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520" windowHeight="12855"/>
  </bookViews>
  <sheets>
    <sheet name="Figure_1" sheetId="1" r:id="rId1"/>
    <sheet name="Table_1" sheetId="4" r:id="rId2"/>
    <sheet name="Figure_2" sheetId="5" r:id="rId3"/>
    <sheet name="Figure_3" sheetId="7" r:id="rId4"/>
    <sheet name="Source for Fig_2" sheetId="8" state="hidden" r:id="rId5"/>
    <sheet name="env_air_gge" sheetId="3" state="hidden" r:id="rId6"/>
    <sheet name="env_air_gge_sectors" sheetId="9" state="hidden" r:id="rId7"/>
    <sheet name="Sheet1" sheetId="10" state="hidden" r:id="rId8"/>
  </sheets>
  <definedNames>
    <definedName name="_xlnm.Print_Area" localSheetId="5">env_air_gge!$A$11:$AD$42</definedName>
    <definedName name="_xlnm.Print_Area" localSheetId="0">Figure_1!$B$3:$Y$14</definedName>
    <definedName name="_xlnm.Print_Area" localSheetId="2">Figure_2!$C$1:$J$1</definedName>
    <definedName name="_xlnm.Print_Area" localSheetId="3">Figure_3!$C$15:$L$40</definedName>
    <definedName name="_xlnm.Print_Area" localSheetId="4">'Source for Fig_2'!$D$6:$I$47</definedName>
    <definedName name="_xlnm.Print_Area" localSheetId="1">Table_1!$B$1:$N$45</definedName>
  </definedNames>
  <calcPr calcId="145621"/>
</workbook>
</file>

<file path=xl/calcChain.xml><?xml version="1.0" encoding="utf-8"?>
<calcChain xmlns="http://schemas.openxmlformats.org/spreadsheetml/2006/main">
  <c r="I79" i="5" l="1"/>
  <c r="H79" i="5"/>
  <c r="G79" i="5"/>
  <c r="F79" i="5"/>
  <c r="D79" i="5"/>
  <c r="F78" i="5"/>
  <c r="D78" i="5"/>
  <c r="I77" i="5"/>
  <c r="G77" i="5"/>
  <c r="H77" i="5"/>
  <c r="F77" i="5"/>
  <c r="D77" i="5"/>
  <c r="I76" i="5"/>
  <c r="G76" i="5"/>
  <c r="H76" i="5"/>
  <c r="F76" i="5"/>
  <c r="D76" i="5"/>
  <c r="I75" i="5"/>
  <c r="G75" i="5"/>
  <c r="H75" i="5"/>
  <c r="F75" i="5"/>
  <c r="D75" i="5"/>
  <c r="I74" i="5"/>
  <c r="G74" i="5"/>
  <c r="H74" i="5"/>
  <c r="F74" i="5"/>
  <c r="D74" i="5"/>
  <c r="F73" i="5"/>
  <c r="I72" i="5"/>
  <c r="H72" i="5"/>
  <c r="G72" i="5"/>
  <c r="F72" i="5"/>
  <c r="D72" i="5"/>
  <c r="I71" i="5"/>
  <c r="G71" i="5"/>
  <c r="H71" i="5"/>
  <c r="F71" i="5"/>
  <c r="D71" i="5"/>
  <c r="I70" i="5"/>
  <c r="G70" i="5"/>
  <c r="H70" i="5"/>
  <c r="F70" i="5"/>
  <c r="D70" i="5"/>
  <c r="I69" i="5"/>
  <c r="G69" i="5"/>
  <c r="H69" i="5"/>
  <c r="F69" i="5"/>
  <c r="D69" i="5"/>
  <c r="I68" i="5"/>
  <c r="G68" i="5"/>
  <c r="H68" i="5"/>
  <c r="F68" i="5"/>
  <c r="D68" i="5"/>
  <c r="I67" i="5"/>
  <c r="G67" i="5"/>
  <c r="H67" i="5"/>
  <c r="F67" i="5"/>
  <c r="D67" i="5"/>
  <c r="I66" i="5"/>
  <c r="G66" i="5"/>
  <c r="H66" i="5"/>
  <c r="F66" i="5"/>
  <c r="D66" i="5"/>
  <c r="I65" i="5"/>
  <c r="G65" i="5"/>
  <c r="H65" i="5"/>
  <c r="F65" i="5"/>
  <c r="D65" i="5"/>
  <c r="I64" i="5"/>
  <c r="G64" i="5"/>
  <c r="H64" i="5"/>
  <c r="F64" i="5"/>
  <c r="D64" i="5"/>
  <c r="I63" i="5"/>
  <c r="G63" i="5"/>
  <c r="H63" i="5"/>
  <c r="F63" i="5"/>
  <c r="D63" i="5"/>
  <c r="I62" i="5"/>
  <c r="G62" i="5"/>
  <c r="H62" i="5"/>
  <c r="F62" i="5"/>
  <c r="D62" i="5"/>
  <c r="I61" i="5"/>
  <c r="G61" i="5"/>
  <c r="H61" i="5"/>
  <c r="F61" i="5"/>
  <c r="D61" i="5"/>
  <c r="I60" i="5"/>
  <c r="H60" i="5"/>
  <c r="G60" i="5"/>
  <c r="F60" i="5"/>
  <c r="D60" i="5"/>
  <c r="I59" i="5"/>
  <c r="G59" i="5"/>
  <c r="H59" i="5"/>
  <c r="F59" i="5"/>
  <c r="D59" i="5"/>
  <c r="I58" i="5"/>
  <c r="G58" i="5"/>
  <c r="H58" i="5"/>
  <c r="F58" i="5"/>
  <c r="D58" i="5"/>
  <c r="I57" i="5"/>
  <c r="G57" i="5"/>
  <c r="H57" i="5"/>
  <c r="F57" i="5"/>
  <c r="D57" i="5"/>
  <c r="I56" i="5"/>
  <c r="G56" i="5"/>
  <c r="H56" i="5"/>
  <c r="F56" i="5"/>
  <c r="D56" i="5"/>
  <c r="I55" i="5"/>
  <c r="G55" i="5"/>
  <c r="H55" i="5"/>
  <c r="F55" i="5"/>
  <c r="D55" i="5"/>
  <c r="I54" i="5"/>
  <c r="G54" i="5"/>
  <c r="H54" i="5"/>
  <c r="F54" i="5"/>
  <c r="D54" i="5"/>
  <c r="I53" i="5"/>
  <c r="G53" i="5"/>
  <c r="H53" i="5"/>
  <c r="F53" i="5"/>
  <c r="D53" i="5"/>
  <c r="I52" i="5"/>
  <c r="G52" i="5"/>
  <c r="H52" i="5"/>
  <c r="F52" i="5"/>
  <c r="D52" i="5"/>
  <c r="I51" i="5"/>
  <c r="G51" i="5"/>
  <c r="H51" i="5"/>
  <c r="F51" i="5"/>
  <c r="D51" i="5"/>
  <c r="I50" i="5"/>
  <c r="G50" i="5"/>
  <c r="H50" i="5"/>
  <c r="F50" i="5"/>
  <c r="D50" i="5"/>
  <c r="I49" i="5"/>
  <c r="G49" i="5"/>
  <c r="H49" i="5"/>
  <c r="F49" i="5"/>
  <c r="D49" i="5"/>
  <c r="I48" i="5"/>
  <c r="G48" i="5"/>
  <c r="H48" i="5"/>
  <c r="F48" i="5"/>
  <c r="D48" i="5"/>
  <c r="I47" i="5"/>
  <c r="G47" i="5"/>
  <c r="H47" i="5"/>
  <c r="F47" i="5"/>
  <c r="D47" i="5"/>
  <c r="I46" i="5"/>
  <c r="G46" i="5"/>
  <c r="H46" i="5"/>
  <c r="F46" i="5"/>
  <c r="D46" i="5"/>
  <c r="I45" i="5"/>
  <c r="G45" i="5"/>
  <c r="H45" i="5"/>
  <c r="F45" i="5"/>
  <c r="D45" i="5"/>
  <c r="I44" i="5"/>
  <c r="G44" i="5"/>
  <c r="H44" i="5"/>
  <c r="F44" i="5"/>
  <c r="D44" i="5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13" i="8"/>
  <c r="E12" i="8"/>
  <c r="C43" i="8"/>
  <c r="C44" i="8"/>
  <c r="C45" i="8"/>
  <c r="C46" i="8"/>
  <c r="C47" i="8"/>
  <c r="C42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13" i="8"/>
  <c r="C12" i="8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C7" i="1"/>
  <c r="AF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12" i="3"/>
  <c r="C24" i="9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12" i="3"/>
  <c r="I17" i="9"/>
  <c r="E10" i="7"/>
  <c r="I16" i="9"/>
  <c r="I15" i="9"/>
  <c r="I14" i="9"/>
  <c r="I13" i="9"/>
  <c r="I12" i="9"/>
  <c r="E5" i="7"/>
  <c r="H12" i="9"/>
  <c r="H17" i="9"/>
  <c r="H16" i="9"/>
  <c r="H15" i="9"/>
  <c r="D8" i="7"/>
  <c r="H14" i="9"/>
  <c r="H13" i="9"/>
  <c r="D6" i="7"/>
  <c r="D5" i="7"/>
  <c r="F5" i="7"/>
  <c r="E11" i="7"/>
  <c r="G11" i="7"/>
  <c r="D11" i="7"/>
  <c r="F11" i="7"/>
  <c r="H27" i="8"/>
  <c r="H17" i="8"/>
  <c r="H18" i="8"/>
  <c r="H21" i="8"/>
  <c r="H22" i="8"/>
  <c r="H14" i="8"/>
  <c r="H37" i="8"/>
  <c r="H34" i="8"/>
  <c r="H39" i="8"/>
  <c r="H30" i="8"/>
  <c r="H23" i="8"/>
  <c r="H29" i="8"/>
  <c r="H40" i="8"/>
  <c r="H13" i="8"/>
  <c r="H12" i="8"/>
  <c r="H31" i="8"/>
  <c r="H19" i="8"/>
  <c r="H35" i="8"/>
  <c r="H33" i="8"/>
  <c r="H36" i="8"/>
  <c r="H28" i="8"/>
  <c r="H38" i="8"/>
  <c r="H15" i="8"/>
  <c r="H32" i="8"/>
  <c r="H16" i="8"/>
  <c r="H26" i="8"/>
  <c r="H24" i="8"/>
  <c r="H20" i="8"/>
  <c r="H45" i="8"/>
  <c r="H42" i="8"/>
  <c r="H44" i="8"/>
  <c r="H43" i="8"/>
  <c r="H47" i="8"/>
  <c r="H25" i="8"/>
  <c r="F27" i="8"/>
  <c r="G27" i="8"/>
  <c r="F17" i="8"/>
  <c r="G17" i="8"/>
  <c r="F18" i="8"/>
  <c r="G18" i="8"/>
  <c r="F21" i="8"/>
  <c r="G21" i="8"/>
  <c r="F22" i="8"/>
  <c r="G22" i="8"/>
  <c r="F14" i="8"/>
  <c r="G14" i="8"/>
  <c r="F37" i="8"/>
  <c r="G37" i="8"/>
  <c r="F34" i="8"/>
  <c r="G34" i="8"/>
  <c r="F39" i="8"/>
  <c r="G39" i="8"/>
  <c r="F30" i="8"/>
  <c r="G30" i="8"/>
  <c r="F23" i="8"/>
  <c r="G23" i="8"/>
  <c r="F29" i="8"/>
  <c r="G29" i="8"/>
  <c r="F40" i="8"/>
  <c r="G40" i="8"/>
  <c r="F13" i="8"/>
  <c r="G13" i="8"/>
  <c r="F12" i="8"/>
  <c r="G12" i="8"/>
  <c r="F31" i="8"/>
  <c r="G31" i="8"/>
  <c r="F19" i="8"/>
  <c r="G19" i="8"/>
  <c r="F35" i="8"/>
  <c r="G35" i="8"/>
  <c r="F33" i="8"/>
  <c r="G33" i="8"/>
  <c r="F36" i="8"/>
  <c r="G36" i="8"/>
  <c r="F28" i="8"/>
  <c r="G28" i="8"/>
  <c r="F38" i="8"/>
  <c r="G38" i="8"/>
  <c r="F15" i="8"/>
  <c r="G15" i="8"/>
  <c r="F32" i="8"/>
  <c r="G32" i="8"/>
  <c r="F16" i="8"/>
  <c r="G16" i="8"/>
  <c r="F26" i="8"/>
  <c r="G26" i="8"/>
  <c r="F24" i="8"/>
  <c r="G24" i="8"/>
  <c r="F20" i="8"/>
  <c r="G20" i="8"/>
  <c r="F45" i="8"/>
  <c r="G45" i="8"/>
  <c r="F42" i="8"/>
  <c r="G42" i="8"/>
  <c r="F44" i="8"/>
  <c r="G44" i="8"/>
  <c r="F43" i="8"/>
  <c r="G43" i="8"/>
  <c r="F47" i="8"/>
  <c r="G47" i="8"/>
  <c r="F25" i="8"/>
  <c r="G25" i="8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7" i="4"/>
  <c r="J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7" i="4"/>
  <c r="I6" i="4"/>
  <c r="H6" i="4"/>
  <c r="G6" i="4"/>
  <c r="F6" i="4"/>
  <c r="E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7" i="4"/>
  <c r="D6" i="4"/>
  <c r="J6" i="4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12" i="3"/>
  <c r="AC12" i="3"/>
  <c r="C6" i="1"/>
  <c r="C5" i="1"/>
  <c r="D10" i="7"/>
  <c r="E9" i="7"/>
  <c r="D9" i="7"/>
  <c r="E8" i="7"/>
  <c r="E7" i="7"/>
  <c r="D7" i="7"/>
  <c r="F7" i="7"/>
  <c r="E6" i="7"/>
  <c r="AB8" i="1"/>
  <c r="AB5" i="1"/>
  <c r="AB9" i="1"/>
  <c r="J5" i="1"/>
  <c r="H5" i="1"/>
  <c r="O5" i="1"/>
  <c r="I5" i="1"/>
  <c r="P5" i="1"/>
  <c r="T5" i="1"/>
  <c r="U5" i="1"/>
  <c r="L5" i="1"/>
  <c r="G5" i="1"/>
  <c r="N5" i="1"/>
  <c r="V5" i="1"/>
  <c r="R5" i="1"/>
  <c r="Q5" i="1"/>
  <c r="M5" i="1"/>
  <c r="W5" i="1"/>
  <c r="E5" i="1"/>
  <c r="X5" i="1"/>
  <c r="D5" i="1"/>
  <c r="Y5" i="1"/>
  <c r="K5" i="1"/>
  <c r="AA5" i="1"/>
  <c r="F5" i="1"/>
  <c r="S5" i="1"/>
  <c r="Z5" i="1"/>
  <c r="F8" i="7"/>
  <c r="F10" i="7"/>
  <c r="F6" i="7"/>
  <c r="F9" i="7"/>
  <c r="G9" i="7"/>
  <c r="G10" i="7"/>
  <c r="G5" i="7"/>
  <c r="G8" i="7"/>
  <c r="G6" i="7"/>
  <c r="G7" i="7"/>
  <c r="J34" i="4"/>
  <c r="J30" i="4"/>
  <c r="J26" i="4"/>
  <c r="J22" i="4"/>
  <c r="J18" i="4"/>
  <c r="J14" i="4"/>
  <c r="J10" i="4"/>
  <c r="J32" i="4"/>
  <c r="J33" i="4"/>
  <c r="J29" i="4"/>
  <c r="J25" i="4"/>
  <c r="J21" i="4"/>
  <c r="J17" i="4"/>
  <c r="J13" i="4"/>
  <c r="J9" i="4"/>
  <c r="J28" i="4"/>
  <c r="J24" i="4"/>
  <c r="J20" i="4"/>
  <c r="J16" i="4"/>
  <c r="J12" i="4"/>
  <c r="J8" i="4"/>
  <c r="J31" i="4"/>
  <c r="J27" i="4"/>
  <c r="J23" i="4"/>
  <c r="J19" i="4"/>
  <c r="J15" i="4"/>
  <c r="J11" i="4"/>
</calcChain>
</file>

<file path=xl/sharedStrings.xml><?xml version="1.0" encoding="utf-8"?>
<sst xmlns="http://schemas.openxmlformats.org/spreadsheetml/2006/main" count="243" uniqueCount="153">
  <si>
    <t>Lithuania</t>
  </si>
  <si>
    <t>Latvia</t>
  </si>
  <si>
    <t>Romania</t>
  </si>
  <si>
    <t>Estonia</t>
  </si>
  <si>
    <t>Bulgaria</t>
  </si>
  <si>
    <t>Slovakia</t>
  </si>
  <si>
    <t>Hungary</t>
  </si>
  <si>
    <t>Czech Republic</t>
  </si>
  <si>
    <t>Germany</t>
  </si>
  <si>
    <t>United Kingdom</t>
  </si>
  <si>
    <t>Poland</t>
  </si>
  <si>
    <t>Denmark</t>
  </si>
  <si>
    <t>Sweden</t>
  </si>
  <si>
    <t>Belgium</t>
  </si>
  <si>
    <t>France</t>
  </si>
  <si>
    <t>Luxembourg</t>
  </si>
  <si>
    <t>Italy</t>
  </si>
  <si>
    <t>Netherlands</t>
  </si>
  <si>
    <t>Slovenia</t>
  </si>
  <si>
    <t>Finland</t>
  </si>
  <si>
    <t>Austria</t>
  </si>
  <si>
    <t>Ireland</t>
  </si>
  <si>
    <t>Greece</t>
  </si>
  <si>
    <t>Portugal</t>
  </si>
  <si>
    <t>Spain</t>
  </si>
  <si>
    <t>Malta</t>
  </si>
  <si>
    <t>Cyprus</t>
  </si>
  <si>
    <t>European Union (28 countries)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</si>
  <si>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</si>
  <si>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</si>
  <si>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</si>
  <si>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</si>
  <si>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</si>
  <si>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</si>
  <si>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</si>
  <si>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</si>
  <si>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</si>
  <si>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</si>
  <si>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</si>
  <si>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</si>
  <si>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</si>
  <si>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</si>
  <si>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</si>
  <si>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</si>
  <si>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</si>
  <si>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</si>
  <si>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</si>
  <si>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</si>
  <si>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</si>
  <si>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</si>
  <si>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</si>
  <si>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</si>
  <si>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Thousand tonnes</t>
  </si>
  <si>
    <t>UNIT</t>
  </si>
  <si>
    <t>Source of data</t>
  </si>
  <si>
    <t>Extracted on</t>
  </si>
  <si>
    <t>Last update</t>
  </si>
  <si>
    <t xml:space="preserve">EU-28 </t>
  </si>
  <si>
    <t>Croatia</t>
  </si>
  <si>
    <t xml:space="preserve">Share in EU-28* </t>
  </si>
  <si>
    <t>Agriculture</t>
  </si>
  <si>
    <t>GEO</t>
  </si>
  <si>
    <t>Transport including international aviation</t>
  </si>
  <si>
    <t>THS tonnes of CO2-eqv</t>
  </si>
  <si>
    <t>2013</t>
  </si>
  <si>
    <t>AIREMSECT</t>
  </si>
  <si>
    <t>AIREMSECT/TIME</t>
  </si>
  <si>
    <t>Industrial processes and product use</t>
  </si>
  <si>
    <t>Waste management</t>
  </si>
  <si>
    <t>Other sectors</t>
  </si>
  <si>
    <t>Total (without LULUCF, with int. aviation)</t>
  </si>
  <si>
    <t>Share 1990</t>
  </si>
  <si>
    <t>Fuel combustion and fugitive emissions from fuels (without transport)</t>
  </si>
  <si>
    <t>2014</t>
  </si>
  <si>
    <t>EU28 - European Union (28 countries)</t>
  </si>
  <si>
    <t>BE - Belgium</t>
  </si>
  <si>
    <t>BG - Bulgaria</t>
  </si>
  <si>
    <t>CZ - Czech Republic</t>
  </si>
  <si>
    <t>DK - Denmark</t>
  </si>
  <si>
    <t>DE - Germany (until 1990 former territory of the FRG)</t>
  </si>
  <si>
    <t>EE - Estonia</t>
  </si>
  <si>
    <t>IE - Ireland</t>
  </si>
  <si>
    <t>EL - Greece</t>
  </si>
  <si>
    <t>ES - Spain</t>
  </si>
  <si>
    <t>FR - France</t>
  </si>
  <si>
    <t>HR - Croatia</t>
  </si>
  <si>
    <t>IT - Italy</t>
  </si>
  <si>
    <t>CY - Cyprus</t>
  </si>
  <si>
    <t>LV - Latvia</t>
  </si>
  <si>
    <t>LT - Lithuania</t>
  </si>
  <si>
    <t>LU - Luxembourg</t>
  </si>
  <si>
    <t>HU - Hungary</t>
  </si>
  <si>
    <t>MT - Malta</t>
  </si>
  <si>
    <t>NL - Netherlands</t>
  </si>
  <si>
    <t>AT - Austria</t>
  </si>
  <si>
    <t>PL - Poland</t>
  </si>
  <si>
    <t>PT - Portugal</t>
  </si>
  <si>
    <t>RO - Romania</t>
  </si>
  <si>
    <t>SI - Slovenia</t>
  </si>
  <si>
    <t>SK - Slovakia</t>
  </si>
  <si>
    <t>FI - Finland</t>
  </si>
  <si>
    <t>SE - Sweden</t>
  </si>
  <si>
    <t>UK - United Kingdom</t>
  </si>
  <si>
    <t>European environment agency (EEA)</t>
  </si>
  <si>
    <t>AIRPOL</t>
  </si>
  <si>
    <t>CRF1 - Energy</t>
  </si>
  <si>
    <t>CRF1A2 - Fuel combustion in manufacturing industries and construction</t>
  </si>
  <si>
    <t>CRF1A3 - Fuel combustion in transport</t>
  </si>
  <si>
    <t>CRF1A4 - Other fuel combustion sectors</t>
  </si>
  <si>
    <t>CRF1A5 - Other fuel combustion sectors n.e.c.</t>
  </si>
  <si>
    <t>CRF1D1A - International aviation (memo item)</t>
  </si>
  <si>
    <t>CRF2 - Industrial processes and product use</t>
  </si>
  <si>
    <t>CRF3 - Agriculture</t>
  </si>
  <si>
    <t>CRF5 - Waste management</t>
  </si>
  <si>
    <t>CRF6 - Other sectors</t>
  </si>
  <si>
    <t>CRF1-6X4_MEMONIA - All sectors (excluding LULUCF and memo items, including international aviation)</t>
  </si>
  <si>
    <t>Transport (including international aviation)</t>
  </si>
  <si>
    <t>(Index 1990=100)</t>
  </si>
  <si>
    <t>Index (1990=100)</t>
  </si>
  <si>
    <t>Index 1990 = 100</t>
  </si>
  <si>
    <t>(Million tonnes of CO2 equivalents)</t>
  </si>
  <si>
    <t>Table 1: Total greenhouse gas emissions by countries (including international aviation, indirect  and excluding LULUCF), 1990 - 2015</t>
  </si>
  <si>
    <t>*Share in EU-28 total in year 2015</t>
  </si>
  <si>
    <t>Figure 2: Total greenhouse gas emissions by countries (including international aviation, indirect CO2 and excluding LULUCF), 2015</t>
  </si>
  <si>
    <t>Figure 3: Greenhouse gas emissions, analysis by source sector, EU-28, 1990 and 2015</t>
  </si>
  <si>
    <t>(Percentage of total)</t>
  </si>
  <si>
    <t>Greenhouse gas emissions by source sector (source: EEA) [env_air_gge]</t>
  </si>
  <si>
    <t xml:space="preserve">Greenhouse gases (CO2, N2O in CO2 equivalent, CH4 in CO2 equivalent, HFC in CO2 equivalent, PFC in CO2 equivalent, SF6 in CO2 equivalent, NF3 in CO2 equivalent) </t>
  </si>
  <si>
    <t>All sectors and indirect CO2 (excluding LULUCF and memo items, including international aviation)</t>
  </si>
  <si>
    <t>2015</t>
  </si>
  <si>
    <t>IS - Iceland</t>
  </si>
  <si>
    <t>LI - Liechtenstein</t>
  </si>
  <si>
    <t>NO - Norway</t>
  </si>
  <si>
    <t>CH - Switzerland</t>
  </si>
  <si>
    <t>TR - Turkey</t>
  </si>
  <si>
    <t>1990=100/2015</t>
  </si>
  <si>
    <t>Iceland</t>
  </si>
  <si>
    <t>Lichtenstein</t>
  </si>
  <si>
    <t>Norway</t>
  </si>
  <si>
    <t>Turkey</t>
  </si>
  <si>
    <t>Switzerland</t>
  </si>
  <si>
    <t>Liechtenstein</t>
  </si>
  <si>
    <t>EU 28</t>
  </si>
  <si>
    <t>CRF1A - Fuel combustion - sectoral approach</t>
  </si>
  <si>
    <t>Share 2015</t>
  </si>
  <si>
    <t>abs 2015-1990</t>
  </si>
  <si>
    <t>change % 1990/2015</t>
  </si>
  <si>
    <t>change %2014/2015</t>
  </si>
  <si>
    <r>
      <t>Figure 1: Greenhouse gas emissions (including international aviation, indirect CO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 xml:space="preserve"> and excluding LULUCF) trend, EU-28, 1990 - 2015</t>
    </r>
  </si>
  <si>
    <t xml:space="preserve"> Index 1990=100</t>
  </si>
  <si>
    <t>% change 1990-2015</t>
  </si>
  <si>
    <t>abs change 1990-2015           million tonnes</t>
  </si>
  <si>
    <t>EU-28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</si>
</sst>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#,##0.0"/>
    <numFmt numFmtId="166" formatCode="0.0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vertAlign val="sub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rgb="FFA6A6A6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hair">
        <color theme="0" tint="-0.34998626667073579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45">
    <xf numFmtId="0" fontId="0" fillId="0" borderId="0" applyNumberFormat="0" applyFont="0" applyFill="0" applyBorder="0" applyProtection="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6" applyNumberFormat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5" applyNumberFormat="0" applyAlignment="0" applyProtection="0"/>
    <xf numFmtId="0" fontId="19" fillId="0" borderId="10" applyNumberFormat="0" applyFill="0" applyAlignment="0" applyProtection="0"/>
    <xf numFmtId="0" fontId="20" fillId="33" borderId="0" applyNumberFormat="0" applyBorder="0" applyAlignment="0" applyProtection="0"/>
    <xf numFmtId="0" fontId="1" fillId="0" borderId="0"/>
    <xf numFmtId="0" fontId="3" fillId="0" borderId="0"/>
    <xf numFmtId="0" fontId="5" fillId="0" borderId="0"/>
    <xf numFmtId="0" fontId="8" fillId="34" borderId="11" applyNumberFormat="0" applyFont="0" applyAlignment="0" applyProtection="0"/>
    <xf numFmtId="0" fontId="21" fillId="29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118">
    <xf numFmtId="0" fontId="0" fillId="0" borderId="0" xfId="0">
      <alignment vertical="center"/>
    </xf>
    <xf numFmtId="0" fontId="25" fillId="0" borderId="0" xfId="0" applyFont="1">
      <alignment vertical="center"/>
    </xf>
    <xf numFmtId="2" fontId="25" fillId="0" borderId="0" xfId="0" applyNumberFormat="1" applyFont="1">
      <alignment vertical="center"/>
    </xf>
    <xf numFmtId="0" fontId="2" fillId="0" borderId="0" xfId="38" applyFont="1"/>
    <xf numFmtId="0" fontId="2" fillId="0" borderId="0" xfId="38" applyNumberFormat="1" applyFont="1" applyFill="1" applyBorder="1" applyAlignment="1"/>
    <xf numFmtId="167" fontId="25" fillId="0" borderId="0" xfId="0" applyNumberFormat="1" applyFont="1">
      <alignment vertical="center"/>
    </xf>
    <xf numFmtId="165" fontId="25" fillId="0" borderId="0" xfId="0" applyNumberFormat="1" applyFont="1">
      <alignment vertical="center"/>
    </xf>
    <xf numFmtId="166" fontId="25" fillId="0" borderId="0" xfId="0" applyNumberFormat="1" applyFont="1">
      <alignment vertical="center"/>
    </xf>
    <xf numFmtId="0" fontId="2" fillId="0" borderId="0" xfId="38" applyFont="1" applyBorder="1"/>
    <xf numFmtId="167" fontId="2" fillId="0" borderId="0" xfId="38" applyNumberFormat="1" applyFont="1"/>
    <xf numFmtId="3" fontId="25" fillId="0" borderId="0" xfId="0" applyNumberFormat="1" applyFont="1">
      <alignment vertical="center"/>
    </xf>
    <xf numFmtId="0" fontId="2" fillId="0" borderId="0" xfId="37" applyFont="1"/>
    <xf numFmtId="0" fontId="2" fillId="2" borderId="1" xfId="37" applyNumberFormat="1" applyFont="1" applyFill="1" applyBorder="1" applyAlignment="1"/>
    <xf numFmtId="166" fontId="2" fillId="35" borderId="0" xfId="37" applyNumberFormat="1" applyFont="1" applyFill="1"/>
    <xf numFmtId="0" fontId="26" fillId="0" borderId="0" xfId="0" applyFont="1" applyAlignment="1">
      <alignment vertical="center" wrapText="1"/>
    </xf>
    <xf numFmtId="4" fontId="25" fillId="0" borderId="0" xfId="0" applyNumberFormat="1" applyFont="1">
      <alignment vertical="center"/>
    </xf>
    <xf numFmtId="0" fontId="4" fillId="0" borderId="14" xfId="38" applyNumberFormat="1" applyFont="1" applyFill="1" applyBorder="1" applyAlignment="1">
      <alignment horizontal="left"/>
    </xf>
    <xf numFmtId="0" fontId="27" fillId="36" borderId="1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2" fontId="25" fillId="0" borderId="0" xfId="0" applyNumberFormat="1" applyFont="1" applyBorder="1">
      <alignment vertical="center"/>
    </xf>
    <xf numFmtId="3" fontId="25" fillId="0" borderId="0" xfId="0" applyNumberFormat="1" applyFont="1" applyBorder="1">
      <alignment vertical="center"/>
    </xf>
    <xf numFmtId="0" fontId="27" fillId="36" borderId="16" xfId="0" applyFont="1" applyFill="1" applyBorder="1" applyAlignment="1">
      <alignment horizontal="center" vertical="center"/>
    </xf>
    <xf numFmtId="1" fontId="27" fillId="36" borderId="16" xfId="0" applyNumberFormat="1" applyFont="1" applyFill="1" applyBorder="1" applyAlignment="1">
      <alignment horizontal="center" vertical="center"/>
    </xf>
    <xf numFmtId="0" fontId="27" fillId="36" borderId="16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3" borderId="0" xfId="0" applyFont="1" applyFill="1" applyAlignment="1"/>
    <xf numFmtId="0" fontId="4" fillId="36" borderId="16" xfId="38" applyNumberFormat="1" applyFont="1" applyFill="1" applyBorder="1" applyAlignment="1">
      <alignment horizontal="center"/>
    </xf>
    <xf numFmtId="0" fontId="4" fillId="36" borderId="17" xfId="38" applyNumberFormat="1" applyFont="1" applyFill="1" applyBorder="1" applyAlignment="1">
      <alignment horizontal="center"/>
    </xf>
    <xf numFmtId="0" fontId="4" fillId="36" borderId="17" xfId="38" applyNumberFormat="1" applyFont="1" applyFill="1" applyBorder="1" applyAlignment="1">
      <alignment horizontal="center" wrapText="1"/>
    </xf>
    <xf numFmtId="0" fontId="4" fillId="0" borderId="0" xfId="38" applyNumberFormat="1" applyFont="1" applyFill="1" applyBorder="1" applyAlignment="1">
      <alignment horizontal="left"/>
    </xf>
    <xf numFmtId="0" fontId="4" fillId="36" borderId="17" xfId="38" applyNumberFormat="1" applyFont="1" applyFill="1" applyBorder="1" applyAlignment="1">
      <alignment horizontal="left"/>
    </xf>
    <xf numFmtId="0" fontId="25" fillId="0" borderId="0" xfId="0" applyFont="1" applyFill="1">
      <alignment vertical="center"/>
    </xf>
    <xf numFmtId="3" fontId="25" fillId="35" borderId="0" xfId="0" applyNumberFormat="1" applyFont="1" applyFill="1" applyBorder="1">
      <alignment vertical="center"/>
    </xf>
    <xf numFmtId="167" fontId="25" fillId="0" borderId="0" xfId="0" applyNumberFormat="1" applyFont="1" applyBorder="1">
      <alignment vertical="center"/>
    </xf>
    <xf numFmtId="0" fontId="2" fillId="0" borderId="0" xfId="37" applyFont="1" applyBorder="1"/>
    <xf numFmtId="166" fontId="2" fillId="0" borderId="0" xfId="37" applyNumberFormat="1" applyFont="1"/>
    <xf numFmtId="165" fontId="2" fillId="0" borderId="18" xfId="38" applyNumberFormat="1" applyFont="1" applyFill="1" applyBorder="1" applyAlignment="1">
      <alignment horizontal="right"/>
    </xf>
    <xf numFmtId="165" fontId="2" fillId="0" borderId="2" xfId="38" applyNumberFormat="1" applyFont="1" applyFill="1" applyBorder="1" applyAlignment="1">
      <alignment horizontal="right"/>
    </xf>
    <xf numFmtId="0" fontId="4" fillId="0" borderId="3" xfId="38" applyNumberFormat="1" applyFont="1" applyFill="1" applyBorder="1" applyAlignment="1">
      <alignment horizontal="left"/>
    </xf>
    <xf numFmtId="0" fontId="4" fillId="0" borderId="0" xfId="38" applyFont="1" applyAlignment="1">
      <alignment horizontal="left"/>
    </xf>
    <xf numFmtId="165" fontId="2" fillId="0" borderId="19" xfId="38" applyNumberFormat="1" applyFont="1" applyFill="1" applyBorder="1" applyAlignment="1">
      <alignment horizontal="right"/>
    </xf>
    <xf numFmtId="165" fontId="2" fillId="0" borderId="16" xfId="38" applyNumberFormat="1" applyFont="1" applyFill="1" applyBorder="1" applyAlignment="1">
      <alignment horizontal="right"/>
    </xf>
    <xf numFmtId="10" fontId="2" fillId="0" borderId="16" xfId="38" applyNumberFormat="1" applyFont="1" applyFill="1" applyBorder="1" applyAlignment="1">
      <alignment horizontal="right"/>
    </xf>
    <xf numFmtId="0" fontId="4" fillId="37" borderId="17" xfId="38" applyNumberFormat="1" applyFont="1" applyFill="1" applyBorder="1" applyAlignment="1">
      <alignment horizontal="left"/>
    </xf>
    <xf numFmtId="165" fontId="4" fillId="37" borderId="17" xfId="38" applyNumberFormat="1" applyFont="1" applyFill="1" applyBorder="1" applyAlignment="1"/>
    <xf numFmtId="0" fontId="4" fillId="0" borderId="20" xfId="38" applyNumberFormat="1" applyFont="1" applyFill="1" applyBorder="1" applyAlignment="1">
      <alignment horizontal="left"/>
    </xf>
    <xf numFmtId="165" fontId="2" fillId="0" borderId="20" xfId="38" applyNumberFormat="1" applyFont="1" applyFill="1" applyBorder="1" applyAlignment="1">
      <alignment horizontal="right"/>
    </xf>
    <xf numFmtId="0" fontId="4" fillId="0" borderId="21" xfId="38" applyNumberFormat="1" applyFont="1" applyFill="1" applyBorder="1" applyAlignment="1">
      <alignment horizontal="left"/>
    </xf>
    <xf numFmtId="165" fontId="2" fillId="0" borderId="21" xfId="38" applyNumberFormat="1" applyFont="1" applyFill="1" applyBorder="1" applyAlignment="1">
      <alignment horizontal="right"/>
    </xf>
    <xf numFmtId="10" fontId="2" fillId="0" borderId="21" xfId="38" applyNumberFormat="1" applyFont="1" applyFill="1" applyBorder="1" applyAlignment="1">
      <alignment horizontal="right"/>
    </xf>
    <xf numFmtId="0" fontId="4" fillId="0" borderId="22" xfId="38" applyNumberFormat="1" applyFont="1" applyFill="1" applyBorder="1" applyAlignment="1">
      <alignment horizontal="left"/>
    </xf>
    <xf numFmtId="165" fontId="2" fillId="0" borderId="22" xfId="38" applyNumberFormat="1" applyFont="1" applyFill="1" applyBorder="1" applyAlignment="1">
      <alignment horizontal="right"/>
    </xf>
    <xf numFmtId="0" fontId="4" fillId="0" borderId="23" xfId="38" applyNumberFormat="1" applyFont="1" applyFill="1" applyBorder="1" applyAlignment="1">
      <alignment horizontal="left"/>
    </xf>
    <xf numFmtId="165" fontId="2" fillId="0" borderId="24" xfId="38" applyNumberFormat="1" applyFont="1" applyFill="1" applyBorder="1" applyAlignment="1">
      <alignment horizontal="right"/>
    </xf>
    <xf numFmtId="10" fontId="2" fillId="0" borderId="24" xfId="38" applyNumberFormat="1" applyFont="1" applyFill="1" applyBorder="1" applyAlignment="1">
      <alignment horizontal="right"/>
    </xf>
    <xf numFmtId="0" fontId="4" fillId="0" borderId="25" xfId="38" applyNumberFormat="1" applyFont="1" applyFill="1" applyBorder="1" applyAlignment="1">
      <alignment horizontal="left"/>
    </xf>
    <xf numFmtId="10" fontId="2" fillId="0" borderId="22" xfId="38" applyNumberFormat="1" applyFont="1" applyFill="1" applyBorder="1" applyAlignment="1">
      <alignment horizontal="right"/>
    </xf>
    <xf numFmtId="0" fontId="2" fillId="0" borderId="26" xfId="38" applyFont="1" applyBorder="1"/>
    <xf numFmtId="165" fontId="2" fillId="0" borderId="17" xfId="38" applyNumberFormat="1" applyFont="1" applyFill="1" applyBorder="1" applyAlignment="1">
      <alignment horizontal="right"/>
    </xf>
    <xf numFmtId="165" fontId="2" fillId="0" borderId="4" xfId="38" applyNumberFormat="1" applyFont="1" applyFill="1" applyBorder="1" applyAlignment="1">
      <alignment horizontal="right"/>
    </xf>
    <xf numFmtId="0" fontId="25" fillId="0" borderId="0" xfId="0" applyFont="1" applyBorder="1">
      <alignment vertical="center"/>
    </xf>
    <xf numFmtId="4" fontId="2" fillId="0" borderId="0" xfId="37" applyNumberFormat="1" applyFont="1"/>
    <xf numFmtId="167" fontId="4" fillId="37" borderId="17" xfId="38" applyNumberFormat="1" applyFont="1" applyFill="1" applyBorder="1" applyAlignment="1">
      <alignment horizontal="right"/>
    </xf>
    <xf numFmtId="167" fontId="2" fillId="0" borderId="20" xfId="38" applyNumberFormat="1" applyFont="1" applyFill="1" applyBorder="1" applyAlignment="1">
      <alignment horizontal="right"/>
    </xf>
    <xf numFmtId="167" fontId="2" fillId="0" borderId="21" xfId="38" applyNumberFormat="1" applyFont="1" applyFill="1" applyBorder="1" applyAlignment="1">
      <alignment horizontal="right"/>
    </xf>
    <xf numFmtId="167" fontId="2" fillId="0" borderId="27" xfId="38" applyNumberFormat="1" applyFont="1" applyFill="1" applyBorder="1" applyAlignment="1">
      <alignment horizontal="right"/>
    </xf>
    <xf numFmtId="167" fontId="2" fillId="0" borderId="19" xfId="38" applyNumberFormat="1" applyFont="1" applyFill="1" applyBorder="1" applyAlignment="1">
      <alignment horizontal="right"/>
    </xf>
    <xf numFmtId="0" fontId="4" fillId="36" borderId="17" xfId="0" applyNumberFormat="1" applyFont="1" applyFill="1" applyBorder="1" applyAlignment="1">
      <alignment horizontal="center"/>
    </xf>
    <xf numFmtId="0" fontId="4" fillId="36" borderId="17" xfId="37" applyNumberFormat="1" applyFont="1" applyFill="1" applyBorder="1" applyAlignment="1">
      <alignment horizontal="center"/>
    </xf>
    <xf numFmtId="0" fontId="25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38" applyFont="1"/>
    <xf numFmtId="0" fontId="27" fillId="0" borderId="0" xfId="0" applyFont="1">
      <alignment vertical="center"/>
    </xf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0" fontId="25" fillId="0" borderId="0" xfId="0" applyFont="1" applyAlignment="1"/>
    <xf numFmtId="0" fontId="2" fillId="2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0" fontId="4" fillId="36" borderId="17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4" fontId="2" fillId="0" borderId="20" xfId="0" applyNumberFormat="1" applyFont="1" applyFill="1" applyBorder="1" applyAlignment="1"/>
    <xf numFmtId="1" fontId="2" fillId="0" borderId="20" xfId="29" applyNumberFormat="1" applyFont="1" applyFill="1" applyBorder="1"/>
    <xf numFmtId="165" fontId="2" fillId="0" borderId="20" xfId="37" applyNumberFormat="1" applyFont="1" applyBorder="1"/>
    <xf numFmtId="0" fontId="4" fillId="0" borderId="21" xfId="0" applyNumberFormat="1" applyFont="1" applyFill="1" applyBorder="1" applyAlignment="1">
      <alignment horizontal="left"/>
    </xf>
    <xf numFmtId="4" fontId="2" fillId="0" borderId="21" xfId="0" applyNumberFormat="1" applyFont="1" applyFill="1" applyBorder="1" applyAlignment="1"/>
    <xf numFmtId="1" fontId="2" fillId="0" borderId="21" xfId="29" applyNumberFormat="1" applyFont="1" applyFill="1" applyBorder="1"/>
    <xf numFmtId="165" fontId="2" fillId="0" borderId="21" xfId="37" applyNumberFormat="1" applyFont="1" applyBorder="1"/>
    <xf numFmtId="1" fontId="2" fillId="0" borderId="21" xfId="36" applyNumberFormat="1" applyFont="1" applyFill="1" applyBorder="1"/>
    <xf numFmtId="165" fontId="2" fillId="0" borderId="21" xfId="0" applyNumberFormat="1" applyFont="1" applyFill="1" applyBorder="1" applyAlignment="1"/>
    <xf numFmtId="1" fontId="2" fillId="0" borderId="21" xfId="25" applyNumberFormat="1" applyFont="1" applyFill="1" applyBorder="1"/>
    <xf numFmtId="0" fontId="4" fillId="0" borderId="22" xfId="0" applyNumberFormat="1" applyFont="1" applyFill="1" applyBorder="1" applyAlignment="1">
      <alignment horizontal="left"/>
    </xf>
    <xf numFmtId="4" fontId="2" fillId="0" borderId="22" xfId="0" applyNumberFormat="1" applyFont="1" applyFill="1" applyBorder="1" applyAlignment="1"/>
    <xf numFmtId="165" fontId="2" fillId="0" borderId="22" xfId="0" applyNumberFormat="1" applyFont="1" applyFill="1" applyBorder="1" applyAlignment="1"/>
    <xf numFmtId="1" fontId="2" fillId="0" borderId="22" xfId="36" applyNumberFormat="1" applyFont="1" applyFill="1" applyBorder="1"/>
    <xf numFmtId="165" fontId="2" fillId="0" borderId="22" xfId="37" applyNumberFormat="1" applyFont="1" applyBorder="1"/>
    <xf numFmtId="1" fontId="2" fillId="0" borderId="22" xfId="25" applyNumberFormat="1" applyFont="1" applyFill="1" applyBorder="1"/>
    <xf numFmtId="0" fontId="27" fillId="0" borderId="24" xfId="0" applyFont="1" applyFill="1" applyBorder="1" applyAlignment="1">
      <alignment horizontal="left" vertical="center"/>
    </xf>
    <xf numFmtId="0" fontId="25" fillId="0" borderId="24" xfId="0" applyFont="1" applyBorder="1">
      <alignment vertical="center"/>
    </xf>
    <xf numFmtId="0" fontId="2" fillId="0" borderId="24" xfId="0" applyFont="1" applyFill="1" applyBorder="1">
      <alignment vertical="center"/>
    </xf>
    <xf numFmtId="0" fontId="4" fillId="0" borderId="28" xfId="0" applyNumberFormat="1" applyFont="1" applyFill="1" applyBorder="1" applyAlignment="1">
      <alignment horizontal="left"/>
    </xf>
    <xf numFmtId="4" fontId="2" fillId="0" borderId="28" xfId="0" applyNumberFormat="1" applyFont="1" applyFill="1" applyBorder="1" applyAlignment="1"/>
    <xf numFmtId="1" fontId="2" fillId="0" borderId="28" xfId="25" applyNumberFormat="1" applyFont="1" applyFill="1" applyBorder="1"/>
    <xf numFmtId="165" fontId="2" fillId="0" borderId="28" xfId="37" applyNumberFormat="1" applyFont="1" applyBorder="1"/>
    <xf numFmtId="1" fontId="2" fillId="0" borderId="28" xfId="36" applyNumberFormat="1" applyFont="1" applyFill="1" applyBorder="1"/>
    <xf numFmtId="0" fontId="2" fillId="0" borderId="0" xfId="37" applyFont="1" applyFill="1" applyBorder="1"/>
    <xf numFmtId="165" fontId="2" fillId="0" borderId="28" xfId="0" applyNumberFormat="1" applyFont="1" applyFill="1" applyBorder="1" applyAlignment="1"/>
    <xf numFmtId="0" fontId="4" fillId="36" borderId="17" xfId="37" applyFont="1" applyFill="1" applyBorder="1" applyAlignment="1">
      <alignment horizontal="center" wrapText="1"/>
    </xf>
    <xf numFmtId="166" fontId="2" fillId="0" borderId="20" xfId="37" applyNumberFormat="1" applyFont="1" applyBorder="1"/>
    <xf numFmtId="166" fontId="2" fillId="0" borderId="21" xfId="37" applyNumberFormat="1" applyFont="1" applyBorder="1"/>
    <xf numFmtId="166" fontId="2" fillId="0" borderId="22" xfId="37" applyNumberFormat="1" applyFont="1" applyBorder="1"/>
    <xf numFmtId="166" fontId="2" fillId="0" borderId="28" xfId="37" applyNumberFormat="1" applyFont="1" applyBorder="1"/>
    <xf numFmtId="166" fontId="25" fillId="0" borderId="24" xfId="0" applyNumberFormat="1" applyFont="1" applyBorder="1">
      <alignment vertical="center"/>
    </xf>
    <xf numFmtId="166" fontId="2" fillId="0" borderId="0" xfId="37" applyNumberFormat="1" applyFont="1" applyBorder="1"/>
    <xf numFmtId="4" fontId="2" fillId="0" borderId="24" xfId="0" applyNumberFormat="1" applyFont="1" applyFill="1" applyBorder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37"/>
    <cellStyle name="Normal 3" xfId="38"/>
    <cellStyle name="Normal 4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6032403633637E-2"/>
          <c:y val="2.1394765413359475E-2"/>
          <c:w val="0.91933712824893521"/>
          <c:h val="0.79801701991205465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Figure_1!$C$4:$AB$4</c:f>
              <c:numCache>
                <c:formatCode>0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Figure_1!$C$5:$AB$5</c:f>
              <c:numCache>
                <c:formatCode>0.00</c:formatCode>
                <c:ptCount val="26"/>
                <c:pt idx="0">
                  <c:v>100</c:v>
                </c:pt>
                <c:pt idx="1">
                  <c:v>98.213606992341752</c:v>
                </c:pt>
                <c:pt idx="2">
                  <c:v>95.212414251562251</c:v>
                </c:pt>
                <c:pt idx="3">
                  <c:v>93.536067777297902</c:v>
                </c:pt>
                <c:pt idx="4">
                  <c:v>93.205638132586117</c:v>
                </c:pt>
                <c:pt idx="5">
                  <c:v>94.139558078007639</c:v>
                </c:pt>
                <c:pt idx="6">
                  <c:v>96.11912511611709</c:v>
                </c:pt>
                <c:pt idx="7">
                  <c:v>94.441190919201873</c:v>
                </c:pt>
                <c:pt idx="8">
                  <c:v>93.771962323138567</c:v>
                </c:pt>
                <c:pt idx="9">
                  <c:v>91.941762270189514</c:v>
                </c:pt>
                <c:pt idx="10">
                  <c:v>92.206293727689769</c:v>
                </c:pt>
                <c:pt idx="11">
                  <c:v>93.147660540180965</c:v>
                </c:pt>
                <c:pt idx="12">
                  <c:v>92.346964275166229</c:v>
                </c:pt>
                <c:pt idx="13">
                  <c:v>93.886849171431834</c:v>
                </c:pt>
                <c:pt idx="14">
                  <c:v>94.035219718930335</c:v>
                </c:pt>
                <c:pt idx="15">
                  <c:v>93.507245608004197</c:v>
                </c:pt>
                <c:pt idx="16">
                  <c:v>93.386770941628811</c:v>
                </c:pt>
                <c:pt idx="17">
                  <c:v>92.607197895504072</c:v>
                </c:pt>
                <c:pt idx="18">
                  <c:v>90.607975879602989</c:v>
                </c:pt>
                <c:pt idx="19">
                  <c:v>84.032189330880954</c:v>
                </c:pt>
                <c:pt idx="20">
                  <c:v>85.885326343183181</c:v>
                </c:pt>
                <c:pt idx="21">
                  <c:v>83.246359334992746</c:v>
                </c:pt>
                <c:pt idx="22">
                  <c:v>82.101840995202451</c:v>
                </c:pt>
                <c:pt idx="23">
                  <c:v>80.450536314902948</c:v>
                </c:pt>
                <c:pt idx="24">
                  <c:v>77.38728121707554</c:v>
                </c:pt>
                <c:pt idx="25">
                  <c:v>77.878400604613731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41728"/>
        <c:axId val="66043264"/>
      </c:lineChart>
      <c:catAx>
        <c:axId val="660417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66043264"/>
        <c:crosses val="autoZero"/>
        <c:auto val="1"/>
        <c:lblAlgn val="ctr"/>
        <c:lblOffset val="100"/>
        <c:noMultiLvlLbl val="0"/>
      </c:catAx>
      <c:valAx>
        <c:axId val="66043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66041728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31860163171763E-2"/>
          <c:y val="6.4206272695307667E-2"/>
          <c:w val="0.87465168038595376"/>
          <c:h val="0.720735382624041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'Source for Fig_2'!$A$12:$A$47</c:f>
              <c:strCache>
                <c:ptCount val="36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Romania</c:v>
                </c:pt>
                <c:pt idx="4">
                  <c:v>Slovakia</c:v>
                </c:pt>
                <c:pt idx="5">
                  <c:v>Bulgaria</c:v>
                </c:pt>
                <c:pt idx="6">
                  <c:v>Czech Republic</c:v>
                </c:pt>
                <c:pt idx="7">
                  <c:v>Hungary</c:v>
                </c:pt>
                <c:pt idx="8">
                  <c:v>United Kingdom</c:v>
                </c:pt>
                <c:pt idx="9">
                  <c:v>Denmark</c:v>
                </c:pt>
                <c:pt idx="10">
                  <c:v>Germany</c:v>
                </c:pt>
                <c:pt idx="11">
                  <c:v>Croatia</c:v>
                </c:pt>
                <c:pt idx="12">
                  <c:v>Sweden</c:v>
                </c:pt>
                <c:pt idx="13">
                  <c:v>EU 28</c:v>
                </c:pt>
                <c:pt idx="14">
                  <c:v>Finland</c:v>
                </c:pt>
                <c:pt idx="15">
                  <c:v>Belgium</c:v>
                </c:pt>
                <c:pt idx="16">
                  <c:v>Poland</c:v>
                </c:pt>
                <c:pt idx="17">
                  <c:v>Italy</c:v>
                </c:pt>
                <c:pt idx="18">
                  <c:v>France</c:v>
                </c:pt>
                <c:pt idx="19">
                  <c:v>Luxembourg</c:v>
                </c:pt>
                <c:pt idx="20">
                  <c:v>Slovenia</c:v>
                </c:pt>
                <c:pt idx="21">
                  <c:v>Netherlands</c:v>
                </c:pt>
                <c:pt idx="22">
                  <c:v>Greece</c:v>
                </c:pt>
                <c:pt idx="23">
                  <c:v>Malta</c:v>
                </c:pt>
                <c:pt idx="24">
                  <c:v>Austria</c:v>
                </c:pt>
                <c:pt idx="25">
                  <c:v>Ireland</c:v>
                </c:pt>
                <c:pt idx="26">
                  <c:v>Portugal</c:v>
                </c:pt>
                <c:pt idx="27">
                  <c:v>Spain</c:v>
                </c:pt>
                <c:pt idx="28">
                  <c:v>Cyprus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Turkey</c:v>
                </c:pt>
              </c:strCache>
            </c:strRef>
          </c:cat>
          <c:val>
            <c:numRef>
              <c:f>'Source for Fig_2'!$F$12:$F$47</c:f>
              <c:numCache>
                <c:formatCode>0.0</c:formatCode>
                <c:ptCount val="36"/>
                <c:pt idx="0">
                  <c:v>41.994535829332911</c:v>
                </c:pt>
                <c:pt idx="1">
                  <c:v>44.11537166761272</c:v>
                </c:pt>
                <c:pt idx="2">
                  <c:v>44.716530886752309</c:v>
                </c:pt>
                <c:pt idx="3">
                  <c:v>47.683102281575565</c:v>
                </c:pt>
                <c:pt idx="4">
                  <c:v>55.569854435877645</c:v>
                </c:pt>
                <c:pt idx="5">
                  <c:v>59.422605131176724</c:v>
                </c:pt>
                <c:pt idx="6">
                  <c:v>64.904570322088645</c:v>
                </c:pt>
                <c:pt idx="7">
                  <c:v>65.298336384284212</c:v>
                </c:pt>
                <c:pt idx="8">
                  <c:v>66.358995462859312</c:v>
                </c:pt>
                <c:pt idx="9">
                  <c:v>70.708095876587777</c:v>
                </c:pt>
                <c:pt idx="10">
                  <c:v>73.356102770609937</c:v>
                </c:pt>
                <c:pt idx="11">
                  <c:v>75.375141222946482</c:v>
                </c:pt>
                <c:pt idx="12">
                  <c:v>76.565760052083434</c:v>
                </c:pt>
                <c:pt idx="13">
                  <c:v>77.878400604613731</c:v>
                </c:pt>
                <c:pt idx="14">
                  <c:v>79.575913401384909</c:v>
                </c:pt>
                <c:pt idx="15">
                  <c:v>81.753180605656368</c:v>
                </c:pt>
                <c:pt idx="16">
                  <c:v>82.75922959371286</c:v>
                </c:pt>
                <c:pt idx="17">
                  <c:v>84.480959990328842</c:v>
                </c:pt>
                <c:pt idx="18">
                  <c:v>85.396012044374785</c:v>
                </c:pt>
                <c:pt idx="19">
                  <c:v>88.92825880114178</c:v>
                </c:pt>
                <c:pt idx="20">
                  <c:v>90.679789332193366</c:v>
                </c:pt>
                <c:pt idx="21">
                  <c:v>91.441277509395832</c:v>
                </c:pt>
                <c:pt idx="22">
                  <c:v>93.399426429951731</c:v>
                </c:pt>
                <c:pt idx="23">
                  <c:v>99.230816588812004</c:v>
                </c:pt>
                <c:pt idx="24">
                  <c:v>101.63148920974969</c:v>
                </c:pt>
                <c:pt idx="25">
                  <c:v>109.16702632865669</c:v>
                </c:pt>
                <c:pt idx="26">
                  <c:v>117.91565125531507</c:v>
                </c:pt>
                <c:pt idx="27">
                  <c:v>119.40838456618469</c:v>
                </c:pt>
                <c:pt idx="28">
                  <c:v>144.45389433174449</c:v>
                </c:pt>
                <c:pt idx="30">
                  <c:v>87.349764849329389</c:v>
                </c:pt>
                <c:pt idx="31">
                  <c:v>93.376190508014574</c:v>
                </c:pt>
                <c:pt idx="32">
                  <c:v>105.90323785220464</c:v>
                </c:pt>
                <c:pt idx="33">
                  <c:v>138.54768651677628</c:v>
                </c:pt>
                <c:pt idx="35">
                  <c:v>226.6533624471125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0080"/>
        <c:axId val="148197376"/>
      </c:barChart>
      <c:catAx>
        <c:axId val="658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97376"/>
        <c:crosses val="autoZero"/>
        <c:auto val="0"/>
        <c:lblAlgn val="ctr"/>
        <c:lblOffset val="100"/>
        <c:noMultiLvlLbl val="0"/>
      </c:catAx>
      <c:valAx>
        <c:axId val="1481973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7008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317073170731712"/>
          <c:y val="1.092896174863388E-2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45679374841693"/>
          <c:y val="0.24073121389192648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Figure_3!$D$4</c:f>
              <c:strCache>
                <c:ptCount val="1"/>
                <c:pt idx="0">
                  <c:v>1990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8.1300813008131079E-3"/>
                  <c:y val="-0.10200364298724961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Fuel combustion and fugitive</a:t>
                    </a:r>
                    <a:r>
                      <a:rPr lang="en-US" baseline="0"/>
                      <a:t> </a:t>
                    </a:r>
                    <a:r>
                      <a:rPr lang="en-US"/>
                      <a:t>emissions from fuels (without transport)
62%</a:t>
                    </a:r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Transport (incl. international aviation)
15%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26016260162601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Figure_3!$C$5:$C$10</c:f>
              <c:strCache>
                <c:ptCount val="6"/>
                <c:pt idx="0">
                  <c:v>Fuel combustion and fugitive emissions from fuels (without transport)</c:v>
                </c:pt>
                <c:pt idx="1">
                  <c:v>Transport (including international aviation)</c:v>
                </c:pt>
                <c:pt idx="2">
                  <c:v>Industrial processes and product use</c:v>
                </c:pt>
                <c:pt idx="3">
                  <c:v>Agriculture</c:v>
                </c:pt>
                <c:pt idx="4">
                  <c:v>Waste management</c:v>
                </c:pt>
                <c:pt idx="5">
                  <c:v>Other sectors</c:v>
                </c:pt>
              </c:strCache>
            </c:strRef>
          </c:cat>
          <c:val>
            <c:numRef>
              <c:f>Figure_3!$D$5:$D$10</c:f>
              <c:numCache>
                <c:formatCode>#,##0</c:formatCode>
                <c:ptCount val="6"/>
                <c:pt idx="0">
                  <c:v>3554773.77</c:v>
                </c:pt>
                <c:pt idx="1">
                  <c:v>851091.67</c:v>
                </c:pt>
                <c:pt idx="2">
                  <c:v>516886.29</c:v>
                </c:pt>
                <c:pt idx="3">
                  <c:v>548269.51</c:v>
                </c:pt>
                <c:pt idx="4">
                  <c:v>240947.79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2015</a:t>
            </a:r>
          </a:p>
        </c:rich>
      </c:tx>
      <c:layout>
        <c:manualLayout>
          <c:xMode val="edge"/>
          <c:yMode val="edge"/>
          <c:x val="0.40720101222406963"/>
          <c:y val="3.57462019660411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47655002028856"/>
          <c:h val="0.61327552392125251"/>
        </c:manualLayout>
      </c:layout>
      <c:pieChart>
        <c:varyColors val="1"/>
        <c:ser>
          <c:idx val="0"/>
          <c:order val="0"/>
          <c:tx>
            <c:v>2014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2.1248339973439574E-2"/>
                  <c:y val="-2.5022341376228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Transport (incl. international aviation)
23%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904382470119521E-2"/>
                  <c:y val="-3.57462019660411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Figure_3!$C$5:$C$10</c:f>
              <c:strCache>
                <c:ptCount val="6"/>
                <c:pt idx="0">
                  <c:v>Fuel combustion and fugitive emissions from fuels (without transport)</c:v>
                </c:pt>
                <c:pt idx="1">
                  <c:v>Transport (including international aviation)</c:v>
                </c:pt>
                <c:pt idx="2">
                  <c:v>Industrial processes and product use</c:v>
                </c:pt>
                <c:pt idx="3">
                  <c:v>Agriculture</c:v>
                </c:pt>
                <c:pt idx="4">
                  <c:v>Waste management</c:v>
                </c:pt>
                <c:pt idx="5">
                  <c:v>Other sectors</c:v>
                </c:pt>
              </c:strCache>
            </c:strRef>
          </c:cat>
          <c:val>
            <c:numRef>
              <c:f>Figure_3!$E$5:$E$10</c:f>
              <c:numCache>
                <c:formatCode>#,##0</c:formatCode>
                <c:ptCount val="6"/>
                <c:pt idx="0">
                  <c:v>2452081.98</c:v>
                </c:pt>
                <c:pt idx="1">
                  <c:v>1048070.21</c:v>
                </c:pt>
                <c:pt idx="2">
                  <c:v>373937.41</c:v>
                </c:pt>
                <c:pt idx="3">
                  <c:v>436748.31</c:v>
                </c:pt>
                <c:pt idx="4">
                  <c:v>139312.78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47626</xdr:rowOff>
    </xdr:from>
    <xdr:to>
      <xdr:col>12</xdr:col>
      <xdr:colOff>171450</xdr:colOff>
      <xdr:row>37</xdr:row>
      <xdr:rowOff>5585</xdr:rowOff>
    </xdr:to>
    <xdr:graphicFrame macro="">
      <xdr:nvGraphicFramePr>
        <xdr:cNvPr id="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66675</xdr:rowOff>
    </xdr:from>
    <xdr:to>
      <xdr:col>14</xdr:col>
      <xdr:colOff>495300</xdr:colOff>
      <xdr:row>39</xdr:row>
      <xdr:rowOff>142875</xdr:rowOff>
    </xdr:to>
    <xdr:graphicFrame macro="">
      <xdr:nvGraphicFramePr>
        <xdr:cNvPr id="267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0.05923</cdr:x>
      <cdr:y>0.48505</cdr:y>
    </cdr:from>
    <cdr:to>
      <cdr:x>0.94669</cdr:x>
      <cdr:y>0.48505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71500" y="2781299"/>
          <a:ext cx="8562975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0.443</cdr:x>
      <cdr:y>0.43652</cdr:y>
    </cdr:from>
    <cdr:to>
      <cdr:x>0.54097</cdr:x>
      <cdr:y>0.48754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17054" y="2365805"/>
          <a:ext cx="888322" cy="276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accent2">
                  <a:lumMod val="75000"/>
                </a:schemeClr>
              </a:solidFill>
            </a:rPr>
            <a:t>1990 = 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15</xdr:row>
      <xdr:rowOff>57150</xdr:rowOff>
    </xdr:from>
    <xdr:to>
      <xdr:col>4</xdr:col>
      <xdr:colOff>161925</xdr:colOff>
      <xdr:row>38</xdr:row>
      <xdr:rowOff>38100</xdr:rowOff>
    </xdr:to>
    <xdr:graphicFrame macro="">
      <xdr:nvGraphicFramePr>
        <xdr:cNvPr id="34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15</xdr:row>
      <xdr:rowOff>76200</xdr:rowOff>
    </xdr:from>
    <xdr:to>
      <xdr:col>12</xdr:col>
      <xdr:colOff>190500</xdr:colOff>
      <xdr:row>38</xdr:row>
      <xdr:rowOff>123825</xdr:rowOff>
    </xdr:to>
    <xdr:graphicFrame macro="">
      <xdr:nvGraphicFramePr>
        <xdr:cNvPr id="342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B30"/>
  <sheetViews>
    <sheetView showGridLines="0" tabSelected="1" zoomScaleNormal="100" workbookViewId="0">
      <selection activeCell="K10" sqref="K10"/>
    </sheetView>
  </sheetViews>
  <sheetFormatPr defaultRowHeight="12" x14ac:dyDescent="0.25"/>
  <cols>
    <col min="1" max="1" width="20.85546875" style="1" customWidth="1"/>
    <col min="2" max="2" width="22.5703125" style="1" customWidth="1"/>
    <col min="3" max="5" width="9.140625" style="1"/>
    <col min="6" max="6" width="10.28515625" style="1" customWidth="1"/>
    <col min="7" max="25" width="9.140625" style="1"/>
    <col min="26" max="27" width="10.28515625" style="1" customWidth="1"/>
    <col min="28" max="28" width="9.42578125" style="1" bestFit="1" customWidth="1"/>
    <col min="29" max="16384" width="9.140625" style="1"/>
  </cols>
  <sheetData>
    <row r="1" spans="2:28" ht="13.5" x14ac:dyDescent="0.25">
      <c r="B1" s="70" t="s">
        <v>148</v>
      </c>
      <c r="C1" s="24"/>
      <c r="D1" s="24"/>
      <c r="E1" s="24"/>
      <c r="F1" s="25"/>
      <c r="G1" s="25"/>
    </row>
    <row r="2" spans="2:28" x14ac:dyDescent="0.25">
      <c r="B2" s="1" t="s">
        <v>117</v>
      </c>
    </row>
    <row r="3" spans="2:28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8" x14ac:dyDescent="0.25">
      <c r="B4" s="23"/>
      <c r="C4" s="22">
        <v>1990</v>
      </c>
      <c r="D4" s="22">
        <v>1991</v>
      </c>
      <c r="E4" s="22">
        <v>1992</v>
      </c>
      <c r="F4" s="22">
        <v>1993</v>
      </c>
      <c r="G4" s="22">
        <v>1994</v>
      </c>
      <c r="H4" s="22">
        <v>1995</v>
      </c>
      <c r="I4" s="22">
        <v>1996</v>
      </c>
      <c r="J4" s="22">
        <v>1997</v>
      </c>
      <c r="K4" s="22">
        <v>1998</v>
      </c>
      <c r="L4" s="22">
        <v>1999</v>
      </c>
      <c r="M4" s="22">
        <v>2000</v>
      </c>
      <c r="N4" s="22">
        <v>2001</v>
      </c>
      <c r="O4" s="22">
        <v>2002</v>
      </c>
      <c r="P4" s="22">
        <v>2003</v>
      </c>
      <c r="Q4" s="22">
        <v>2004</v>
      </c>
      <c r="R4" s="22">
        <v>2005</v>
      </c>
      <c r="S4" s="22">
        <v>2006</v>
      </c>
      <c r="T4" s="22">
        <v>2007</v>
      </c>
      <c r="U4" s="22">
        <v>2008</v>
      </c>
      <c r="V4" s="22">
        <v>2009</v>
      </c>
      <c r="W4" s="22">
        <v>2010</v>
      </c>
      <c r="X4" s="22">
        <v>2011</v>
      </c>
      <c r="Y4" s="22">
        <v>2012</v>
      </c>
      <c r="Z4" s="22">
        <v>2013</v>
      </c>
      <c r="AA4" s="22">
        <v>2014</v>
      </c>
      <c r="AB4" s="22">
        <v>2015</v>
      </c>
    </row>
    <row r="5" spans="2:28" x14ac:dyDescent="0.25">
      <c r="B5" s="18" t="s">
        <v>118</v>
      </c>
      <c r="C5" s="19">
        <f t="shared" ref="C5:Y5" si="0">(C6/$C$6)*100</f>
        <v>100</v>
      </c>
      <c r="D5" s="19">
        <f t="shared" si="0"/>
        <v>98.213606992341752</v>
      </c>
      <c r="E5" s="19">
        <f t="shared" si="0"/>
        <v>95.212414251562251</v>
      </c>
      <c r="F5" s="19">
        <f t="shared" si="0"/>
        <v>93.536067777297902</v>
      </c>
      <c r="G5" s="19">
        <f t="shared" si="0"/>
        <v>93.205638132586117</v>
      </c>
      <c r="H5" s="19">
        <f t="shared" si="0"/>
        <v>94.139558078007639</v>
      </c>
      <c r="I5" s="19">
        <f t="shared" si="0"/>
        <v>96.11912511611709</v>
      </c>
      <c r="J5" s="19">
        <f t="shared" si="0"/>
        <v>94.441190919201873</v>
      </c>
      <c r="K5" s="19">
        <f t="shared" si="0"/>
        <v>93.771962323138567</v>
      </c>
      <c r="L5" s="19">
        <f t="shared" si="0"/>
        <v>91.941762270189514</v>
      </c>
      <c r="M5" s="19">
        <f t="shared" si="0"/>
        <v>92.206293727689769</v>
      </c>
      <c r="N5" s="19">
        <f t="shared" si="0"/>
        <v>93.147660540180965</v>
      </c>
      <c r="O5" s="19">
        <f t="shared" si="0"/>
        <v>92.346964275166229</v>
      </c>
      <c r="P5" s="19">
        <f t="shared" si="0"/>
        <v>93.886849171431834</v>
      </c>
      <c r="Q5" s="19">
        <f t="shared" si="0"/>
        <v>94.035219718930335</v>
      </c>
      <c r="R5" s="19">
        <f t="shared" si="0"/>
        <v>93.507245608004197</v>
      </c>
      <c r="S5" s="19">
        <f t="shared" si="0"/>
        <v>93.386770941628811</v>
      </c>
      <c r="T5" s="19">
        <f t="shared" si="0"/>
        <v>92.607197895504072</v>
      </c>
      <c r="U5" s="19">
        <f t="shared" si="0"/>
        <v>90.607975879602989</v>
      </c>
      <c r="V5" s="19">
        <f t="shared" si="0"/>
        <v>84.032189330880954</v>
      </c>
      <c r="W5" s="19">
        <f t="shared" si="0"/>
        <v>85.885326343183181</v>
      </c>
      <c r="X5" s="19">
        <f t="shared" si="0"/>
        <v>83.246359334992746</v>
      </c>
      <c r="Y5" s="19">
        <f t="shared" si="0"/>
        <v>82.101840995202451</v>
      </c>
      <c r="Z5" s="19">
        <f>(Z6/$C$6)*100</f>
        <v>80.450536314902948</v>
      </c>
      <c r="AA5" s="19">
        <f>(AA6/$C$6)*100</f>
        <v>77.38728121707554</v>
      </c>
      <c r="AB5" s="19">
        <f>(AB6/$C$6)*100</f>
        <v>77.878400604613731</v>
      </c>
    </row>
    <row r="6" spans="2:28" x14ac:dyDescent="0.25">
      <c r="B6" s="18" t="s">
        <v>63</v>
      </c>
      <c r="C6" s="20">
        <f>env_air_gge!B12</f>
        <v>5716363.6200000001</v>
      </c>
      <c r="D6" s="20">
        <f>env_air_gge!C12</f>
        <v>5614246.9000000004</v>
      </c>
      <c r="E6" s="20">
        <f>env_air_gge!D12</f>
        <v>5442687.8099999996</v>
      </c>
      <c r="F6" s="20">
        <f>env_air_gge!E12</f>
        <v>5346861.75</v>
      </c>
      <c r="G6" s="20">
        <f>env_air_gge!F12</f>
        <v>5327973.1900000004</v>
      </c>
      <c r="H6" s="20">
        <f>env_air_gge!G12</f>
        <v>5381359.4500000002</v>
      </c>
      <c r="I6" s="20">
        <f>env_air_gge!H12</f>
        <v>5494518.7000000002</v>
      </c>
      <c r="J6" s="20">
        <f>env_air_gge!I12</f>
        <v>5398601.8799999999</v>
      </c>
      <c r="K6" s="20">
        <f>env_air_gge!J12</f>
        <v>5360346.34</v>
      </c>
      <c r="L6" s="20">
        <f>env_air_gge!K12</f>
        <v>5255725.45</v>
      </c>
      <c r="M6" s="20">
        <f>env_air_gge!L12</f>
        <v>5270847.03</v>
      </c>
      <c r="N6" s="20">
        <f>env_air_gge!M12</f>
        <v>5324658.9800000004</v>
      </c>
      <c r="O6" s="20">
        <f>env_air_gge!N12</f>
        <v>5278888.2699999996</v>
      </c>
      <c r="P6" s="20">
        <f>env_air_gge!O12</f>
        <v>5366913.6900000004</v>
      </c>
      <c r="Q6" s="20">
        <f>env_air_gge!P12</f>
        <v>5375395.0899999999</v>
      </c>
      <c r="R6" s="20">
        <f>env_air_gge!Q12</f>
        <v>5345214.17</v>
      </c>
      <c r="S6" s="20">
        <f>env_air_gge!R12</f>
        <v>5338327.4000000004</v>
      </c>
      <c r="T6" s="20">
        <f>env_air_gge!S12</f>
        <v>5293764.17</v>
      </c>
      <c r="U6" s="20">
        <f>env_air_gge!T12</f>
        <v>5179481.37</v>
      </c>
      <c r="V6" s="20">
        <f>env_air_gge!U12</f>
        <v>4803585.5</v>
      </c>
      <c r="W6" s="20">
        <f>env_air_gge!V12</f>
        <v>4909517.55</v>
      </c>
      <c r="X6" s="20">
        <f>env_air_gge!W12</f>
        <v>4758664.5999999996</v>
      </c>
      <c r="Y6" s="20">
        <f>env_air_gge!X12</f>
        <v>4693239.7699999996</v>
      </c>
      <c r="Z6" s="20">
        <f>env_air_gge!Y12</f>
        <v>4598845.1900000004</v>
      </c>
      <c r="AA6" s="20">
        <f>env_air_gge!Z12</f>
        <v>4423738.3899999997</v>
      </c>
      <c r="AB6" s="20">
        <f>env_air_gge!AA12</f>
        <v>4451812.5599999996</v>
      </c>
    </row>
    <row r="7" spans="2:28" x14ac:dyDescent="0.25">
      <c r="C7" s="6">
        <f>C6/1000</f>
        <v>5716.3636200000001</v>
      </c>
      <c r="D7" s="6">
        <f t="shared" ref="D7:AB7" si="1">D6/1000</f>
        <v>5614.2469000000001</v>
      </c>
      <c r="E7" s="6">
        <f t="shared" si="1"/>
        <v>5442.6878099999994</v>
      </c>
      <c r="F7" s="6">
        <f t="shared" si="1"/>
        <v>5346.86175</v>
      </c>
      <c r="G7" s="6">
        <f t="shared" si="1"/>
        <v>5327.9731900000006</v>
      </c>
      <c r="H7" s="6">
        <f t="shared" si="1"/>
        <v>5381.3594499999999</v>
      </c>
      <c r="I7" s="6">
        <f t="shared" si="1"/>
        <v>5494.5187000000005</v>
      </c>
      <c r="J7" s="6">
        <f t="shared" si="1"/>
        <v>5398.6018800000002</v>
      </c>
      <c r="K7" s="6">
        <f t="shared" si="1"/>
        <v>5360.3463400000001</v>
      </c>
      <c r="L7" s="6">
        <f t="shared" si="1"/>
        <v>5255.7254499999999</v>
      </c>
      <c r="M7" s="6">
        <f t="shared" si="1"/>
        <v>5270.8470299999999</v>
      </c>
      <c r="N7" s="6">
        <f t="shared" si="1"/>
        <v>5324.6589800000002</v>
      </c>
      <c r="O7" s="6">
        <f t="shared" si="1"/>
        <v>5278.8882699999995</v>
      </c>
      <c r="P7" s="6">
        <f t="shared" si="1"/>
        <v>5366.9136900000003</v>
      </c>
      <c r="Q7" s="6">
        <f t="shared" si="1"/>
        <v>5375.39509</v>
      </c>
      <c r="R7" s="6">
        <f t="shared" si="1"/>
        <v>5345.2141700000002</v>
      </c>
      <c r="S7" s="6">
        <f t="shared" si="1"/>
        <v>5338.3274000000001</v>
      </c>
      <c r="T7" s="6">
        <f t="shared" si="1"/>
        <v>5293.7641700000004</v>
      </c>
      <c r="U7" s="6">
        <f t="shared" si="1"/>
        <v>5179.4813700000004</v>
      </c>
      <c r="V7" s="6">
        <f t="shared" si="1"/>
        <v>4803.5855000000001</v>
      </c>
      <c r="W7" s="6">
        <f t="shared" si="1"/>
        <v>4909.5175499999996</v>
      </c>
      <c r="X7" s="6">
        <f t="shared" si="1"/>
        <v>4758.6646000000001</v>
      </c>
      <c r="Y7" s="6">
        <f t="shared" si="1"/>
        <v>4693.2397699999992</v>
      </c>
      <c r="Z7" s="6">
        <f t="shared" si="1"/>
        <v>4598.84519</v>
      </c>
      <c r="AA7" s="6">
        <f t="shared" si="1"/>
        <v>4423.7383899999995</v>
      </c>
      <c r="AB7" s="6">
        <f t="shared" si="1"/>
        <v>4451.8125599999994</v>
      </c>
    </row>
    <row r="8" spans="2:28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5"/>
      <c r="Z8" s="5"/>
      <c r="AA8" s="5"/>
      <c r="AB8" s="5">
        <f>((AB6-C6)/C6)</f>
        <v>-0.22121599395386266</v>
      </c>
    </row>
    <row r="9" spans="2:28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6"/>
      <c r="Z9" s="10"/>
      <c r="AA9" s="10"/>
      <c r="AB9" s="10">
        <f>AB6-C6</f>
        <v>-1264551.0600000005</v>
      </c>
    </row>
    <row r="10" spans="2:28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2"/>
      <c r="Z10" s="6"/>
      <c r="AA10" s="6"/>
    </row>
    <row r="11" spans="2:2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7"/>
      <c r="W11" s="2"/>
    </row>
    <row r="12" spans="2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8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8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8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8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3:2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3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3:2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3:2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3:2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3:2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3:2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3:2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3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3:2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3:2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3:2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3:2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3:2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N48"/>
  <sheetViews>
    <sheetView showGridLines="0" topLeftCell="A7" zoomScaleNormal="100" workbookViewId="0">
      <selection activeCell="E51" sqref="E51"/>
    </sheetView>
  </sheetViews>
  <sheetFormatPr defaultRowHeight="12" x14ac:dyDescent="0.2"/>
  <cols>
    <col min="1" max="1" width="21" style="3" customWidth="1"/>
    <col min="2" max="2" width="1.5703125" style="3" customWidth="1"/>
    <col min="3" max="3" width="14.28515625" style="3" customWidth="1"/>
    <col min="4" max="4" width="14.42578125" style="3" customWidth="1"/>
    <col min="5" max="5" width="11.5703125" style="3" customWidth="1"/>
    <col min="6" max="6" width="11.85546875" style="3" customWidth="1"/>
    <col min="7" max="8" width="10.7109375" style="3" bestFit="1" customWidth="1"/>
    <col min="9" max="9" width="10.7109375" style="3" customWidth="1"/>
    <col min="10" max="10" width="15.28515625" style="3" customWidth="1"/>
    <col min="11" max="11" width="0.85546875" style="3" customWidth="1"/>
    <col min="12" max="12" width="6" style="3" customWidth="1"/>
    <col min="13" max="13" width="1" style="3" customWidth="1"/>
    <col min="14" max="16384" width="9.140625" style="3"/>
  </cols>
  <sheetData>
    <row r="1" spans="2:14" x14ac:dyDescent="0.2">
      <c r="C1" s="4"/>
      <c r="D1" s="4"/>
      <c r="E1" s="4"/>
      <c r="F1" s="4"/>
    </row>
    <row r="2" spans="2:14" x14ac:dyDescent="0.2">
      <c r="C2" s="71" t="s">
        <v>121</v>
      </c>
    </row>
    <row r="3" spans="2:14" x14ac:dyDescent="0.2">
      <c r="C3" s="3" t="s">
        <v>120</v>
      </c>
    </row>
    <row r="4" spans="2:14" ht="6" customHeight="1" x14ac:dyDescent="0.2"/>
    <row r="5" spans="2:14" x14ac:dyDescent="0.2">
      <c r="B5" s="8"/>
      <c r="C5" s="30"/>
      <c r="D5" s="27">
        <v>1990</v>
      </c>
      <c r="E5" s="27">
        <v>1995</v>
      </c>
      <c r="F5" s="28">
        <v>2000</v>
      </c>
      <c r="G5" s="28">
        <v>2005</v>
      </c>
      <c r="H5" s="28">
        <v>2010</v>
      </c>
      <c r="I5" s="28">
        <v>2015</v>
      </c>
      <c r="J5" s="28" t="s">
        <v>59</v>
      </c>
      <c r="M5" s="8"/>
    </row>
    <row r="6" spans="2:14" x14ac:dyDescent="0.2">
      <c r="B6" s="8"/>
      <c r="C6" s="43" t="s">
        <v>57</v>
      </c>
      <c r="D6" s="44">
        <f>env_air_gge!B12/1000</f>
        <v>5716.3636200000001</v>
      </c>
      <c r="E6" s="44">
        <f>env_air_gge!G12/1000</f>
        <v>5381.3594499999999</v>
      </c>
      <c r="F6" s="44">
        <f>env_air_gge!L12/1000</f>
        <v>5270.8470299999999</v>
      </c>
      <c r="G6" s="44">
        <f>env_air_gge!Q12/1000</f>
        <v>5345.2141700000002</v>
      </c>
      <c r="H6" s="44">
        <f>env_air_gge!V12/1000</f>
        <v>4909.5175499999996</v>
      </c>
      <c r="I6" s="44">
        <f>env_air_gge!AA12/1000</f>
        <v>4451.8125599999994</v>
      </c>
      <c r="J6" s="62">
        <f>D6/$D$6</f>
        <v>1</v>
      </c>
      <c r="M6" s="8"/>
    </row>
    <row r="7" spans="2:14" x14ac:dyDescent="0.2">
      <c r="B7" s="8"/>
      <c r="C7" s="45" t="s">
        <v>13</v>
      </c>
      <c r="D7" s="58">
        <f>env_air_gge!B13/1000</f>
        <v>148.79163</v>
      </c>
      <c r="E7" s="46">
        <f>env_air_gge!G13/1000</f>
        <v>157.26726000000002</v>
      </c>
      <c r="F7" s="46">
        <f>env_air_gge!L13/1000</f>
        <v>154.19172</v>
      </c>
      <c r="G7" s="46">
        <f>env_air_gge!Q13/1000</f>
        <v>148.68098000000001</v>
      </c>
      <c r="H7" s="46">
        <f>env_air_gge!V13/1000</f>
        <v>136.64248000000001</v>
      </c>
      <c r="I7" s="46">
        <f>env_air_gge!AA13/1000</f>
        <v>121.64189</v>
      </c>
      <c r="J7" s="63">
        <f>I7/$I$6</f>
        <v>2.7324126602491103E-2</v>
      </c>
      <c r="M7" s="8"/>
    </row>
    <row r="8" spans="2:14" x14ac:dyDescent="0.2">
      <c r="B8" s="8"/>
      <c r="C8" s="47" t="s">
        <v>4</v>
      </c>
      <c r="D8" s="51">
        <f>env_air_gge!B14/1000</f>
        <v>104.37294</v>
      </c>
      <c r="E8" s="48">
        <f>env_air_gge!G14/1000</f>
        <v>75.315559999999991</v>
      </c>
      <c r="F8" s="48">
        <f>env_air_gge!L14/1000</f>
        <v>59.611429999999999</v>
      </c>
      <c r="G8" s="48">
        <f>env_air_gge!Q14/1000</f>
        <v>64.263210000000001</v>
      </c>
      <c r="H8" s="48">
        <f>env_air_gge!V14/1000</f>
        <v>60.811330000000005</v>
      </c>
      <c r="I8" s="48">
        <f>env_air_gge!AA14/1000</f>
        <v>62.021120000000003</v>
      </c>
      <c r="J8" s="64">
        <f t="shared" ref="J8:J34" si="0">I8/$I$6</f>
        <v>1.3931655738893017E-2</v>
      </c>
      <c r="K8" s="9"/>
      <c r="M8" s="8"/>
    </row>
    <row r="9" spans="2:14" x14ac:dyDescent="0.2">
      <c r="B9" s="8"/>
      <c r="C9" s="47" t="s">
        <v>7</v>
      </c>
      <c r="D9" s="51">
        <f>env_air_gge!B15/1000</f>
        <v>198.47704000000002</v>
      </c>
      <c r="E9" s="48">
        <f>env_air_gge!G15/1000</f>
        <v>157.61560999999998</v>
      </c>
      <c r="F9" s="48">
        <f>env_air_gge!L15/1000</f>
        <v>149.97398000000001</v>
      </c>
      <c r="G9" s="48">
        <f>env_air_gge!Q15/1000</f>
        <v>148.59182000000001</v>
      </c>
      <c r="H9" s="48">
        <f>env_air_gge!V15/1000</f>
        <v>140.55869000000001</v>
      </c>
      <c r="I9" s="48">
        <f>env_air_gge!AA15/1000</f>
        <v>128.82067000000001</v>
      </c>
      <c r="J9" s="64">
        <f t="shared" si="0"/>
        <v>2.8936678771578832E-2</v>
      </c>
      <c r="K9" s="9"/>
      <c r="M9" s="8"/>
    </row>
    <row r="10" spans="2:14" x14ac:dyDescent="0.2">
      <c r="B10" s="8"/>
      <c r="C10" s="47" t="s">
        <v>11</v>
      </c>
      <c r="D10" s="51">
        <f>env_air_gge!B16/1000</f>
        <v>72.10436</v>
      </c>
      <c r="E10" s="48">
        <f>env_air_gge!G16/1000</f>
        <v>80.123449999999991</v>
      </c>
      <c r="F10" s="48">
        <f>env_air_gge!L16/1000</f>
        <v>73.122149999999991</v>
      </c>
      <c r="G10" s="48">
        <f>env_air_gge!Q16/1000</f>
        <v>68.930999999999997</v>
      </c>
      <c r="H10" s="48">
        <f>env_air_gge!V16/1000</f>
        <v>65.642610000000005</v>
      </c>
      <c r="I10" s="48">
        <f>env_air_gge!AA16/1000</f>
        <v>50.983620000000002</v>
      </c>
      <c r="J10" s="64">
        <f t="shared" si="0"/>
        <v>1.1452328531999113E-2</v>
      </c>
      <c r="M10" s="8"/>
    </row>
    <row r="11" spans="2:14" x14ac:dyDescent="0.2">
      <c r="B11" s="8"/>
      <c r="C11" s="47" t="s">
        <v>8</v>
      </c>
      <c r="D11" s="51">
        <f>env_air_gge!B17/1000</f>
        <v>1262.9883200000002</v>
      </c>
      <c r="E11" s="48">
        <f>env_air_gge!G17/1000</f>
        <v>1135.7482199999999</v>
      </c>
      <c r="F11" s="48">
        <f>env_air_gge!L17/1000</f>
        <v>1062.23902</v>
      </c>
      <c r="G11" s="48">
        <f>env_air_gge!Q17/1000</f>
        <v>1014.86251</v>
      </c>
      <c r="H11" s="48">
        <f>env_air_gge!V17/1000</f>
        <v>965.96978000000001</v>
      </c>
      <c r="I11" s="48">
        <f>env_air_gge!AA17/1000</f>
        <v>926.47901000000002</v>
      </c>
      <c r="J11" s="64">
        <f t="shared" si="0"/>
        <v>0.20811276250139341</v>
      </c>
      <c r="M11" s="8"/>
    </row>
    <row r="12" spans="2:14" x14ac:dyDescent="0.2">
      <c r="B12" s="8"/>
      <c r="C12" s="47" t="s">
        <v>3</v>
      </c>
      <c r="D12" s="51">
        <f>env_air_gge!B18/1000</f>
        <v>40.51041</v>
      </c>
      <c r="E12" s="48">
        <f>env_air_gge!G18/1000</f>
        <v>20.267319999999998</v>
      </c>
      <c r="F12" s="48">
        <f>env_air_gge!L18/1000</f>
        <v>17.377400000000002</v>
      </c>
      <c r="G12" s="48">
        <f>env_air_gge!Q18/1000</f>
        <v>19.302580000000003</v>
      </c>
      <c r="H12" s="48">
        <f>env_air_gge!V18/1000</f>
        <v>21.255800000000001</v>
      </c>
      <c r="I12" s="48">
        <f>env_air_gge!AA18/1000</f>
        <v>18.114849999999997</v>
      </c>
      <c r="J12" s="64">
        <f t="shared" si="0"/>
        <v>4.0690953978529589E-3</v>
      </c>
      <c r="M12" s="8"/>
      <c r="N12" s="57"/>
    </row>
    <row r="13" spans="2:14" x14ac:dyDescent="0.2">
      <c r="B13" s="8"/>
      <c r="C13" s="47" t="s">
        <v>21</v>
      </c>
      <c r="D13" s="51">
        <f>env_air_gge!B19/1000</f>
        <v>57.183320000000002</v>
      </c>
      <c r="E13" s="48">
        <f>env_air_gge!G19/1000</f>
        <v>60.935130000000001</v>
      </c>
      <c r="F13" s="48">
        <f>env_air_gge!L19/1000</f>
        <v>70.904289999999989</v>
      </c>
      <c r="G13" s="48">
        <f>env_air_gge!Q19/1000</f>
        <v>72.508390000000006</v>
      </c>
      <c r="H13" s="48">
        <f>env_air_gge!V19/1000</f>
        <v>64.029690000000002</v>
      </c>
      <c r="I13" s="48">
        <f>env_air_gge!AA19/1000</f>
        <v>62.425330000000002</v>
      </c>
      <c r="J13" s="64">
        <f t="shared" si="0"/>
        <v>1.402245246372188E-2</v>
      </c>
      <c r="M13" s="8"/>
    </row>
    <row r="14" spans="2:14" x14ac:dyDescent="0.2">
      <c r="B14" s="8"/>
      <c r="C14" s="47" t="s">
        <v>22</v>
      </c>
      <c r="D14" s="51">
        <f>env_air_gge!B20/1000</f>
        <v>105.57733999999999</v>
      </c>
      <c r="E14" s="48">
        <f>env_air_gge!G20/1000</f>
        <v>111.79406</v>
      </c>
      <c r="F14" s="48">
        <f>env_air_gge!L20/1000</f>
        <v>128.87482</v>
      </c>
      <c r="G14" s="48">
        <f>env_air_gge!Q20/1000</f>
        <v>138.88211999999999</v>
      </c>
      <c r="H14" s="48">
        <f>env_air_gge!V20/1000</f>
        <v>120.91510000000001</v>
      </c>
      <c r="I14" s="48">
        <f>env_air_gge!AA20/1000</f>
        <v>98.608630000000005</v>
      </c>
      <c r="J14" s="64">
        <f t="shared" si="0"/>
        <v>2.215022053848557E-2</v>
      </c>
      <c r="M14" s="8"/>
    </row>
    <row r="15" spans="2:14" x14ac:dyDescent="0.2">
      <c r="B15" s="8"/>
      <c r="C15" s="47" t="s">
        <v>24</v>
      </c>
      <c r="D15" s="51">
        <f>env_air_gge!B21/1000</f>
        <v>293.44941</v>
      </c>
      <c r="E15" s="48">
        <f>env_air_gge!G21/1000</f>
        <v>335.16803000000004</v>
      </c>
      <c r="F15" s="48">
        <f>env_air_gge!L21/1000</f>
        <v>395.76236999999998</v>
      </c>
      <c r="G15" s="48">
        <f>env_air_gge!Q21/1000</f>
        <v>451.58346</v>
      </c>
      <c r="H15" s="48">
        <f>env_air_gge!V21/1000</f>
        <v>369.56473999999997</v>
      </c>
      <c r="I15" s="48">
        <f>env_air_gge!AA21/1000</f>
        <v>350.40320000000003</v>
      </c>
      <c r="J15" s="64">
        <f t="shared" si="0"/>
        <v>7.87102321307077E-2</v>
      </c>
      <c r="M15" s="8"/>
    </row>
    <row r="16" spans="2:14" x14ac:dyDescent="0.2">
      <c r="B16" s="8"/>
      <c r="C16" s="47" t="s">
        <v>14</v>
      </c>
      <c r="D16" s="51">
        <f>env_air_gge!B22/1000</f>
        <v>555.77148</v>
      </c>
      <c r="E16" s="48">
        <f>env_air_gge!G22/1000</f>
        <v>554.6250500000001</v>
      </c>
      <c r="F16" s="48">
        <f>env_air_gge!L22/1000</f>
        <v>566.36168999999995</v>
      </c>
      <c r="G16" s="48">
        <f>env_air_gge!Q22/1000</f>
        <v>569.13520999999992</v>
      </c>
      <c r="H16" s="48">
        <f>env_air_gge!V22/1000</f>
        <v>527.68209999999999</v>
      </c>
      <c r="I16" s="48">
        <f>env_air_gge!AA22/1000</f>
        <v>474.60667999999998</v>
      </c>
      <c r="J16" s="64">
        <f t="shared" si="0"/>
        <v>0.10660976256376797</v>
      </c>
      <c r="M16" s="8"/>
    </row>
    <row r="17" spans="2:14" x14ac:dyDescent="0.2">
      <c r="B17" s="8"/>
      <c r="C17" s="47" t="s">
        <v>58</v>
      </c>
      <c r="D17" s="51">
        <f>env_air_gge!B23/1000</f>
        <v>31.652080000000002</v>
      </c>
      <c r="E17" s="48">
        <f>env_air_gge!G23/1000</f>
        <v>22.556249999999999</v>
      </c>
      <c r="F17" s="48">
        <f>env_air_gge!L23/1000</f>
        <v>25.457139999999999</v>
      </c>
      <c r="G17" s="48">
        <f>env_air_gge!Q23/1000</f>
        <v>29.57105</v>
      </c>
      <c r="H17" s="48">
        <f>env_air_gge!V23/1000</f>
        <v>27.625509999999998</v>
      </c>
      <c r="I17" s="48">
        <f>env_air_gge!AA23/1000</f>
        <v>23.857800000000001</v>
      </c>
      <c r="J17" s="64">
        <f t="shared" si="0"/>
        <v>5.3591205106802622E-3</v>
      </c>
      <c r="M17" s="8"/>
    </row>
    <row r="18" spans="2:14" x14ac:dyDescent="0.2">
      <c r="B18" s="8"/>
      <c r="C18" s="47" t="s">
        <v>16</v>
      </c>
      <c r="D18" s="51">
        <f>env_air_gge!B24/1000</f>
        <v>524.11527999999998</v>
      </c>
      <c r="E18" s="48">
        <f>env_air_gge!G24/1000</f>
        <v>536.82348000000002</v>
      </c>
      <c r="F18" s="48">
        <f>env_air_gge!L24/1000</f>
        <v>560.88756999999998</v>
      </c>
      <c r="G18" s="48">
        <f>env_air_gge!Q24/1000</f>
        <v>588.31401000000005</v>
      </c>
      <c r="H18" s="48">
        <f>env_air_gge!V24/1000</f>
        <v>514.13677000000007</v>
      </c>
      <c r="I18" s="48">
        <f>env_air_gge!AA24/1000</f>
        <v>442.77762000000001</v>
      </c>
      <c r="J18" s="64">
        <f t="shared" si="0"/>
        <v>9.9460076998390087E-2</v>
      </c>
      <c r="M18" s="8"/>
    </row>
    <row r="19" spans="2:14" x14ac:dyDescent="0.2">
      <c r="B19" s="8"/>
      <c r="C19" s="47" t="s">
        <v>26</v>
      </c>
      <c r="D19" s="51">
        <f>env_air_gge!B25/1000</f>
        <v>6.36104</v>
      </c>
      <c r="E19" s="48">
        <f>env_air_gge!G25/1000</f>
        <v>7.8566599999999998</v>
      </c>
      <c r="F19" s="48">
        <f>env_air_gge!L25/1000</f>
        <v>9.1652099999999983</v>
      </c>
      <c r="G19" s="48">
        <f>env_air_gge!Q25/1000</f>
        <v>10.159270000000001</v>
      </c>
      <c r="H19" s="48">
        <f>env_air_gge!V25/1000</f>
        <v>10.417299999999999</v>
      </c>
      <c r="I19" s="48">
        <f>env_air_gge!AA25/1000</f>
        <v>9.1887699999999999</v>
      </c>
      <c r="J19" s="64">
        <f t="shared" si="0"/>
        <v>2.0640514119040091E-3</v>
      </c>
      <c r="M19" s="8"/>
    </row>
    <row r="20" spans="2:14" x14ac:dyDescent="0.2">
      <c r="B20" s="8"/>
      <c r="C20" s="47" t="s">
        <v>1</v>
      </c>
      <c r="D20" s="51">
        <f>env_air_gge!B26/1000</f>
        <v>26.407869999999999</v>
      </c>
      <c r="E20" s="48">
        <f>env_air_gge!G26/1000</f>
        <v>12.810309999999999</v>
      </c>
      <c r="F20" s="48">
        <f>env_air_gge!L26/1000</f>
        <v>10.444469999999999</v>
      </c>
      <c r="G20" s="48">
        <f>env_air_gge!Q26/1000</f>
        <v>11.492929999999999</v>
      </c>
      <c r="H20" s="48">
        <f>env_air_gge!V26/1000</f>
        <v>12.57835</v>
      </c>
      <c r="I20" s="48">
        <f>env_air_gge!AA26/1000</f>
        <v>11.649929999999999</v>
      </c>
      <c r="J20" s="64">
        <f t="shared" si="0"/>
        <v>2.6168958919510306E-3</v>
      </c>
      <c r="M20" s="8"/>
    </row>
    <row r="21" spans="2:14" x14ac:dyDescent="0.2">
      <c r="B21" s="8"/>
      <c r="C21" s="47" t="s">
        <v>0</v>
      </c>
      <c r="D21" s="51">
        <f>env_air_gge!B27/1000</f>
        <v>48.44285</v>
      </c>
      <c r="E21" s="48">
        <f>env_air_gge!G27/1000</f>
        <v>22.444269999999999</v>
      </c>
      <c r="F21" s="48">
        <f>env_air_gge!L27/1000</f>
        <v>19.671130000000002</v>
      </c>
      <c r="G21" s="48">
        <f>env_air_gge!Q27/1000</f>
        <v>23.207930000000001</v>
      </c>
      <c r="H21" s="48">
        <f>env_air_gge!V27/1000</f>
        <v>20.92905</v>
      </c>
      <c r="I21" s="48">
        <f>env_air_gge!AA27/1000</f>
        <v>20.343349999999997</v>
      </c>
      <c r="J21" s="64">
        <f t="shared" si="0"/>
        <v>4.5696780189685253E-3</v>
      </c>
      <c r="M21" s="8"/>
    </row>
    <row r="22" spans="2:14" x14ac:dyDescent="0.2">
      <c r="B22" s="8"/>
      <c r="C22" s="47" t="s">
        <v>15</v>
      </c>
      <c r="D22" s="51">
        <f>env_air_gge!B28/1000</f>
        <v>13.137499999999999</v>
      </c>
      <c r="E22" s="48">
        <f>env_air_gge!G28/1000</f>
        <v>10.634889999999999</v>
      </c>
      <c r="F22" s="48">
        <f>env_air_gge!L28/1000</f>
        <v>10.608309999999999</v>
      </c>
      <c r="G22" s="48">
        <f>env_air_gge!Q28/1000</f>
        <v>14.29914</v>
      </c>
      <c r="H22" s="48">
        <f>env_air_gge!V28/1000</f>
        <v>13.47702</v>
      </c>
      <c r="I22" s="48">
        <f>env_air_gge!AA28/1000</f>
        <v>11.68295</v>
      </c>
      <c r="J22" s="64">
        <f t="shared" si="0"/>
        <v>2.62431309551811E-3</v>
      </c>
      <c r="M22" s="8"/>
    </row>
    <row r="23" spans="2:14" x14ac:dyDescent="0.2">
      <c r="B23" s="8"/>
      <c r="C23" s="47" t="s">
        <v>6</v>
      </c>
      <c r="D23" s="51">
        <f>env_air_gge!B29/1000</f>
        <v>94.396799999999999</v>
      </c>
      <c r="E23" s="48">
        <f>env_air_gge!G29/1000</f>
        <v>76.028399999999991</v>
      </c>
      <c r="F23" s="48">
        <f>env_air_gge!L29/1000</f>
        <v>74.174199999999999</v>
      </c>
      <c r="G23" s="48">
        <f>env_air_gge!Q29/1000</f>
        <v>76.590850000000003</v>
      </c>
      <c r="H23" s="48">
        <f>env_air_gge!V29/1000</f>
        <v>66.12236</v>
      </c>
      <c r="I23" s="48">
        <f>env_air_gge!AA29/1000</f>
        <v>61.639540000000004</v>
      </c>
      <c r="J23" s="64">
        <f t="shared" si="0"/>
        <v>1.3845942336799555E-2</v>
      </c>
      <c r="M23" s="8"/>
    </row>
    <row r="24" spans="2:14" x14ac:dyDescent="0.2">
      <c r="B24" s="8"/>
      <c r="C24" s="47" t="s">
        <v>25</v>
      </c>
      <c r="D24" s="51">
        <f>env_air_gge!B30/1000</f>
        <v>2.5988600000000002</v>
      </c>
      <c r="E24" s="48">
        <f>env_air_gge!G30/1000</f>
        <v>2.8984800000000002</v>
      </c>
      <c r="F24" s="48">
        <f>env_air_gge!L30/1000</f>
        <v>3.0294699999999999</v>
      </c>
      <c r="G24" s="48">
        <f>env_air_gge!Q30/1000</f>
        <v>3.2869699999999997</v>
      </c>
      <c r="H24" s="48">
        <f>env_air_gge!V30/1000</f>
        <v>3.32558</v>
      </c>
      <c r="I24" s="48">
        <f>env_air_gge!AA30/1000</f>
        <v>2.5788699999999998</v>
      </c>
      <c r="J24" s="64">
        <f t="shared" si="0"/>
        <v>5.7928539560973792E-4</v>
      </c>
      <c r="M24" s="8"/>
    </row>
    <row r="25" spans="2:14" x14ac:dyDescent="0.2">
      <c r="B25" s="8"/>
      <c r="C25" s="47" t="s">
        <v>17</v>
      </c>
      <c r="D25" s="51">
        <f>env_air_gge!B31/1000</f>
        <v>226.06048999999999</v>
      </c>
      <c r="E25" s="48">
        <f>env_air_gge!G31/1000</f>
        <v>239.1772</v>
      </c>
      <c r="F25" s="48">
        <f>env_air_gge!L31/1000</f>
        <v>229.67645999999999</v>
      </c>
      <c r="G25" s="48">
        <f>env_air_gge!Q31/1000</f>
        <v>225.36310999999998</v>
      </c>
      <c r="H25" s="48">
        <f>env_air_gge!V31/1000</f>
        <v>224.45191</v>
      </c>
      <c r="I25" s="48">
        <f>env_air_gge!AA31/1000</f>
        <v>206.71260000000001</v>
      </c>
      <c r="J25" s="64">
        <f t="shared" si="0"/>
        <v>4.643335657420402E-2</v>
      </c>
      <c r="M25" s="8"/>
    </row>
    <row r="26" spans="2:14" x14ac:dyDescent="0.2">
      <c r="B26" s="8"/>
      <c r="C26" s="47" t="s">
        <v>20</v>
      </c>
      <c r="D26" s="51">
        <f>env_air_gge!B32/1000</f>
        <v>79.700190000000006</v>
      </c>
      <c r="E26" s="48">
        <f>env_air_gge!G32/1000</f>
        <v>81.156929999999988</v>
      </c>
      <c r="F26" s="48">
        <f>env_air_gge!L32/1000</f>
        <v>82.246759999999995</v>
      </c>
      <c r="G26" s="48">
        <f>env_air_gge!Q32/1000</f>
        <v>94.621970000000005</v>
      </c>
      <c r="H26" s="48">
        <f>env_air_gge!V32/1000</f>
        <v>87.130049999999997</v>
      </c>
      <c r="I26" s="48">
        <f>env_air_gge!AA32/1000</f>
        <v>81.000489999999999</v>
      </c>
      <c r="J26" s="64">
        <f t="shared" si="0"/>
        <v>1.8194946195129118E-2</v>
      </c>
      <c r="M26" s="8"/>
    </row>
    <row r="27" spans="2:14" x14ac:dyDescent="0.2">
      <c r="B27" s="8"/>
      <c r="C27" s="47" t="s">
        <v>10</v>
      </c>
      <c r="D27" s="51">
        <f>env_air_gge!B33/1000</f>
        <v>468.50708000000003</v>
      </c>
      <c r="E27" s="48">
        <f>env_air_gge!G33/1000</f>
        <v>439.70421000000005</v>
      </c>
      <c r="F27" s="48">
        <f>env_air_gge!L33/1000</f>
        <v>391.37488999999999</v>
      </c>
      <c r="G27" s="48">
        <f>env_air_gge!Q33/1000</f>
        <v>399.83704</v>
      </c>
      <c r="H27" s="48">
        <f>env_air_gge!V33/1000</f>
        <v>408.41671000000002</v>
      </c>
      <c r="I27" s="48">
        <f>env_air_gge!AA33/1000</f>
        <v>387.73284999999998</v>
      </c>
      <c r="J27" s="64">
        <f t="shared" si="0"/>
        <v>8.7095502062198238E-2</v>
      </c>
      <c r="M27" s="8"/>
    </row>
    <row r="28" spans="2:14" x14ac:dyDescent="0.2">
      <c r="B28" s="8"/>
      <c r="C28" s="47" t="s">
        <v>23</v>
      </c>
      <c r="D28" s="51">
        <f>env_air_gge!B34/1000</f>
        <v>61.132860000000001</v>
      </c>
      <c r="E28" s="48">
        <f>env_air_gge!G34/1000</f>
        <v>71.681970000000007</v>
      </c>
      <c r="F28" s="48">
        <f>env_air_gge!L34/1000</f>
        <v>84.523789999999991</v>
      </c>
      <c r="G28" s="48">
        <f>env_air_gge!Q34/1000</f>
        <v>88.608609999999999</v>
      </c>
      <c r="H28" s="48">
        <f>env_air_gge!V34/1000</f>
        <v>72.120449999999991</v>
      </c>
      <c r="I28" s="48">
        <f>env_air_gge!AA34/1000</f>
        <v>72.085210000000004</v>
      </c>
      <c r="J28" s="64">
        <f t="shared" si="0"/>
        <v>1.6192328187330515E-2</v>
      </c>
      <c r="M28" s="8"/>
    </row>
    <row r="29" spans="2:14" x14ac:dyDescent="0.2">
      <c r="B29" s="8"/>
      <c r="C29" s="47" t="s">
        <v>2</v>
      </c>
      <c r="D29" s="51">
        <f>env_air_gge!B35/1000</f>
        <v>247.06873999999999</v>
      </c>
      <c r="E29" s="48">
        <f>env_air_gge!G35/1000</f>
        <v>181.74135999999999</v>
      </c>
      <c r="F29" s="48">
        <f>env_air_gge!L35/1000</f>
        <v>140.59549999999999</v>
      </c>
      <c r="G29" s="48">
        <f>env_air_gge!Q35/1000</f>
        <v>146.83664999999999</v>
      </c>
      <c r="H29" s="48">
        <f>env_air_gge!V35/1000</f>
        <v>121.40253999999999</v>
      </c>
      <c r="I29" s="48">
        <f>env_air_gge!AA35/1000</f>
        <v>117.81003999999999</v>
      </c>
      <c r="J29" s="64">
        <f t="shared" si="0"/>
        <v>2.6463387308471947E-2</v>
      </c>
      <c r="M29" s="8"/>
    </row>
    <row r="30" spans="2:14" x14ac:dyDescent="0.2">
      <c r="B30" s="8"/>
      <c r="C30" s="47" t="s">
        <v>18</v>
      </c>
      <c r="D30" s="51">
        <f>env_air_gge!B36/1000</f>
        <v>18.64357</v>
      </c>
      <c r="E30" s="48">
        <f>env_air_gge!G36/1000</f>
        <v>18.778179999999999</v>
      </c>
      <c r="F30" s="48">
        <f>env_air_gge!L36/1000</f>
        <v>19.16188</v>
      </c>
      <c r="G30" s="48">
        <f>env_air_gge!Q36/1000</f>
        <v>20.559060000000002</v>
      </c>
      <c r="H30" s="48">
        <f>env_air_gge!V36/1000</f>
        <v>19.676389999999998</v>
      </c>
      <c r="I30" s="48">
        <f>env_air_gge!AA36/1000</f>
        <v>16.905950000000001</v>
      </c>
      <c r="J30" s="64">
        <f t="shared" si="0"/>
        <v>3.7975430843386637E-3</v>
      </c>
      <c r="M30" s="8"/>
    </row>
    <row r="31" spans="2:14" x14ac:dyDescent="0.2">
      <c r="B31" s="8"/>
      <c r="C31" s="47" t="s">
        <v>5</v>
      </c>
      <c r="D31" s="51">
        <f>env_air_gge!B37/1000</f>
        <v>74.527979999999999</v>
      </c>
      <c r="E31" s="48">
        <f>env_air_gge!G37/1000</f>
        <v>54.459849999999996</v>
      </c>
      <c r="F31" s="48">
        <f>env_air_gge!L37/1000</f>
        <v>49.910809999999998</v>
      </c>
      <c r="G31" s="48">
        <f>env_air_gge!Q37/1000</f>
        <v>51.53622</v>
      </c>
      <c r="H31" s="48">
        <f>env_air_gge!V37/1000</f>
        <v>46.692959999999999</v>
      </c>
      <c r="I31" s="48">
        <f>env_air_gge!AA37/1000</f>
        <v>41.415089999999999</v>
      </c>
      <c r="J31" s="64">
        <f t="shared" si="0"/>
        <v>9.3029725402454955E-3</v>
      </c>
      <c r="M31" s="8"/>
      <c r="N31" s="8"/>
    </row>
    <row r="32" spans="2:14" x14ac:dyDescent="0.2">
      <c r="B32" s="8"/>
      <c r="C32" s="47" t="s">
        <v>19</v>
      </c>
      <c r="D32" s="51">
        <f>env_air_gge!B38/1000</f>
        <v>72.306929999999994</v>
      </c>
      <c r="E32" s="48">
        <f>env_air_gge!G38/1000</f>
        <v>72.71002</v>
      </c>
      <c r="F32" s="48">
        <f>env_air_gge!L38/1000</f>
        <v>71.075020000000009</v>
      </c>
      <c r="G32" s="48">
        <f>env_air_gge!Q38/1000</f>
        <v>70.879190000000008</v>
      </c>
      <c r="H32" s="48">
        <f>env_air_gge!V38/1000</f>
        <v>77.321490000000011</v>
      </c>
      <c r="I32" s="48">
        <f>env_air_gge!AA38/1000</f>
        <v>57.538899999999998</v>
      </c>
      <c r="J32" s="64">
        <f t="shared" si="0"/>
        <v>1.2924825388425609E-2</v>
      </c>
      <c r="M32" s="8"/>
    </row>
    <row r="33" spans="2:13" x14ac:dyDescent="0.2">
      <c r="B33" s="8"/>
      <c r="C33" s="50" t="s">
        <v>12</v>
      </c>
      <c r="D33" s="51">
        <f>env_air_gge!B39/1000</f>
        <v>72.990589999999997</v>
      </c>
      <c r="E33" s="51">
        <f>env_air_gge!G39/1000</f>
        <v>75.234549999999999</v>
      </c>
      <c r="F33" s="51">
        <f>env_air_gge!L39/1000</f>
        <v>70.652339999999995</v>
      </c>
      <c r="G33" s="51">
        <f>env_air_gge!Q39/1000</f>
        <v>68.810029999999998</v>
      </c>
      <c r="H33" s="51">
        <f>env_air_gge!V39/1000</f>
        <v>66.689509999999999</v>
      </c>
      <c r="I33" s="51">
        <f>env_air_gge!AA39/1000</f>
        <v>55.885800000000003</v>
      </c>
      <c r="J33" s="65">
        <f t="shared" si="0"/>
        <v>1.2553493492097972E-2</v>
      </c>
      <c r="M33" s="8"/>
    </row>
    <row r="34" spans="2:13" x14ac:dyDescent="0.2">
      <c r="B34" s="8"/>
      <c r="C34" s="16" t="s">
        <v>9</v>
      </c>
      <c r="D34" s="36">
        <f>env_air_gge!B40/1000</f>
        <v>809.08666000000005</v>
      </c>
      <c r="E34" s="40">
        <f>env_air_gge!G40/1000</f>
        <v>765.80273999999997</v>
      </c>
      <c r="F34" s="40">
        <f>env_air_gge!L40/1000</f>
        <v>739.77318000000002</v>
      </c>
      <c r="G34" s="40">
        <f>env_air_gge!Q40/1000</f>
        <v>724.49886000000004</v>
      </c>
      <c r="H34" s="40">
        <f>env_air_gge!V40/1000</f>
        <v>643.93127000000004</v>
      </c>
      <c r="I34" s="40">
        <f>env_air_gge!AA40/1000</f>
        <v>536.90178000000003</v>
      </c>
      <c r="J34" s="66">
        <f t="shared" si="0"/>
        <v>0.1206029617742936</v>
      </c>
      <c r="M34" s="8"/>
    </row>
    <row r="35" spans="2:13" x14ac:dyDescent="0.2">
      <c r="B35" s="8"/>
      <c r="C35" s="52" t="s">
        <v>136</v>
      </c>
      <c r="D35" s="37">
        <f>env_air_gge!B41/1000</f>
        <v>3.76186</v>
      </c>
      <c r="E35" s="53">
        <f>env_air_gge!G41/1000</f>
        <v>3.5198400000000003</v>
      </c>
      <c r="F35" s="53">
        <f>env_air_gge!L41/1000</f>
        <v>4.2739500000000001</v>
      </c>
      <c r="G35" s="53">
        <f>env_air_gge!Q41/1000</f>
        <v>4.2569900000000001</v>
      </c>
      <c r="H35" s="53">
        <f>env_air_gge!V41/1000</f>
        <v>5.0270200000000003</v>
      </c>
      <c r="I35" s="53">
        <f>env_air_gge!AA41/1000</f>
        <v>5.21197</v>
      </c>
      <c r="J35" s="54"/>
      <c r="M35" s="8"/>
    </row>
    <row r="36" spans="2:13" x14ac:dyDescent="0.2">
      <c r="B36" s="8"/>
      <c r="C36" s="47" t="s">
        <v>137</v>
      </c>
      <c r="D36" s="51">
        <f>env_air_gge!B42/1000</f>
        <v>0.22963999999999998</v>
      </c>
      <c r="E36" s="48">
        <f>env_air_gge!G42/1000</f>
        <v>0.23474999999999999</v>
      </c>
      <c r="F36" s="48">
        <f>env_air_gge!L42/1000</f>
        <v>0.24862999999999999</v>
      </c>
      <c r="G36" s="48">
        <f>env_air_gge!Q42/1000</f>
        <v>0.26613999999999999</v>
      </c>
      <c r="H36" s="48">
        <f>env_air_gge!V42/1000</f>
        <v>0.23119999999999999</v>
      </c>
      <c r="I36" s="48">
        <f>env_air_gge!AA42/1000</f>
        <v>0.20058999999999999</v>
      </c>
      <c r="J36" s="49"/>
      <c r="M36" s="8"/>
    </row>
    <row r="37" spans="2:13" x14ac:dyDescent="0.2">
      <c r="B37" s="8"/>
      <c r="C37" s="47" t="s">
        <v>138</v>
      </c>
      <c r="D37" s="51">
        <f>env_air_gge!B43/1000</f>
        <v>52.354150000000004</v>
      </c>
      <c r="E37" s="48">
        <f>env_air_gge!G43/1000</f>
        <v>51.769019999999998</v>
      </c>
      <c r="F37" s="48">
        <f>env_air_gge!L43/1000</f>
        <v>55.5608</v>
      </c>
      <c r="G37" s="48">
        <f>env_air_gge!Q43/1000</f>
        <v>56.052900000000001</v>
      </c>
      <c r="H37" s="48">
        <f>env_air_gge!V43/1000</f>
        <v>56.501690000000004</v>
      </c>
      <c r="I37" s="48">
        <f>env_air_gge!AA43/1000</f>
        <v>55.444739999999996</v>
      </c>
      <c r="J37" s="49"/>
      <c r="M37" s="8"/>
    </row>
    <row r="38" spans="2:13" x14ac:dyDescent="0.2">
      <c r="B38" s="8"/>
      <c r="C38" s="55" t="s">
        <v>140</v>
      </c>
      <c r="D38" s="51">
        <f>env_air_gge!B44/1000</f>
        <v>56.86018</v>
      </c>
      <c r="E38" s="51">
        <f>env_air_gge!G44/1000</f>
        <v>56.20908</v>
      </c>
      <c r="F38" s="51">
        <f>env_air_gge!L44/1000</f>
        <v>57.250050000000002</v>
      </c>
      <c r="G38" s="51">
        <f>env_air_gge!Q44/1000</f>
        <v>58.495550000000001</v>
      </c>
      <c r="H38" s="51">
        <f>env_air_gge!V44/1000</f>
        <v>58.764279999999999</v>
      </c>
      <c r="I38" s="51">
        <f>env_air_gge!AA44/1000</f>
        <v>53.093870000000003</v>
      </c>
      <c r="J38" s="56"/>
      <c r="M38" s="8"/>
    </row>
    <row r="39" spans="2:13" x14ac:dyDescent="0.2">
      <c r="B39" s="8"/>
      <c r="C39" s="38" t="s">
        <v>139</v>
      </c>
      <c r="D39" s="59">
        <f>env_air_gge!B45/1000</f>
        <v>214.52842999999999</v>
      </c>
      <c r="E39" s="41">
        <f>env_air_gge!G45/1000</f>
        <v>247.36742999999998</v>
      </c>
      <c r="F39" s="41">
        <f>env_air_gge!L45/1000</f>
        <v>298.08566999999999</v>
      </c>
      <c r="G39" s="41">
        <f>env_air_gge!Q45/1000</f>
        <v>340.51085</v>
      </c>
      <c r="H39" s="41">
        <f>env_air_gge!V45/1000</f>
        <v>412.71363000000002</v>
      </c>
      <c r="I39" s="41">
        <f>env_air_gge!AA45/1000</f>
        <v>486.23590000000002</v>
      </c>
      <c r="J39" s="42"/>
      <c r="M39" s="8"/>
    </row>
    <row r="40" spans="2:13" x14ac:dyDescent="0.2">
      <c r="C40" s="4" t="s">
        <v>122</v>
      </c>
      <c r="D40" s="4"/>
      <c r="E40" s="4"/>
      <c r="F40" s="4"/>
      <c r="L40" s="39"/>
      <c r="M40" s="8"/>
    </row>
    <row r="41" spans="2:13" ht="4.5" customHeight="1" x14ac:dyDescent="0.2">
      <c r="C41" s="4"/>
      <c r="D41" s="4"/>
      <c r="E41" s="4"/>
      <c r="F41" s="4"/>
      <c r="M41" s="8"/>
    </row>
    <row r="42" spans="2:13" x14ac:dyDescent="0.2">
      <c r="C42" s="4"/>
      <c r="D42" s="4"/>
      <c r="E42" s="4"/>
      <c r="F42" s="4"/>
    </row>
    <row r="43" spans="2:13" x14ac:dyDescent="0.2">
      <c r="C43" s="4"/>
      <c r="D43" s="4"/>
      <c r="E43" s="4"/>
      <c r="F43" s="4"/>
    </row>
    <row r="44" spans="2:13" x14ac:dyDescent="0.2">
      <c r="C44" s="4"/>
      <c r="D44" s="4"/>
      <c r="E44" s="4"/>
      <c r="F44" s="4"/>
    </row>
    <row r="45" spans="2:13" x14ac:dyDescent="0.2">
      <c r="C45" s="4"/>
      <c r="D45" s="4"/>
      <c r="E45" s="4"/>
      <c r="F45" s="4"/>
    </row>
    <row r="46" spans="2:13" x14ac:dyDescent="0.2">
      <c r="C46" s="4"/>
      <c r="D46" s="4"/>
      <c r="E46" s="4"/>
      <c r="F46" s="4"/>
    </row>
    <row r="47" spans="2:13" x14ac:dyDescent="0.2">
      <c r="C47" s="4"/>
      <c r="D47" s="4"/>
      <c r="E47" s="4"/>
      <c r="F47" s="4"/>
    </row>
    <row r="48" spans="2:13" x14ac:dyDescent="0.2">
      <c r="C48" s="4"/>
      <c r="D48" s="4"/>
      <c r="E48" s="4"/>
      <c r="F48" s="4"/>
    </row>
  </sheetData>
  <pageMargins left="0.75" right="0.75" top="1" bottom="1" header="0.5" footer="0.5"/>
  <pageSetup paperSize="9" scale="90" firstPageNumber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I79"/>
  <sheetViews>
    <sheetView showGridLines="0" zoomScaleNormal="100" workbookViewId="0">
      <selection activeCell="R30" sqref="R30"/>
    </sheetView>
  </sheetViews>
  <sheetFormatPr defaultRowHeight="12" x14ac:dyDescent="0.2"/>
  <cols>
    <col min="1" max="1" width="20.7109375" style="3" customWidth="1"/>
    <col min="2" max="2" width="16.140625" style="3" customWidth="1"/>
    <col min="3" max="3" width="14.28515625" style="3" hidden="1" customWidth="1"/>
    <col min="4" max="4" width="14.28515625" style="3" customWidth="1"/>
    <col min="5" max="5" width="14.28515625" style="3" hidden="1" customWidth="1"/>
    <col min="6" max="6" width="14.28515625" style="3" customWidth="1"/>
    <col min="7" max="7" width="14.140625" style="3" customWidth="1"/>
    <col min="8" max="8" width="10.7109375" style="3" bestFit="1" customWidth="1"/>
    <col min="9" max="9" width="10.7109375" style="3" customWidth="1"/>
    <col min="10" max="16384" width="9.140625" style="3"/>
  </cols>
  <sheetData>
    <row r="1" spans="2:6" x14ac:dyDescent="0.2">
      <c r="B1" s="71" t="s">
        <v>123</v>
      </c>
      <c r="C1" s="4"/>
      <c r="D1" s="4"/>
      <c r="E1" s="4"/>
      <c r="F1" s="4"/>
    </row>
    <row r="2" spans="2:6" x14ac:dyDescent="0.2">
      <c r="B2" s="3" t="s">
        <v>119</v>
      </c>
      <c r="C2" s="4"/>
      <c r="D2" s="4"/>
      <c r="E2" s="4"/>
      <c r="F2" s="4"/>
    </row>
    <row r="3" spans="2:6" x14ac:dyDescent="0.2">
      <c r="C3" s="4"/>
      <c r="D3" s="4"/>
      <c r="E3" s="4"/>
      <c r="F3" s="4"/>
    </row>
    <row r="4" spans="2:6" x14ac:dyDescent="0.2">
      <c r="C4" s="4"/>
      <c r="D4" s="4"/>
      <c r="E4" s="4"/>
      <c r="F4" s="4"/>
    </row>
    <row r="5" spans="2:6" x14ac:dyDescent="0.2">
      <c r="C5" s="4"/>
      <c r="D5" s="4"/>
      <c r="E5" s="4"/>
      <c r="F5" s="4"/>
    </row>
    <row r="43" spans="2:9" ht="48" x14ac:dyDescent="0.2">
      <c r="B43" s="82"/>
      <c r="C43" s="67" t="s">
        <v>50</v>
      </c>
      <c r="D43" s="67">
        <v>1990</v>
      </c>
      <c r="E43" s="67" t="s">
        <v>129</v>
      </c>
      <c r="F43" s="67">
        <v>2015</v>
      </c>
      <c r="G43" s="68" t="s">
        <v>149</v>
      </c>
      <c r="H43" s="110" t="s">
        <v>150</v>
      </c>
      <c r="I43" s="110" t="s">
        <v>151</v>
      </c>
    </row>
    <row r="44" spans="2:9" x14ac:dyDescent="0.2">
      <c r="B44" s="83" t="s">
        <v>0</v>
      </c>
      <c r="C44" s="84">
        <v>48442.85</v>
      </c>
      <c r="D44" s="84">
        <f>C44/1000</f>
        <v>48.44285</v>
      </c>
      <c r="E44" s="84">
        <v>20343.349999999999</v>
      </c>
      <c r="F44" s="84">
        <f>E44/1000</f>
        <v>20.343349999999997</v>
      </c>
      <c r="G44" s="111">
        <f t="shared" ref="G44:G72" si="0">(E44/C44)*100</f>
        <v>41.994535829332911</v>
      </c>
      <c r="H44" s="85">
        <f t="shared" ref="H44:H72" si="1">G44-100</f>
        <v>-58.005464170667089</v>
      </c>
      <c r="I44" s="86">
        <f t="shared" ref="I44:I72" si="2">(E44-C44)/1000</f>
        <v>-28.099499999999999</v>
      </c>
    </row>
    <row r="45" spans="2:9" x14ac:dyDescent="0.2">
      <c r="B45" s="87" t="s">
        <v>1</v>
      </c>
      <c r="C45" s="88">
        <v>26407.87</v>
      </c>
      <c r="D45" s="88">
        <f>C45/1000</f>
        <v>26.407869999999999</v>
      </c>
      <c r="E45" s="88">
        <v>11649.93</v>
      </c>
      <c r="F45" s="88">
        <f>E45/1000</f>
        <v>11.649929999999999</v>
      </c>
      <c r="G45" s="112">
        <f t="shared" si="0"/>
        <v>44.11537166761272</v>
      </c>
      <c r="H45" s="89">
        <f t="shared" si="1"/>
        <v>-55.88462833238728</v>
      </c>
      <c r="I45" s="90">
        <f t="shared" si="2"/>
        <v>-14.757939999999998</v>
      </c>
    </row>
    <row r="46" spans="2:9" x14ac:dyDescent="0.2">
      <c r="B46" s="87" t="s">
        <v>3</v>
      </c>
      <c r="C46" s="88">
        <v>40510.410000000003</v>
      </c>
      <c r="D46" s="88">
        <f t="shared" ref="D46:D72" si="3">C46/1000</f>
        <v>40.51041</v>
      </c>
      <c r="E46" s="88">
        <v>18114.849999999999</v>
      </c>
      <c r="F46" s="88">
        <f t="shared" ref="F46:F79" si="4">E46/1000</f>
        <v>18.114849999999997</v>
      </c>
      <c r="G46" s="112">
        <f t="shared" si="0"/>
        <v>44.716530886752309</v>
      </c>
      <c r="H46" s="89">
        <f t="shared" si="1"/>
        <v>-55.283469113247691</v>
      </c>
      <c r="I46" s="90">
        <f t="shared" si="2"/>
        <v>-22.395560000000003</v>
      </c>
    </row>
    <row r="47" spans="2:9" x14ac:dyDescent="0.2">
      <c r="B47" s="87" t="s">
        <v>2</v>
      </c>
      <c r="C47" s="88">
        <v>247068.74</v>
      </c>
      <c r="D47" s="88">
        <f t="shared" si="3"/>
        <v>247.06873999999999</v>
      </c>
      <c r="E47" s="88">
        <v>117810.04</v>
      </c>
      <c r="F47" s="88">
        <f t="shared" si="4"/>
        <v>117.81003999999999</v>
      </c>
      <c r="G47" s="112">
        <f t="shared" si="0"/>
        <v>47.683102281575565</v>
      </c>
      <c r="H47" s="91">
        <f t="shared" si="1"/>
        <v>-52.316897718424435</v>
      </c>
      <c r="I47" s="90">
        <f t="shared" si="2"/>
        <v>-129.2587</v>
      </c>
    </row>
    <row r="48" spans="2:9" x14ac:dyDescent="0.2">
      <c r="B48" s="87" t="s">
        <v>5</v>
      </c>
      <c r="C48" s="88">
        <v>74527.98</v>
      </c>
      <c r="D48" s="88">
        <f t="shared" si="3"/>
        <v>74.527979999999999</v>
      </c>
      <c r="E48" s="88">
        <v>41415.089999999997</v>
      </c>
      <c r="F48" s="88">
        <f t="shared" si="4"/>
        <v>41.415089999999999</v>
      </c>
      <c r="G48" s="112">
        <f t="shared" si="0"/>
        <v>55.569854435877645</v>
      </c>
      <c r="H48" s="91">
        <f t="shared" si="1"/>
        <v>-44.430145564122355</v>
      </c>
      <c r="I48" s="90">
        <f t="shared" si="2"/>
        <v>-33.11289</v>
      </c>
    </row>
    <row r="49" spans="2:9" x14ac:dyDescent="0.2">
      <c r="B49" s="87" t="s">
        <v>4</v>
      </c>
      <c r="C49" s="88">
        <v>104372.94</v>
      </c>
      <c r="D49" s="88">
        <f t="shared" si="3"/>
        <v>104.37294</v>
      </c>
      <c r="E49" s="88">
        <v>62021.120000000003</v>
      </c>
      <c r="F49" s="88">
        <f t="shared" si="4"/>
        <v>62.021120000000003</v>
      </c>
      <c r="G49" s="112">
        <f t="shared" si="0"/>
        <v>59.422605131176724</v>
      </c>
      <c r="H49" s="91">
        <f t="shared" si="1"/>
        <v>-40.577394868823276</v>
      </c>
      <c r="I49" s="90">
        <f t="shared" si="2"/>
        <v>-42.351819999999996</v>
      </c>
    </row>
    <row r="50" spans="2:9" x14ac:dyDescent="0.2">
      <c r="B50" s="87" t="s">
        <v>7</v>
      </c>
      <c r="C50" s="88">
        <v>198477.04</v>
      </c>
      <c r="D50" s="88">
        <f t="shared" si="3"/>
        <v>198.47704000000002</v>
      </c>
      <c r="E50" s="88">
        <v>128820.67</v>
      </c>
      <c r="F50" s="88">
        <f t="shared" si="4"/>
        <v>128.82067000000001</v>
      </c>
      <c r="G50" s="112">
        <f t="shared" si="0"/>
        <v>64.904570322088645</v>
      </c>
      <c r="H50" s="91">
        <f t="shared" si="1"/>
        <v>-35.095429677911355</v>
      </c>
      <c r="I50" s="90">
        <f t="shared" si="2"/>
        <v>-69.65637000000001</v>
      </c>
    </row>
    <row r="51" spans="2:9" x14ac:dyDescent="0.2">
      <c r="B51" s="87" t="s">
        <v>6</v>
      </c>
      <c r="C51" s="92">
        <v>94396.800000000003</v>
      </c>
      <c r="D51" s="88">
        <f t="shared" si="3"/>
        <v>94.396799999999999</v>
      </c>
      <c r="E51" s="88">
        <v>61639.54</v>
      </c>
      <c r="F51" s="88">
        <f t="shared" si="4"/>
        <v>61.639540000000004</v>
      </c>
      <c r="G51" s="112">
        <f t="shared" si="0"/>
        <v>65.298336384284212</v>
      </c>
      <c r="H51" s="91">
        <f t="shared" si="1"/>
        <v>-34.701663615715788</v>
      </c>
      <c r="I51" s="90">
        <f t="shared" si="2"/>
        <v>-32.757260000000002</v>
      </c>
    </row>
    <row r="52" spans="2:9" x14ac:dyDescent="0.2">
      <c r="B52" s="87" t="s">
        <v>9</v>
      </c>
      <c r="C52" s="88">
        <v>809086.66</v>
      </c>
      <c r="D52" s="88">
        <f t="shared" si="3"/>
        <v>809.08666000000005</v>
      </c>
      <c r="E52" s="88">
        <v>536901.78</v>
      </c>
      <c r="F52" s="88">
        <f t="shared" si="4"/>
        <v>536.90178000000003</v>
      </c>
      <c r="G52" s="112">
        <f t="shared" si="0"/>
        <v>66.358995462859312</v>
      </c>
      <c r="H52" s="91">
        <f t="shared" si="1"/>
        <v>-33.641004537140688</v>
      </c>
      <c r="I52" s="90">
        <f t="shared" si="2"/>
        <v>-272.18488000000002</v>
      </c>
    </row>
    <row r="53" spans="2:9" x14ac:dyDescent="0.2">
      <c r="B53" s="87" t="s">
        <v>11</v>
      </c>
      <c r="C53" s="88">
        <v>72104.36</v>
      </c>
      <c r="D53" s="88">
        <f t="shared" si="3"/>
        <v>72.10436</v>
      </c>
      <c r="E53" s="88">
        <v>50983.62</v>
      </c>
      <c r="F53" s="88">
        <f t="shared" si="4"/>
        <v>50.983620000000002</v>
      </c>
      <c r="G53" s="112">
        <f t="shared" si="0"/>
        <v>70.708095876587777</v>
      </c>
      <c r="H53" s="91">
        <f t="shared" si="1"/>
        <v>-29.291904123412223</v>
      </c>
      <c r="I53" s="90">
        <f t="shared" si="2"/>
        <v>-21.120739999999998</v>
      </c>
    </row>
    <row r="54" spans="2:9" x14ac:dyDescent="0.2">
      <c r="B54" s="87" t="s">
        <v>8</v>
      </c>
      <c r="C54" s="88">
        <v>1262988.32</v>
      </c>
      <c r="D54" s="88">
        <f t="shared" si="3"/>
        <v>1262.9883200000002</v>
      </c>
      <c r="E54" s="88">
        <v>926479.01</v>
      </c>
      <c r="F54" s="88">
        <f t="shared" si="4"/>
        <v>926.47901000000002</v>
      </c>
      <c r="G54" s="112">
        <f t="shared" si="0"/>
        <v>73.356102770609937</v>
      </c>
      <c r="H54" s="91">
        <f t="shared" si="1"/>
        <v>-26.643897229390063</v>
      </c>
      <c r="I54" s="90">
        <f t="shared" si="2"/>
        <v>-336.50931000000003</v>
      </c>
    </row>
    <row r="55" spans="2:9" x14ac:dyDescent="0.2">
      <c r="B55" s="87" t="s">
        <v>58</v>
      </c>
      <c r="C55" s="88">
        <v>31652.080000000002</v>
      </c>
      <c r="D55" s="88">
        <f t="shared" si="3"/>
        <v>31.652080000000002</v>
      </c>
      <c r="E55" s="92">
        <v>23857.8</v>
      </c>
      <c r="F55" s="88">
        <f t="shared" si="4"/>
        <v>23.857800000000001</v>
      </c>
      <c r="G55" s="112">
        <f t="shared" si="0"/>
        <v>75.375141222946482</v>
      </c>
      <c r="H55" s="91">
        <f t="shared" si="1"/>
        <v>-24.624858777053518</v>
      </c>
      <c r="I55" s="90">
        <f t="shared" si="2"/>
        <v>-7.7942800000000023</v>
      </c>
    </row>
    <row r="56" spans="2:9" x14ac:dyDescent="0.2">
      <c r="B56" s="87" t="s">
        <v>12</v>
      </c>
      <c r="C56" s="88">
        <v>72990.59</v>
      </c>
      <c r="D56" s="88">
        <f t="shared" si="3"/>
        <v>72.990589999999997</v>
      </c>
      <c r="E56" s="92">
        <v>55885.8</v>
      </c>
      <c r="F56" s="88">
        <f t="shared" si="4"/>
        <v>55.885800000000003</v>
      </c>
      <c r="G56" s="112">
        <f t="shared" si="0"/>
        <v>76.565760052083434</v>
      </c>
      <c r="H56" s="91">
        <f t="shared" si="1"/>
        <v>-23.434239947916566</v>
      </c>
      <c r="I56" s="90">
        <f t="shared" si="2"/>
        <v>-17.104789999999994</v>
      </c>
    </row>
    <row r="57" spans="2:9" x14ac:dyDescent="0.2">
      <c r="B57" s="87" t="s">
        <v>152</v>
      </c>
      <c r="C57" s="88">
        <v>5716363.6200000001</v>
      </c>
      <c r="D57" s="88">
        <f t="shared" si="3"/>
        <v>5716.3636200000001</v>
      </c>
      <c r="E57" s="88">
        <v>4451812.5599999996</v>
      </c>
      <c r="F57" s="88">
        <f t="shared" si="4"/>
        <v>4451.8125599999994</v>
      </c>
      <c r="G57" s="112">
        <f t="shared" si="0"/>
        <v>77.878400604613731</v>
      </c>
      <c r="H57" s="91">
        <f t="shared" si="1"/>
        <v>-22.121599395386269</v>
      </c>
      <c r="I57" s="90">
        <f t="shared" si="2"/>
        <v>-1264.5510600000005</v>
      </c>
    </row>
    <row r="58" spans="2:9" x14ac:dyDescent="0.2">
      <c r="B58" s="87" t="s">
        <v>19</v>
      </c>
      <c r="C58" s="88">
        <v>72306.929999999993</v>
      </c>
      <c r="D58" s="88">
        <f t="shared" si="3"/>
        <v>72.306929999999994</v>
      </c>
      <c r="E58" s="92">
        <v>57538.9</v>
      </c>
      <c r="F58" s="88">
        <f t="shared" si="4"/>
        <v>57.538899999999998</v>
      </c>
      <c r="G58" s="112">
        <f t="shared" si="0"/>
        <v>79.575913401384909</v>
      </c>
      <c r="H58" s="91">
        <f t="shared" si="1"/>
        <v>-20.424086598615091</v>
      </c>
      <c r="I58" s="90">
        <f t="shared" si="2"/>
        <v>-14.768029999999992</v>
      </c>
    </row>
    <row r="59" spans="2:9" x14ac:dyDescent="0.2">
      <c r="B59" s="87" t="s">
        <v>13</v>
      </c>
      <c r="C59" s="88">
        <v>148791.63</v>
      </c>
      <c r="D59" s="88">
        <f t="shared" si="3"/>
        <v>148.79163</v>
      </c>
      <c r="E59" s="88">
        <v>121641.89</v>
      </c>
      <c r="F59" s="88">
        <f t="shared" si="4"/>
        <v>121.64189</v>
      </c>
      <c r="G59" s="112">
        <f t="shared" si="0"/>
        <v>81.753180605656368</v>
      </c>
      <c r="H59" s="91">
        <f t="shared" si="1"/>
        <v>-18.246819394343632</v>
      </c>
      <c r="I59" s="90">
        <f t="shared" si="2"/>
        <v>-27.149740000000005</v>
      </c>
    </row>
    <row r="60" spans="2:9" x14ac:dyDescent="0.2">
      <c r="B60" s="87" t="s">
        <v>10</v>
      </c>
      <c r="C60" s="88">
        <v>468507.08</v>
      </c>
      <c r="D60" s="88">
        <f t="shared" si="3"/>
        <v>468.50708000000003</v>
      </c>
      <c r="E60" s="88">
        <v>387732.85</v>
      </c>
      <c r="F60" s="88">
        <f t="shared" si="4"/>
        <v>387.73284999999998</v>
      </c>
      <c r="G60" s="112">
        <f t="shared" si="0"/>
        <v>82.75922959371286</v>
      </c>
      <c r="H60" s="91">
        <f t="shared" si="1"/>
        <v>-17.24077040628714</v>
      </c>
      <c r="I60" s="90">
        <f t="shared" si="2"/>
        <v>-80.774230000000045</v>
      </c>
    </row>
    <row r="61" spans="2:9" x14ac:dyDescent="0.2">
      <c r="B61" s="87" t="s">
        <v>16</v>
      </c>
      <c r="C61" s="88">
        <v>524115.28</v>
      </c>
      <c r="D61" s="88">
        <f t="shared" si="3"/>
        <v>524.11527999999998</v>
      </c>
      <c r="E61" s="88">
        <v>442777.62</v>
      </c>
      <c r="F61" s="88">
        <f t="shared" si="4"/>
        <v>442.77762000000001</v>
      </c>
      <c r="G61" s="112">
        <f t="shared" si="0"/>
        <v>84.480959990328842</v>
      </c>
      <c r="H61" s="91">
        <f t="shared" si="1"/>
        <v>-15.519040009671158</v>
      </c>
      <c r="I61" s="90">
        <f t="shared" si="2"/>
        <v>-81.337660000000028</v>
      </c>
    </row>
    <row r="62" spans="2:9" x14ac:dyDescent="0.2">
      <c r="B62" s="87" t="s">
        <v>14</v>
      </c>
      <c r="C62" s="88">
        <v>555771.48</v>
      </c>
      <c r="D62" s="88">
        <f t="shared" si="3"/>
        <v>555.77148</v>
      </c>
      <c r="E62" s="88">
        <v>474606.68</v>
      </c>
      <c r="F62" s="88">
        <f t="shared" si="4"/>
        <v>474.60667999999998</v>
      </c>
      <c r="G62" s="112">
        <f t="shared" si="0"/>
        <v>85.396012044374785</v>
      </c>
      <c r="H62" s="91">
        <f t="shared" si="1"/>
        <v>-14.603987955625215</v>
      </c>
      <c r="I62" s="90">
        <f t="shared" si="2"/>
        <v>-81.164799999999985</v>
      </c>
    </row>
    <row r="63" spans="2:9" x14ac:dyDescent="0.2">
      <c r="B63" s="87" t="s">
        <v>15</v>
      </c>
      <c r="C63" s="92">
        <v>13137.5</v>
      </c>
      <c r="D63" s="88">
        <f t="shared" si="3"/>
        <v>13.137499999999999</v>
      </c>
      <c r="E63" s="88">
        <v>11682.95</v>
      </c>
      <c r="F63" s="88">
        <f t="shared" si="4"/>
        <v>11.68295</v>
      </c>
      <c r="G63" s="112">
        <f t="shared" si="0"/>
        <v>88.92825880114178</v>
      </c>
      <c r="H63" s="91">
        <f t="shared" si="1"/>
        <v>-11.07174119885822</v>
      </c>
      <c r="I63" s="90">
        <f t="shared" si="2"/>
        <v>-1.4545499999999993</v>
      </c>
    </row>
    <row r="64" spans="2:9" x14ac:dyDescent="0.2">
      <c r="B64" s="87" t="s">
        <v>18</v>
      </c>
      <c r="C64" s="88">
        <v>18643.57</v>
      </c>
      <c r="D64" s="88">
        <f t="shared" si="3"/>
        <v>18.64357</v>
      </c>
      <c r="E64" s="88">
        <v>16905.95</v>
      </c>
      <c r="F64" s="88">
        <f t="shared" si="4"/>
        <v>16.905950000000001</v>
      </c>
      <c r="G64" s="112">
        <f t="shared" si="0"/>
        <v>90.679789332193366</v>
      </c>
      <c r="H64" s="91">
        <f t="shared" si="1"/>
        <v>-9.3202106678066343</v>
      </c>
      <c r="I64" s="90">
        <f t="shared" si="2"/>
        <v>-1.7376199999999991</v>
      </c>
    </row>
    <row r="65" spans="2:9" x14ac:dyDescent="0.2">
      <c r="B65" s="87" t="s">
        <v>17</v>
      </c>
      <c r="C65" s="88">
        <v>226060.49</v>
      </c>
      <c r="D65" s="88">
        <f t="shared" si="3"/>
        <v>226.06048999999999</v>
      </c>
      <c r="E65" s="92">
        <v>206712.6</v>
      </c>
      <c r="F65" s="88">
        <f t="shared" si="4"/>
        <v>206.71260000000001</v>
      </c>
      <c r="G65" s="112">
        <f t="shared" si="0"/>
        <v>91.441277509395832</v>
      </c>
      <c r="H65" s="91">
        <f t="shared" si="1"/>
        <v>-8.5587224906041683</v>
      </c>
      <c r="I65" s="90">
        <f t="shared" si="2"/>
        <v>-19.347889999999985</v>
      </c>
    </row>
    <row r="66" spans="2:9" x14ac:dyDescent="0.2">
      <c r="B66" s="87" t="s">
        <v>22</v>
      </c>
      <c r="C66" s="88">
        <v>105577.34</v>
      </c>
      <c r="D66" s="88">
        <f t="shared" si="3"/>
        <v>105.57733999999999</v>
      </c>
      <c r="E66" s="88">
        <v>98608.63</v>
      </c>
      <c r="F66" s="88">
        <f t="shared" si="4"/>
        <v>98.608630000000005</v>
      </c>
      <c r="G66" s="112">
        <f t="shared" si="0"/>
        <v>93.399426429951731</v>
      </c>
      <c r="H66" s="91">
        <f t="shared" si="1"/>
        <v>-6.6005735700482688</v>
      </c>
      <c r="I66" s="90">
        <f t="shared" si="2"/>
        <v>-6.9687099999999917</v>
      </c>
    </row>
    <row r="67" spans="2:9" x14ac:dyDescent="0.2">
      <c r="B67" s="87" t="s">
        <v>25</v>
      </c>
      <c r="C67" s="88">
        <v>2598.86</v>
      </c>
      <c r="D67" s="88">
        <f t="shared" si="3"/>
        <v>2.5988600000000002</v>
      </c>
      <c r="E67" s="88">
        <v>2578.87</v>
      </c>
      <c r="F67" s="88">
        <f t="shared" si="4"/>
        <v>2.5788699999999998</v>
      </c>
      <c r="G67" s="112">
        <f t="shared" si="0"/>
        <v>99.230816588812004</v>
      </c>
      <c r="H67" s="91">
        <f t="shared" si="1"/>
        <v>-0.7691834111879956</v>
      </c>
      <c r="I67" s="90">
        <f t="shared" si="2"/>
        <v>-1.9990000000000237E-2</v>
      </c>
    </row>
    <row r="68" spans="2:9" x14ac:dyDescent="0.2">
      <c r="B68" s="87" t="s">
        <v>20</v>
      </c>
      <c r="C68" s="88">
        <v>79700.19</v>
      </c>
      <c r="D68" s="88">
        <f t="shared" si="3"/>
        <v>79.700190000000006</v>
      </c>
      <c r="E68" s="88">
        <v>81000.490000000005</v>
      </c>
      <c r="F68" s="88">
        <f t="shared" si="4"/>
        <v>81.000489999999999</v>
      </c>
      <c r="G68" s="112">
        <f t="shared" si="0"/>
        <v>101.63148920974969</v>
      </c>
      <c r="H68" s="91">
        <f t="shared" si="1"/>
        <v>1.631489209749688</v>
      </c>
      <c r="I68" s="90">
        <f t="shared" si="2"/>
        <v>1.3003000000000029</v>
      </c>
    </row>
    <row r="69" spans="2:9" x14ac:dyDescent="0.2">
      <c r="B69" s="87" t="s">
        <v>21</v>
      </c>
      <c r="C69" s="88">
        <v>57183.32</v>
      </c>
      <c r="D69" s="88">
        <f t="shared" si="3"/>
        <v>57.183320000000002</v>
      </c>
      <c r="E69" s="88">
        <v>62425.33</v>
      </c>
      <c r="F69" s="88">
        <f t="shared" si="4"/>
        <v>62.425330000000002</v>
      </c>
      <c r="G69" s="112">
        <f t="shared" si="0"/>
        <v>109.16702632865669</v>
      </c>
      <c r="H69" s="91">
        <f t="shared" si="1"/>
        <v>9.1670263286566893</v>
      </c>
      <c r="I69" s="90">
        <f t="shared" si="2"/>
        <v>5.2420100000000023</v>
      </c>
    </row>
    <row r="70" spans="2:9" x14ac:dyDescent="0.2">
      <c r="B70" s="87" t="s">
        <v>23</v>
      </c>
      <c r="C70" s="88">
        <v>61132.86</v>
      </c>
      <c r="D70" s="88">
        <f t="shared" si="3"/>
        <v>61.132860000000001</v>
      </c>
      <c r="E70" s="88">
        <v>72085.210000000006</v>
      </c>
      <c r="F70" s="88">
        <f t="shared" si="4"/>
        <v>72.085210000000004</v>
      </c>
      <c r="G70" s="112">
        <f t="shared" si="0"/>
        <v>117.91565125531507</v>
      </c>
      <c r="H70" s="93">
        <f t="shared" si="1"/>
        <v>17.915651255315069</v>
      </c>
      <c r="I70" s="90">
        <f t="shared" si="2"/>
        <v>10.952350000000006</v>
      </c>
    </row>
    <row r="71" spans="2:9" x14ac:dyDescent="0.2">
      <c r="B71" s="94" t="s">
        <v>24</v>
      </c>
      <c r="C71" s="95">
        <v>293449.40999999997</v>
      </c>
      <c r="D71" s="95">
        <f t="shared" si="3"/>
        <v>293.44941</v>
      </c>
      <c r="E71" s="96">
        <v>350403.2</v>
      </c>
      <c r="F71" s="95">
        <f t="shared" si="4"/>
        <v>350.40320000000003</v>
      </c>
      <c r="G71" s="113">
        <f t="shared" si="0"/>
        <v>119.40838456618469</v>
      </c>
      <c r="H71" s="99">
        <f t="shared" si="1"/>
        <v>19.408384566184694</v>
      </c>
      <c r="I71" s="98">
        <f t="shared" si="2"/>
        <v>56.953790000000041</v>
      </c>
    </row>
    <row r="72" spans="2:9" x14ac:dyDescent="0.2">
      <c r="B72" s="103" t="s">
        <v>26</v>
      </c>
      <c r="C72" s="104">
        <v>6361.04</v>
      </c>
      <c r="D72" s="104">
        <f t="shared" si="3"/>
        <v>6.36104</v>
      </c>
      <c r="E72" s="104">
        <v>9188.77</v>
      </c>
      <c r="F72" s="104">
        <f t="shared" si="4"/>
        <v>9.1887699999999999</v>
      </c>
      <c r="G72" s="114">
        <f t="shared" si="0"/>
        <v>144.45389433174449</v>
      </c>
      <c r="H72" s="105">
        <f t="shared" si="1"/>
        <v>44.453894331744493</v>
      </c>
      <c r="I72" s="106">
        <f t="shared" si="2"/>
        <v>2.8277300000000003</v>
      </c>
    </row>
    <row r="73" spans="2:9" x14ac:dyDescent="0.2">
      <c r="B73" s="100"/>
      <c r="C73" s="101"/>
      <c r="D73" s="101"/>
      <c r="E73" s="101"/>
      <c r="F73" s="117">
        <f t="shared" si="4"/>
        <v>0</v>
      </c>
      <c r="G73" s="115"/>
      <c r="H73" s="102"/>
      <c r="I73" s="101"/>
    </row>
    <row r="74" spans="2:9" x14ac:dyDescent="0.2">
      <c r="B74" s="87" t="s">
        <v>141</v>
      </c>
      <c r="C74" s="88">
        <v>229.64</v>
      </c>
      <c r="D74" s="88">
        <f t="shared" ref="D74:D79" si="5">C74/1000</f>
        <v>0.22963999999999998</v>
      </c>
      <c r="E74" s="88">
        <v>200.59</v>
      </c>
      <c r="F74" s="88">
        <f t="shared" si="4"/>
        <v>0.20058999999999999</v>
      </c>
      <c r="G74" s="112">
        <f>(E74/C74)*100</f>
        <v>87.349764849329389</v>
      </c>
      <c r="H74" s="91">
        <f>G74-100</f>
        <v>-12.650235150670611</v>
      </c>
      <c r="I74" s="90">
        <f>(E74-C74)/1000</f>
        <v>-2.9049999999999982E-2</v>
      </c>
    </row>
    <row r="75" spans="2:9" x14ac:dyDescent="0.2">
      <c r="B75" s="87" t="s">
        <v>140</v>
      </c>
      <c r="C75" s="88">
        <v>56860.18</v>
      </c>
      <c r="D75" s="88">
        <f t="shared" si="5"/>
        <v>56.86018</v>
      </c>
      <c r="E75" s="88">
        <v>53093.87</v>
      </c>
      <c r="F75" s="88">
        <f t="shared" si="4"/>
        <v>53.093870000000003</v>
      </c>
      <c r="G75" s="112">
        <f>(E75/C75)*100</f>
        <v>93.376190508014574</v>
      </c>
      <c r="H75" s="91">
        <f>G75-100</f>
        <v>-6.6238094919854262</v>
      </c>
      <c r="I75" s="90">
        <f>(E75-C75)/1000</f>
        <v>-3.7663099999999976</v>
      </c>
    </row>
    <row r="76" spans="2:9" x14ac:dyDescent="0.2">
      <c r="B76" s="94" t="s">
        <v>138</v>
      </c>
      <c r="C76" s="95">
        <v>52354.15</v>
      </c>
      <c r="D76" s="95">
        <f t="shared" si="5"/>
        <v>52.354150000000004</v>
      </c>
      <c r="E76" s="95">
        <v>55444.74</v>
      </c>
      <c r="F76" s="95">
        <f t="shared" si="4"/>
        <v>55.444739999999996</v>
      </c>
      <c r="G76" s="113">
        <f>(E76/C76)*100</f>
        <v>105.90323785220464</v>
      </c>
      <c r="H76" s="97">
        <f>G76-100</f>
        <v>5.90323785220464</v>
      </c>
      <c r="I76" s="98">
        <f>(E76-C76)/1000</f>
        <v>3.0905899999999966</v>
      </c>
    </row>
    <row r="77" spans="2:9" x14ac:dyDescent="0.2">
      <c r="B77" s="103" t="s">
        <v>136</v>
      </c>
      <c r="C77" s="104">
        <v>3761.86</v>
      </c>
      <c r="D77" s="104">
        <f t="shared" si="5"/>
        <v>3.76186</v>
      </c>
      <c r="E77" s="104">
        <v>5211.97</v>
      </c>
      <c r="F77" s="104">
        <f t="shared" si="4"/>
        <v>5.21197</v>
      </c>
      <c r="G77" s="114">
        <f>(E77/C77)*100</f>
        <v>138.54768651677628</v>
      </c>
      <c r="H77" s="107">
        <f>G77-100</f>
        <v>38.547686516776281</v>
      </c>
      <c r="I77" s="106">
        <f>(E77-C77)/1000</f>
        <v>1.4501100000000002</v>
      </c>
    </row>
    <row r="78" spans="2:9" x14ac:dyDescent="0.2">
      <c r="B78" s="81"/>
      <c r="C78" s="69"/>
      <c r="D78" s="75">
        <f t="shared" si="5"/>
        <v>0</v>
      </c>
      <c r="E78" s="69"/>
      <c r="F78" s="75">
        <f t="shared" si="4"/>
        <v>0</v>
      </c>
      <c r="G78" s="116"/>
      <c r="H78" s="108"/>
      <c r="I78" s="34"/>
    </row>
    <row r="79" spans="2:9" x14ac:dyDescent="0.2">
      <c r="B79" s="103" t="s">
        <v>139</v>
      </c>
      <c r="C79" s="104">
        <v>214528.43</v>
      </c>
      <c r="D79" s="104">
        <f t="shared" si="5"/>
        <v>214.52842999999999</v>
      </c>
      <c r="E79" s="109">
        <v>486235.9</v>
      </c>
      <c r="F79" s="104">
        <f t="shared" si="4"/>
        <v>486.23590000000002</v>
      </c>
      <c r="G79" s="114">
        <f>(E79/C79)*100</f>
        <v>226.6533624471125</v>
      </c>
      <c r="H79" s="107">
        <f>G79-100</f>
        <v>126.6533624471125</v>
      </c>
      <c r="I79" s="106">
        <f>(E79-C79)/1000</f>
        <v>271.70747000000006</v>
      </c>
    </row>
  </sheetData>
  <pageMargins left="0.75" right="0.75" top="1" bottom="1" header="0.5" footer="0.5"/>
  <pageSetup paperSize="9" scale="83" firstPageNumber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C1:G40"/>
  <sheetViews>
    <sheetView showGridLines="0" zoomScaleNormal="100" workbookViewId="0">
      <selection activeCell="O34" sqref="O34"/>
    </sheetView>
  </sheetViews>
  <sheetFormatPr defaultRowHeight="12" x14ac:dyDescent="0.25"/>
  <cols>
    <col min="1" max="1" width="20.7109375" style="1" customWidth="1"/>
    <col min="2" max="2" width="1.7109375" style="1" customWidth="1"/>
    <col min="3" max="3" width="57" style="1" customWidth="1"/>
    <col min="4" max="4" width="10.28515625" style="1" customWidth="1"/>
    <col min="5" max="5" width="10.5703125" style="1" customWidth="1"/>
    <col min="6" max="6" width="12.28515625" style="1" customWidth="1"/>
    <col min="7" max="7" width="16.85546875" style="1" customWidth="1"/>
    <col min="8" max="11" width="9.140625" style="1"/>
    <col min="12" max="12" width="1" style="1" customWidth="1"/>
    <col min="13" max="13" width="9.140625" style="1"/>
    <col min="14" max="14" width="1.42578125" style="1" customWidth="1"/>
    <col min="15" max="26" width="9.140625" style="1"/>
    <col min="27" max="27" width="7.28515625" style="1" customWidth="1"/>
    <col min="28" max="16384" width="9.140625" style="1"/>
  </cols>
  <sheetData>
    <row r="1" spans="3:7" x14ac:dyDescent="0.25">
      <c r="C1" s="72" t="s">
        <v>124</v>
      </c>
    </row>
    <row r="2" spans="3:7" x14ac:dyDescent="0.25">
      <c r="C2" s="1" t="s">
        <v>125</v>
      </c>
    </row>
    <row r="4" spans="3:7" x14ac:dyDescent="0.2">
      <c r="C4" s="17"/>
      <c r="D4" s="26">
        <v>1990</v>
      </c>
      <c r="E4" s="26">
        <v>2015</v>
      </c>
      <c r="F4" s="21" t="s">
        <v>71</v>
      </c>
      <c r="G4" s="21" t="s">
        <v>144</v>
      </c>
    </row>
    <row r="5" spans="3:7" x14ac:dyDescent="0.2">
      <c r="C5" s="29" t="s">
        <v>72</v>
      </c>
      <c r="D5" s="20">
        <f>env_air_gge_sectors!H12</f>
        <v>3554773.77</v>
      </c>
      <c r="E5" s="20">
        <f>env_air_gge_sectors!I12</f>
        <v>2452081.98</v>
      </c>
      <c r="F5" s="33">
        <f t="shared" ref="F5:F11" si="0">D5/$D$11</f>
        <v>0.62233771993101206</v>
      </c>
      <c r="G5" s="33">
        <f t="shared" ref="G5:G11" si="1">E5/$E$11</f>
        <v>0.55101099958482525</v>
      </c>
    </row>
    <row r="6" spans="3:7" x14ac:dyDescent="0.2">
      <c r="C6" s="29" t="s">
        <v>116</v>
      </c>
      <c r="D6" s="20">
        <f>env_air_gge_sectors!H13</f>
        <v>851091.67</v>
      </c>
      <c r="E6" s="20">
        <f>env_air_gge_sectors!I13</f>
        <v>1048070.21</v>
      </c>
      <c r="F6" s="33">
        <f t="shared" si="0"/>
        <v>0.1490014509024796</v>
      </c>
      <c r="G6" s="33">
        <f t="shared" si="1"/>
        <v>0.23551342033318873</v>
      </c>
    </row>
    <row r="7" spans="3:7" x14ac:dyDescent="0.2">
      <c r="C7" s="29" t="s">
        <v>67</v>
      </c>
      <c r="D7" s="20">
        <f>env_air_gge_sectors!H14</f>
        <v>516886.29</v>
      </c>
      <c r="E7" s="20">
        <f>env_air_gge_sectors!I14</f>
        <v>373937.41</v>
      </c>
      <c r="F7" s="33">
        <f t="shared" si="0"/>
        <v>9.0491788224880437E-2</v>
      </c>
      <c r="G7" s="33">
        <f t="shared" si="1"/>
        <v>8.4028033217005499E-2</v>
      </c>
    </row>
    <row r="8" spans="3:7" x14ac:dyDescent="0.2">
      <c r="C8" s="29" t="s">
        <v>60</v>
      </c>
      <c r="D8" s="20">
        <f>env_air_gge_sectors!H15</f>
        <v>548269.51</v>
      </c>
      <c r="E8" s="20">
        <f>env_air_gge_sectors!I15</f>
        <v>436748.31</v>
      </c>
      <c r="F8" s="33">
        <f t="shared" si="0"/>
        <v>9.5986079238199518E-2</v>
      </c>
      <c r="G8" s="33">
        <f t="shared" si="1"/>
        <v>9.8142364253287775E-2</v>
      </c>
    </row>
    <row r="9" spans="3:7" x14ac:dyDescent="0.2">
      <c r="C9" s="29" t="s">
        <v>68</v>
      </c>
      <c r="D9" s="20">
        <f>env_air_gge_sectors!H16</f>
        <v>240947.79</v>
      </c>
      <c r="E9" s="20">
        <f>env_air_gge_sectors!I16</f>
        <v>139312.78</v>
      </c>
      <c r="F9" s="33">
        <f t="shared" si="0"/>
        <v>4.2182965204847989E-2</v>
      </c>
      <c r="G9" s="33">
        <f t="shared" si="1"/>
        <v>3.1305182611692635E-2</v>
      </c>
    </row>
    <row r="10" spans="3:7" x14ac:dyDescent="0.2">
      <c r="C10" s="29" t="s">
        <v>69</v>
      </c>
      <c r="D10" s="20">
        <f>env_air_gge_sectors!H17</f>
        <v>0</v>
      </c>
      <c r="E10" s="20">
        <f>env_air_gge_sectors!I17</f>
        <v>0</v>
      </c>
      <c r="F10" s="33">
        <f t="shared" si="0"/>
        <v>0</v>
      </c>
      <c r="G10" s="33">
        <f t="shared" si="1"/>
        <v>0</v>
      </c>
    </row>
    <row r="11" spans="3:7" x14ac:dyDescent="0.2">
      <c r="C11" s="29" t="s">
        <v>70</v>
      </c>
      <c r="D11" s="32">
        <f>env_air_gge_sectors!B23</f>
        <v>5711969.0099999998</v>
      </c>
      <c r="E11" s="32">
        <f>env_air_gge_sectors!C23</f>
        <v>4450150.6900000004</v>
      </c>
      <c r="F11" s="33">
        <f t="shared" si="0"/>
        <v>1</v>
      </c>
      <c r="G11" s="33">
        <f t="shared" si="1"/>
        <v>1</v>
      </c>
    </row>
    <row r="12" spans="3:7" x14ac:dyDescent="0.25">
      <c r="C12" s="31"/>
    </row>
    <row r="14" spans="3:7" ht="15.75" customHeight="1" x14ac:dyDescent="0.25"/>
    <row r="15" spans="3:7" ht="6" customHeight="1" x14ac:dyDescent="0.25"/>
    <row r="40" ht="4.5" customHeight="1" x14ac:dyDescent="0.25"/>
  </sheetData>
  <pageMargins left="0.7" right="0.7" top="0.75" bottom="0.75" header="0.3" footer="0.3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8"/>
  <sheetViews>
    <sheetView showGridLines="0" workbookViewId="0">
      <selection activeCell="F57" sqref="F57"/>
    </sheetView>
  </sheetViews>
  <sheetFormatPr defaultRowHeight="12" x14ac:dyDescent="0.25"/>
  <cols>
    <col min="1" max="1" width="28.5703125" style="1" customWidth="1"/>
    <col min="2" max="2" width="12.140625" style="1" hidden="1" customWidth="1"/>
    <col min="3" max="3" width="12.140625" style="1" customWidth="1"/>
    <col min="4" max="4" width="12.140625" style="1" hidden="1" customWidth="1"/>
    <col min="5" max="5" width="12.140625" style="1" customWidth="1"/>
    <col min="6" max="6" width="20" style="1" customWidth="1"/>
    <col min="7" max="7" width="17.7109375" style="1" customWidth="1"/>
    <col min="8" max="8" width="27.85546875" style="1" customWidth="1"/>
    <col min="9" max="12" width="9.140625" style="1"/>
    <col min="13" max="13" width="16.140625" style="1" customWidth="1"/>
    <col min="14" max="16384" width="9.140625" style="1"/>
  </cols>
  <sheetData>
    <row r="1" spans="1:19" x14ac:dyDescent="0.2">
      <c r="A1" s="73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9" x14ac:dyDescent="0.2">
      <c r="A3" s="73"/>
      <c r="B3" s="74"/>
      <c r="C3" s="74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 hidden="1" x14ac:dyDescent="0.2">
      <c r="A4" s="73"/>
      <c r="B4" s="74"/>
      <c r="C4" s="74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9" hidden="1" x14ac:dyDescent="0.2">
      <c r="A5" s="73"/>
      <c r="B5" s="73"/>
      <c r="C5" s="73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9" hidden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9" hidden="1" x14ac:dyDescent="0.2">
      <c r="A7" s="73"/>
      <c r="B7" s="73"/>
      <c r="C7" s="73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9" hidden="1" x14ac:dyDescent="0.2">
      <c r="A8" s="73"/>
      <c r="B8" s="73"/>
      <c r="C8" s="73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9" hidden="1" x14ac:dyDescent="0.2">
      <c r="A9" s="73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9" hidden="1" x14ac:dyDescent="0.2">
      <c r="A10" s="76"/>
      <c r="B10" s="76"/>
      <c r="C10" s="76"/>
      <c r="D10" s="76"/>
      <c r="E10" s="76"/>
      <c r="F10" s="11"/>
      <c r="G10" s="11"/>
    </row>
    <row r="11" spans="1:19" ht="24" x14ac:dyDescent="0.2">
      <c r="A11" s="82" t="s">
        <v>51</v>
      </c>
      <c r="B11" s="67" t="s">
        <v>50</v>
      </c>
      <c r="C11" s="67">
        <v>1990</v>
      </c>
      <c r="D11" s="67" t="s">
        <v>129</v>
      </c>
      <c r="E11" s="67">
        <v>2015</v>
      </c>
      <c r="F11" s="68" t="s">
        <v>149</v>
      </c>
      <c r="G11" s="110" t="s">
        <v>150</v>
      </c>
      <c r="H11" s="110" t="s">
        <v>151</v>
      </c>
      <c r="I11" s="11"/>
    </row>
    <row r="12" spans="1:19" x14ac:dyDescent="0.2">
      <c r="A12" s="83" t="s">
        <v>0</v>
      </c>
      <c r="B12" s="84">
        <v>48442.85</v>
      </c>
      <c r="C12" s="84">
        <f>B12/1000</f>
        <v>48.44285</v>
      </c>
      <c r="D12" s="84">
        <v>20343.349999999999</v>
      </c>
      <c r="E12" s="84">
        <f>D12/1000</f>
        <v>20.343349999999997</v>
      </c>
      <c r="F12" s="111">
        <f t="shared" ref="F12:F40" si="0">(D12/B12)*100</f>
        <v>41.994535829332911</v>
      </c>
      <c r="G12" s="85">
        <f t="shared" ref="G12:G40" si="1">F12-100</f>
        <v>-58.005464170667089</v>
      </c>
      <c r="H12" s="86">
        <f t="shared" ref="H12:H40" si="2">(D12-B12)/1000</f>
        <v>-28.099499999999999</v>
      </c>
      <c r="I12" s="11"/>
      <c r="J12" s="15"/>
    </row>
    <row r="13" spans="1:19" x14ac:dyDescent="0.2">
      <c r="A13" s="87" t="s">
        <v>1</v>
      </c>
      <c r="B13" s="88">
        <v>26407.87</v>
      </c>
      <c r="C13" s="88">
        <f>B13/1000</f>
        <v>26.407869999999999</v>
      </c>
      <c r="D13" s="88">
        <v>11649.93</v>
      </c>
      <c r="E13" s="88">
        <f>D13/1000</f>
        <v>11.649929999999999</v>
      </c>
      <c r="F13" s="112">
        <f t="shared" si="0"/>
        <v>44.11537166761272</v>
      </c>
      <c r="G13" s="89">
        <f t="shared" si="1"/>
        <v>-55.88462833238728</v>
      </c>
      <c r="H13" s="90">
        <f t="shared" si="2"/>
        <v>-14.757939999999998</v>
      </c>
      <c r="I13" s="11"/>
      <c r="M13" s="73"/>
      <c r="N13" s="76"/>
      <c r="O13" s="76"/>
      <c r="P13" s="11"/>
      <c r="Q13" s="11"/>
      <c r="R13" s="11"/>
      <c r="S13" s="11"/>
    </row>
    <row r="14" spans="1:19" x14ac:dyDescent="0.2">
      <c r="A14" s="87" t="s">
        <v>3</v>
      </c>
      <c r="B14" s="88">
        <v>40510.410000000003</v>
      </c>
      <c r="C14" s="88">
        <f t="shared" ref="C14:C40" si="3">B14/1000</f>
        <v>40.51041</v>
      </c>
      <c r="D14" s="88">
        <v>18114.849999999999</v>
      </c>
      <c r="E14" s="88">
        <f t="shared" ref="E14:E47" si="4">D14/1000</f>
        <v>18.114849999999997</v>
      </c>
      <c r="F14" s="112">
        <f t="shared" si="0"/>
        <v>44.716530886752309</v>
      </c>
      <c r="G14" s="89">
        <f t="shared" si="1"/>
        <v>-55.283469113247691</v>
      </c>
      <c r="H14" s="90">
        <f t="shared" si="2"/>
        <v>-22.395560000000003</v>
      </c>
      <c r="I14" s="11"/>
      <c r="M14" s="76"/>
      <c r="N14" s="76"/>
      <c r="O14" s="76"/>
      <c r="P14" s="11"/>
      <c r="Q14" s="11"/>
      <c r="R14" s="11"/>
      <c r="S14" s="11"/>
    </row>
    <row r="15" spans="1:19" x14ac:dyDescent="0.2">
      <c r="A15" s="87" t="s">
        <v>2</v>
      </c>
      <c r="B15" s="88">
        <v>247068.74</v>
      </c>
      <c r="C15" s="88">
        <f t="shared" si="3"/>
        <v>247.06873999999999</v>
      </c>
      <c r="D15" s="88">
        <v>117810.04</v>
      </c>
      <c r="E15" s="88">
        <f t="shared" si="4"/>
        <v>117.81003999999999</v>
      </c>
      <c r="F15" s="112">
        <f t="shared" si="0"/>
        <v>47.683102281575565</v>
      </c>
      <c r="G15" s="91">
        <f t="shared" si="1"/>
        <v>-52.316897718424435</v>
      </c>
      <c r="H15" s="90">
        <f t="shared" si="2"/>
        <v>-129.2587</v>
      </c>
      <c r="I15" s="11"/>
      <c r="M15" s="73"/>
      <c r="N15" s="74"/>
      <c r="O15" s="76"/>
      <c r="P15" s="11"/>
      <c r="Q15" s="11"/>
      <c r="R15" s="11"/>
      <c r="S15" s="11"/>
    </row>
    <row r="16" spans="1:19" x14ac:dyDescent="0.2">
      <c r="A16" s="87" t="s">
        <v>5</v>
      </c>
      <c r="B16" s="88">
        <v>74527.98</v>
      </c>
      <c r="C16" s="88">
        <f t="shared" si="3"/>
        <v>74.527979999999999</v>
      </c>
      <c r="D16" s="88">
        <v>41415.089999999997</v>
      </c>
      <c r="E16" s="88">
        <f t="shared" si="4"/>
        <v>41.415089999999999</v>
      </c>
      <c r="F16" s="112">
        <f t="shared" si="0"/>
        <v>55.569854435877645</v>
      </c>
      <c r="G16" s="91">
        <f t="shared" si="1"/>
        <v>-44.430145564122355</v>
      </c>
      <c r="H16" s="90">
        <f t="shared" si="2"/>
        <v>-33.11289</v>
      </c>
      <c r="I16" s="11"/>
      <c r="M16" s="73"/>
      <c r="N16" s="74"/>
      <c r="O16" s="76"/>
      <c r="P16" s="11"/>
      <c r="Q16" s="11"/>
      <c r="R16" s="11"/>
      <c r="S16" s="11"/>
    </row>
    <row r="17" spans="1:19" x14ac:dyDescent="0.2">
      <c r="A17" s="87" t="s">
        <v>4</v>
      </c>
      <c r="B17" s="88">
        <v>104372.94</v>
      </c>
      <c r="C17" s="88">
        <f t="shared" si="3"/>
        <v>104.37294</v>
      </c>
      <c r="D17" s="88">
        <v>62021.120000000003</v>
      </c>
      <c r="E17" s="88">
        <f t="shared" si="4"/>
        <v>62.021120000000003</v>
      </c>
      <c r="F17" s="112">
        <f t="shared" si="0"/>
        <v>59.422605131176724</v>
      </c>
      <c r="G17" s="91">
        <f t="shared" si="1"/>
        <v>-40.577394868823276</v>
      </c>
      <c r="H17" s="90">
        <f t="shared" si="2"/>
        <v>-42.351819999999996</v>
      </c>
      <c r="I17" s="11"/>
      <c r="M17" s="73"/>
      <c r="N17" s="73"/>
      <c r="O17" s="76"/>
      <c r="P17" s="11"/>
      <c r="Q17" s="11"/>
      <c r="R17" s="11"/>
      <c r="S17" s="11"/>
    </row>
    <row r="18" spans="1:19" x14ac:dyDescent="0.2">
      <c r="A18" s="87" t="s">
        <v>7</v>
      </c>
      <c r="B18" s="88">
        <v>198477.04</v>
      </c>
      <c r="C18" s="88">
        <f t="shared" si="3"/>
        <v>198.47704000000002</v>
      </c>
      <c r="D18" s="88">
        <v>128820.67</v>
      </c>
      <c r="E18" s="88">
        <f t="shared" si="4"/>
        <v>128.82067000000001</v>
      </c>
      <c r="F18" s="112">
        <f t="shared" si="0"/>
        <v>64.904570322088645</v>
      </c>
      <c r="G18" s="91">
        <f t="shared" si="1"/>
        <v>-35.095429677911355</v>
      </c>
      <c r="H18" s="90">
        <f t="shared" si="2"/>
        <v>-69.65637000000001</v>
      </c>
      <c r="I18" s="11"/>
      <c r="M18" s="76"/>
      <c r="N18" s="76"/>
      <c r="O18" s="76"/>
      <c r="P18" s="11"/>
      <c r="Q18" s="11"/>
      <c r="R18" s="11"/>
      <c r="S18" s="11"/>
    </row>
    <row r="19" spans="1:19" x14ac:dyDescent="0.2">
      <c r="A19" s="87" t="s">
        <v>6</v>
      </c>
      <c r="B19" s="92">
        <v>94396.800000000003</v>
      </c>
      <c r="C19" s="88">
        <f t="shared" si="3"/>
        <v>94.396799999999999</v>
      </c>
      <c r="D19" s="88">
        <v>61639.54</v>
      </c>
      <c r="E19" s="88">
        <f t="shared" si="4"/>
        <v>61.639540000000004</v>
      </c>
      <c r="F19" s="112">
        <f t="shared" si="0"/>
        <v>65.298336384284212</v>
      </c>
      <c r="G19" s="91">
        <f t="shared" si="1"/>
        <v>-34.701663615715788</v>
      </c>
      <c r="H19" s="90">
        <f t="shared" si="2"/>
        <v>-32.757260000000002</v>
      </c>
      <c r="I19" s="11"/>
      <c r="M19" s="73"/>
      <c r="N19" s="73"/>
      <c r="O19" s="76"/>
      <c r="P19" s="11"/>
      <c r="Q19" s="11"/>
      <c r="R19" s="11"/>
      <c r="S19" s="11"/>
    </row>
    <row r="20" spans="1:19" x14ac:dyDescent="0.2">
      <c r="A20" s="87" t="s">
        <v>9</v>
      </c>
      <c r="B20" s="88">
        <v>809086.66</v>
      </c>
      <c r="C20" s="88">
        <f t="shared" si="3"/>
        <v>809.08666000000005</v>
      </c>
      <c r="D20" s="88">
        <v>536901.78</v>
      </c>
      <c r="E20" s="88">
        <f t="shared" si="4"/>
        <v>536.90178000000003</v>
      </c>
      <c r="F20" s="112">
        <f t="shared" si="0"/>
        <v>66.358995462859312</v>
      </c>
      <c r="G20" s="91">
        <f t="shared" si="1"/>
        <v>-33.641004537140688</v>
      </c>
      <c r="H20" s="90">
        <f t="shared" si="2"/>
        <v>-272.18488000000002</v>
      </c>
      <c r="I20" s="11"/>
      <c r="M20" s="73"/>
      <c r="N20" s="73"/>
      <c r="O20" s="76"/>
      <c r="P20" s="11"/>
      <c r="Q20" s="11"/>
      <c r="R20" s="11"/>
      <c r="S20" s="11"/>
    </row>
    <row r="21" spans="1:19" x14ac:dyDescent="0.2">
      <c r="A21" s="87" t="s">
        <v>11</v>
      </c>
      <c r="B21" s="88">
        <v>72104.36</v>
      </c>
      <c r="C21" s="88">
        <f t="shared" si="3"/>
        <v>72.10436</v>
      </c>
      <c r="D21" s="88">
        <v>50983.62</v>
      </c>
      <c r="E21" s="88">
        <f t="shared" si="4"/>
        <v>50.983620000000002</v>
      </c>
      <c r="F21" s="112">
        <f t="shared" si="0"/>
        <v>70.708095876587777</v>
      </c>
      <c r="G21" s="91">
        <f t="shared" si="1"/>
        <v>-29.291904123412223</v>
      </c>
      <c r="H21" s="90">
        <f t="shared" si="2"/>
        <v>-21.120739999999998</v>
      </c>
      <c r="I21" s="11"/>
      <c r="M21" s="73"/>
      <c r="N21" s="73"/>
      <c r="O21" s="76"/>
      <c r="P21" s="11"/>
      <c r="Q21" s="11"/>
      <c r="R21" s="11"/>
      <c r="S21" s="11"/>
    </row>
    <row r="22" spans="1:19" x14ac:dyDescent="0.2">
      <c r="A22" s="87" t="s">
        <v>8</v>
      </c>
      <c r="B22" s="88">
        <v>1262988.32</v>
      </c>
      <c r="C22" s="88">
        <f t="shared" si="3"/>
        <v>1262.9883200000002</v>
      </c>
      <c r="D22" s="88">
        <v>926479.01</v>
      </c>
      <c r="E22" s="88">
        <f t="shared" si="4"/>
        <v>926.47901000000002</v>
      </c>
      <c r="F22" s="112">
        <f t="shared" si="0"/>
        <v>73.356102770609937</v>
      </c>
      <c r="G22" s="91">
        <f t="shared" si="1"/>
        <v>-26.643897229390063</v>
      </c>
      <c r="H22" s="90">
        <f t="shared" si="2"/>
        <v>-336.50931000000003</v>
      </c>
      <c r="I22" s="11"/>
    </row>
    <row r="23" spans="1:19" x14ac:dyDescent="0.2">
      <c r="A23" s="87" t="s">
        <v>58</v>
      </c>
      <c r="B23" s="88">
        <v>31652.080000000002</v>
      </c>
      <c r="C23" s="88">
        <f t="shared" si="3"/>
        <v>31.652080000000002</v>
      </c>
      <c r="D23" s="92">
        <v>23857.8</v>
      </c>
      <c r="E23" s="88">
        <f t="shared" si="4"/>
        <v>23.857800000000001</v>
      </c>
      <c r="F23" s="112">
        <f t="shared" si="0"/>
        <v>75.375141222946482</v>
      </c>
      <c r="G23" s="91">
        <f t="shared" si="1"/>
        <v>-24.624858777053518</v>
      </c>
      <c r="H23" s="90">
        <f t="shared" si="2"/>
        <v>-7.7942800000000023</v>
      </c>
      <c r="I23" s="11"/>
    </row>
    <row r="24" spans="1:19" x14ac:dyDescent="0.2">
      <c r="A24" s="87" t="s">
        <v>12</v>
      </c>
      <c r="B24" s="88">
        <v>72990.59</v>
      </c>
      <c r="C24" s="88">
        <f t="shared" si="3"/>
        <v>72.990589999999997</v>
      </c>
      <c r="D24" s="92">
        <v>55885.8</v>
      </c>
      <c r="E24" s="88">
        <f t="shared" si="4"/>
        <v>55.885800000000003</v>
      </c>
      <c r="F24" s="112">
        <f t="shared" si="0"/>
        <v>76.565760052083434</v>
      </c>
      <c r="G24" s="91">
        <f t="shared" si="1"/>
        <v>-23.434239947916566</v>
      </c>
      <c r="H24" s="90">
        <f t="shared" si="2"/>
        <v>-17.104789999999994</v>
      </c>
      <c r="I24" s="11"/>
    </row>
    <row r="25" spans="1:19" x14ac:dyDescent="0.2">
      <c r="A25" s="87" t="s">
        <v>142</v>
      </c>
      <c r="B25" s="88">
        <v>5716363.6200000001</v>
      </c>
      <c r="C25" s="88">
        <f t="shared" si="3"/>
        <v>5716.3636200000001</v>
      </c>
      <c r="D25" s="88">
        <v>4451812.5599999996</v>
      </c>
      <c r="E25" s="88">
        <f t="shared" si="4"/>
        <v>4451.8125599999994</v>
      </c>
      <c r="F25" s="112">
        <f t="shared" si="0"/>
        <v>77.878400604613731</v>
      </c>
      <c r="G25" s="91">
        <f t="shared" si="1"/>
        <v>-22.121599395386269</v>
      </c>
      <c r="H25" s="90">
        <f t="shared" si="2"/>
        <v>-1264.5510600000005</v>
      </c>
      <c r="I25" s="11"/>
    </row>
    <row r="26" spans="1:19" x14ac:dyDescent="0.2">
      <c r="A26" s="87" t="s">
        <v>19</v>
      </c>
      <c r="B26" s="88">
        <v>72306.929999999993</v>
      </c>
      <c r="C26" s="88">
        <f t="shared" si="3"/>
        <v>72.306929999999994</v>
      </c>
      <c r="D26" s="92">
        <v>57538.9</v>
      </c>
      <c r="E26" s="88">
        <f t="shared" si="4"/>
        <v>57.538899999999998</v>
      </c>
      <c r="F26" s="112">
        <f t="shared" si="0"/>
        <v>79.575913401384909</v>
      </c>
      <c r="G26" s="91">
        <f t="shared" si="1"/>
        <v>-20.424086598615091</v>
      </c>
      <c r="H26" s="90">
        <f t="shared" si="2"/>
        <v>-14.768029999999992</v>
      </c>
      <c r="I26" s="11"/>
    </row>
    <row r="27" spans="1:19" x14ac:dyDescent="0.2">
      <c r="A27" s="87" t="s">
        <v>13</v>
      </c>
      <c r="B27" s="88">
        <v>148791.63</v>
      </c>
      <c r="C27" s="88">
        <f t="shared" si="3"/>
        <v>148.79163</v>
      </c>
      <c r="D27" s="88">
        <v>121641.89</v>
      </c>
      <c r="E27" s="88">
        <f t="shared" si="4"/>
        <v>121.64189</v>
      </c>
      <c r="F27" s="112">
        <f t="shared" si="0"/>
        <v>81.753180605656368</v>
      </c>
      <c r="G27" s="91">
        <f t="shared" si="1"/>
        <v>-18.246819394343632</v>
      </c>
      <c r="H27" s="90">
        <f t="shared" si="2"/>
        <v>-27.149740000000005</v>
      </c>
      <c r="I27" s="11"/>
    </row>
    <row r="28" spans="1:19" x14ac:dyDescent="0.2">
      <c r="A28" s="87" t="s">
        <v>10</v>
      </c>
      <c r="B28" s="88">
        <v>468507.08</v>
      </c>
      <c r="C28" s="88">
        <f t="shared" si="3"/>
        <v>468.50708000000003</v>
      </c>
      <c r="D28" s="88">
        <v>387732.85</v>
      </c>
      <c r="E28" s="88">
        <f t="shared" si="4"/>
        <v>387.73284999999998</v>
      </c>
      <c r="F28" s="112">
        <f t="shared" si="0"/>
        <v>82.75922959371286</v>
      </c>
      <c r="G28" s="91">
        <f t="shared" si="1"/>
        <v>-17.24077040628714</v>
      </c>
      <c r="H28" s="90">
        <f t="shared" si="2"/>
        <v>-80.774230000000045</v>
      </c>
      <c r="I28" s="11"/>
    </row>
    <row r="29" spans="1:19" x14ac:dyDescent="0.2">
      <c r="A29" s="87" t="s">
        <v>16</v>
      </c>
      <c r="B29" s="88">
        <v>524115.28</v>
      </c>
      <c r="C29" s="88">
        <f t="shared" si="3"/>
        <v>524.11527999999998</v>
      </c>
      <c r="D29" s="88">
        <v>442777.62</v>
      </c>
      <c r="E29" s="88">
        <f t="shared" si="4"/>
        <v>442.77762000000001</v>
      </c>
      <c r="F29" s="112">
        <f t="shared" si="0"/>
        <v>84.480959990328842</v>
      </c>
      <c r="G29" s="91">
        <f t="shared" si="1"/>
        <v>-15.519040009671158</v>
      </c>
      <c r="H29" s="90">
        <f t="shared" si="2"/>
        <v>-81.337660000000028</v>
      </c>
      <c r="I29" s="11"/>
    </row>
    <row r="30" spans="1:19" x14ac:dyDescent="0.2">
      <c r="A30" s="87" t="s">
        <v>14</v>
      </c>
      <c r="B30" s="88">
        <v>555771.48</v>
      </c>
      <c r="C30" s="88">
        <f t="shared" si="3"/>
        <v>555.77148</v>
      </c>
      <c r="D30" s="88">
        <v>474606.68</v>
      </c>
      <c r="E30" s="88">
        <f t="shared" si="4"/>
        <v>474.60667999999998</v>
      </c>
      <c r="F30" s="112">
        <f t="shared" si="0"/>
        <v>85.396012044374785</v>
      </c>
      <c r="G30" s="91">
        <f t="shared" si="1"/>
        <v>-14.603987955625215</v>
      </c>
      <c r="H30" s="90">
        <f t="shared" si="2"/>
        <v>-81.164799999999985</v>
      </c>
      <c r="I30" s="11"/>
    </row>
    <row r="31" spans="1:19" x14ac:dyDescent="0.2">
      <c r="A31" s="87" t="s">
        <v>15</v>
      </c>
      <c r="B31" s="92">
        <v>13137.5</v>
      </c>
      <c r="C31" s="88">
        <f t="shared" si="3"/>
        <v>13.137499999999999</v>
      </c>
      <c r="D31" s="88">
        <v>11682.95</v>
      </c>
      <c r="E31" s="88">
        <f t="shared" si="4"/>
        <v>11.68295</v>
      </c>
      <c r="F31" s="112">
        <f t="shared" si="0"/>
        <v>88.92825880114178</v>
      </c>
      <c r="G31" s="91">
        <f t="shared" si="1"/>
        <v>-11.07174119885822</v>
      </c>
      <c r="H31" s="90">
        <f t="shared" si="2"/>
        <v>-1.4545499999999993</v>
      </c>
      <c r="I31" s="11"/>
    </row>
    <row r="32" spans="1:19" x14ac:dyDescent="0.2">
      <c r="A32" s="87" t="s">
        <v>18</v>
      </c>
      <c r="B32" s="88">
        <v>18643.57</v>
      </c>
      <c r="C32" s="88">
        <f t="shared" si="3"/>
        <v>18.64357</v>
      </c>
      <c r="D32" s="88">
        <v>16905.95</v>
      </c>
      <c r="E32" s="88">
        <f t="shared" si="4"/>
        <v>16.905950000000001</v>
      </c>
      <c r="F32" s="112">
        <f t="shared" si="0"/>
        <v>90.679789332193366</v>
      </c>
      <c r="G32" s="91">
        <f t="shared" si="1"/>
        <v>-9.3202106678066343</v>
      </c>
      <c r="H32" s="90">
        <f t="shared" si="2"/>
        <v>-1.7376199999999991</v>
      </c>
      <c r="I32" s="11"/>
    </row>
    <row r="33" spans="1:9" x14ac:dyDescent="0.2">
      <c r="A33" s="87" t="s">
        <v>17</v>
      </c>
      <c r="B33" s="88">
        <v>226060.49</v>
      </c>
      <c r="C33" s="88">
        <f t="shared" si="3"/>
        <v>226.06048999999999</v>
      </c>
      <c r="D33" s="92">
        <v>206712.6</v>
      </c>
      <c r="E33" s="88">
        <f t="shared" si="4"/>
        <v>206.71260000000001</v>
      </c>
      <c r="F33" s="112">
        <f t="shared" si="0"/>
        <v>91.441277509395832</v>
      </c>
      <c r="G33" s="91">
        <f t="shared" si="1"/>
        <v>-8.5587224906041683</v>
      </c>
      <c r="H33" s="90">
        <f t="shared" si="2"/>
        <v>-19.347889999999985</v>
      </c>
      <c r="I33" s="11"/>
    </row>
    <row r="34" spans="1:9" x14ac:dyDescent="0.2">
      <c r="A34" s="87" t="s">
        <v>22</v>
      </c>
      <c r="B34" s="88">
        <v>105577.34</v>
      </c>
      <c r="C34" s="88">
        <f t="shared" si="3"/>
        <v>105.57733999999999</v>
      </c>
      <c r="D34" s="88">
        <v>98608.63</v>
      </c>
      <c r="E34" s="88">
        <f t="shared" si="4"/>
        <v>98.608630000000005</v>
      </c>
      <c r="F34" s="112">
        <f t="shared" si="0"/>
        <v>93.399426429951731</v>
      </c>
      <c r="G34" s="91">
        <f t="shared" si="1"/>
        <v>-6.6005735700482688</v>
      </c>
      <c r="H34" s="90">
        <f t="shared" si="2"/>
        <v>-6.9687099999999917</v>
      </c>
      <c r="I34" s="11"/>
    </row>
    <row r="35" spans="1:9" x14ac:dyDescent="0.2">
      <c r="A35" s="87" t="s">
        <v>25</v>
      </c>
      <c r="B35" s="88">
        <v>2598.86</v>
      </c>
      <c r="C35" s="88">
        <f t="shared" si="3"/>
        <v>2.5988600000000002</v>
      </c>
      <c r="D35" s="88">
        <v>2578.87</v>
      </c>
      <c r="E35" s="88">
        <f t="shared" si="4"/>
        <v>2.5788699999999998</v>
      </c>
      <c r="F35" s="112">
        <f t="shared" si="0"/>
        <v>99.230816588812004</v>
      </c>
      <c r="G35" s="91">
        <f t="shared" si="1"/>
        <v>-0.7691834111879956</v>
      </c>
      <c r="H35" s="90">
        <f t="shared" si="2"/>
        <v>-1.9990000000000237E-2</v>
      </c>
      <c r="I35" s="11"/>
    </row>
    <row r="36" spans="1:9" x14ac:dyDescent="0.2">
      <c r="A36" s="87" t="s">
        <v>20</v>
      </c>
      <c r="B36" s="88">
        <v>79700.19</v>
      </c>
      <c r="C36" s="88">
        <f t="shared" si="3"/>
        <v>79.700190000000006</v>
      </c>
      <c r="D36" s="88">
        <v>81000.490000000005</v>
      </c>
      <c r="E36" s="88">
        <f t="shared" si="4"/>
        <v>81.000489999999999</v>
      </c>
      <c r="F36" s="112">
        <f t="shared" si="0"/>
        <v>101.63148920974969</v>
      </c>
      <c r="G36" s="91">
        <f t="shared" si="1"/>
        <v>1.631489209749688</v>
      </c>
      <c r="H36" s="90">
        <f t="shared" si="2"/>
        <v>1.3003000000000029</v>
      </c>
      <c r="I36" s="11"/>
    </row>
    <row r="37" spans="1:9" x14ac:dyDescent="0.2">
      <c r="A37" s="87" t="s">
        <v>21</v>
      </c>
      <c r="B37" s="88">
        <v>57183.32</v>
      </c>
      <c r="C37" s="88">
        <f t="shared" si="3"/>
        <v>57.183320000000002</v>
      </c>
      <c r="D37" s="88">
        <v>62425.33</v>
      </c>
      <c r="E37" s="88">
        <f t="shared" si="4"/>
        <v>62.425330000000002</v>
      </c>
      <c r="F37" s="112">
        <f t="shared" si="0"/>
        <v>109.16702632865669</v>
      </c>
      <c r="G37" s="91">
        <f t="shared" si="1"/>
        <v>9.1670263286566893</v>
      </c>
      <c r="H37" s="90">
        <f t="shared" si="2"/>
        <v>5.2420100000000023</v>
      </c>
      <c r="I37" s="11"/>
    </row>
    <row r="38" spans="1:9" x14ac:dyDescent="0.2">
      <c r="A38" s="87" t="s">
        <v>23</v>
      </c>
      <c r="B38" s="88">
        <v>61132.86</v>
      </c>
      <c r="C38" s="88">
        <f t="shared" si="3"/>
        <v>61.132860000000001</v>
      </c>
      <c r="D38" s="88">
        <v>72085.210000000006</v>
      </c>
      <c r="E38" s="88">
        <f t="shared" si="4"/>
        <v>72.085210000000004</v>
      </c>
      <c r="F38" s="112">
        <f t="shared" si="0"/>
        <v>117.91565125531507</v>
      </c>
      <c r="G38" s="93">
        <f t="shared" si="1"/>
        <v>17.915651255315069</v>
      </c>
      <c r="H38" s="90">
        <f t="shared" si="2"/>
        <v>10.952350000000006</v>
      </c>
      <c r="I38" s="11"/>
    </row>
    <row r="39" spans="1:9" x14ac:dyDescent="0.2">
      <c r="A39" s="94" t="s">
        <v>24</v>
      </c>
      <c r="B39" s="95">
        <v>293449.40999999997</v>
      </c>
      <c r="C39" s="95">
        <f t="shared" si="3"/>
        <v>293.44941</v>
      </c>
      <c r="D39" s="96">
        <v>350403.2</v>
      </c>
      <c r="E39" s="95">
        <f t="shared" si="4"/>
        <v>350.40320000000003</v>
      </c>
      <c r="F39" s="113">
        <f t="shared" si="0"/>
        <v>119.40838456618469</v>
      </c>
      <c r="G39" s="99">
        <f t="shared" si="1"/>
        <v>19.408384566184694</v>
      </c>
      <c r="H39" s="98">
        <f t="shared" si="2"/>
        <v>56.953790000000041</v>
      </c>
    </row>
    <row r="40" spans="1:9" x14ac:dyDescent="0.2">
      <c r="A40" s="103" t="s">
        <v>26</v>
      </c>
      <c r="B40" s="104">
        <v>6361.04</v>
      </c>
      <c r="C40" s="104">
        <f t="shared" si="3"/>
        <v>6.36104</v>
      </c>
      <c r="D40" s="104">
        <v>9188.77</v>
      </c>
      <c r="E40" s="104">
        <f t="shared" si="4"/>
        <v>9.1887699999999999</v>
      </c>
      <c r="F40" s="114">
        <f t="shared" si="0"/>
        <v>144.45389433174449</v>
      </c>
      <c r="G40" s="105">
        <f t="shared" si="1"/>
        <v>44.453894331744493</v>
      </c>
      <c r="H40" s="106">
        <f t="shared" si="2"/>
        <v>2.8277300000000003</v>
      </c>
    </row>
    <row r="41" spans="1:9" x14ac:dyDescent="0.2">
      <c r="A41" s="100"/>
      <c r="B41" s="101"/>
      <c r="C41" s="101"/>
      <c r="D41" s="101"/>
      <c r="E41" s="117">
        <f t="shared" si="4"/>
        <v>0</v>
      </c>
      <c r="F41" s="115"/>
      <c r="G41" s="102"/>
      <c r="H41" s="101"/>
    </row>
    <row r="42" spans="1:9" x14ac:dyDescent="0.2">
      <c r="A42" s="87" t="s">
        <v>141</v>
      </c>
      <c r="B42" s="88">
        <v>229.64</v>
      </c>
      <c r="C42" s="88">
        <f t="shared" ref="C42:C47" si="5">B42/1000</f>
        <v>0.22963999999999998</v>
      </c>
      <c r="D42" s="88">
        <v>200.59</v>
      </c>
      <c r="E42" s="88">
        <f t="shared" si="4"/>
        <v>0.20058999999999999</v>
      </c>
      <c r="F42" s="112">
        <f>(D42/B42)*100</f>
        <v>87.349764849329389</v>
      </c>
      <c r="G42" s="91">
        <f>F42-100</f>
        <v>-12.650235150670611</v>
      </c>
      <c r="H42" s="90">
        <f>(D42-B42)/1000</f>
        <v>-2.9049999999999982E-2</v>
      </c>
      <c r="I42" s="11"/>
    </row>
    <row r="43" spans="1:9" x14ac:dyDescent="0.2">
      <c r="A43" s="87" t="s">
        <v>140</v>
      </c>
      <c r="B43" s="88">
        <v>56860.18</v>
      </c>
      <c r="C43" s="88">
        <f t="shared" si="5"/>
        <v>56.86018</v>
      </c>
      <c r="D43" s="88">
        <v>53093.87</v>
      </c>
      <c r="E43" s="88">
        <f t="shared" si="4"/>
        <v>53.093870000000003</v>
      </c>
      <c r="F43" s="112">
        <f>(D43/B43)*100</f>
        <v>93.376190508014574</v>
      </c>
      <c r="G43" s="91">
        <f>F43-100</f>
        <v>-6.6238094919854262</v>
      </c>
      <c r="H43" s="90">
        <f>(D43-B43)/1000</f>
        <v>-3.7663099999999976</v>
      </c>
      <c r="I43" s="11"/>
    </row>
    <row r="44" spans="1:9" x14ac:dyDescent="0.2">
      <c r="A44" s="94" t="s">
        <v>138</v>
      </c>
      <c r="B44" s="95">
        <v>52354.15</v>
      </c>
      <c r="C44" s="95">
        <f t="shared" si="5"/>
        <v>52.354150000000004</v>
      </c>
      <c r="D44" s="95">
        <v>55444.74</v>
      </c>
      <c r="E44" s="95">
        <f t="shared" si="4"/>
        <v>55.444739999999996</v>
      </c>
      <c r="F44" s="113">
        <f>(D44/B44)*100</f>
        <v>105.90323785220464</v>
      </c>
      <c r="G44" s="97">
        <f>F44-100</f>
        <v>5.90323785220464</v>
      </c>
      <c r="H44" s="98">
        <f>(D44-B44)/1000</f>
        <v>3.0905899999999966</v>
      </c>
      <c r="I44" s="11"/>
    </row>
    <row r="45" spans="1:9" x14ac:dyDescent="0.2">
      <c r="A45" s="103" t="s">
        <v>136</v>
      </c>
      <c r="B45" s="104">
        <v>3761.86</v>
      </c>
      <c r="C45" s="104">
        <f t="shared" si="5"/>
        <v>3.76186</v>
      </c>
      <c r="D45" s="104">
        <v>5211.97</v>
      </c>
      <c r="E45" s="104">
        <f t="shared" si="4"/>
        <v>5.21197</v>
      </c>
      <c r="F45" s="114">
        <f>(D45/B45)*100</f>
        <v>138.54768651677628</v>
      </c>
      <c r="G45" s="107">
        <f>F45-100</f>
        <v>38.547686516776281</v>
      </c>
      <c r="H45" s="106">
        <f>(D45-B45)/1000</f>
        <v>1.4501100000000002</v>
      </c>
    </row>
    <row r="46" spans="1:9" x14ac:dyDescent="0.2">
      <c r="A46" s="81"/>
      <c r="B46" s="69"/>
      <c r="C46" s="75">
        <f t="shared" si="5"/>
        <v>0</v>
      </c>
      <c r="D46" s="69"/>
      <c r="E46" s="75">
        <f t="shared" si="4"/>
        <v>0</v>
      </c>
      <c r="F46" s="116"/>
      <c r="G46" s="108"/>
      <c r="H46" s="34"/>
    </row>
    <row r="47" spans="1:9" x14ac:dyDescent="0.2">
      <c r="A47" s="103" t="s">
        <v>139</v>
      </c>
      <c r="B47" s="104">
        <v>214528.43</v>
      </c>
      <c r="C47" s="104">
        <f t="shared" si="5"/>
        <v>214.52842999999999</v>
      </c>
      <c r="D47" s="109">
        <v>486235.9</v>
      </c>
      <c r="E47" s="104">
        <f t="shared" si="4"/>
        <v>486.23590000000002</v>
      </c>
      <c r="F47" s="114">
        <f>(D47/B47)*100</f>
        <v>226.6533624471125</v>
      </c>
      <c r="G47" s="107">
        <f>F47-100</f>
        <v>126.6533624471125</v>
      </c>
      <c r="H47" s="106">
        <f>(D47-B47)/1000</f>
        <v>271.70747000000006</v>
      </c>
    </row>
    <row r="48" spans="1:9" x14ac:dyDescent="0.25">
      <c r="A48" s="60"/>
      <c r="B48" s="60"/>
      <c r="C48" s="60"/>
      <c r="D48" s="60"/>
      <c r="E48" s="60"/>
      <c r="F48" s="6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5"/>
  <sheetViews>
    <sheetView workbookViewId="0">
      <selection activeCell="E53" sqref="E53"/>
    </sheetView>
  </sheetViews>
  <sheetFormatPr defaultRowHeight="12" x14ac:dyDescent="0.2"/>
  <cols>
    <col min="1" max="1" width="51.28515625" style="11" customWidth="1"/>
    <col min="2" max="27" width="12.140625" style="11" customWidth="1"/>
    <col min="28" max="28" width="15" style="11" customWidth="1"/>
    <col min="29" max="29" width="12.140625" style="11" customWidth="1"/>
    <col min="30" max="30" width="12.140625" style="35" customWidth="1"/>
    <col min="31" max="31" width="9.140625" style="35"/>
    <col min="32" max="32" width="12.28515625" style="11" bestFit="1" customWidth="1"/>
    <col min="33" max="16384" width="9.140625" style="11"/>
  </cols>
  <sheetData>
    <row r="1" spans="1:32" x14ac:dyDescent="0.2">
      <c r="A1" s="73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2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32" x14ac:dyDescent="0.2">
      <c r="A3" s="73" t="s">
        <v>56</v>
      </c>
      <c r="B3" s="74">
        <v>42894.8441087963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32" x14ac:dyDescent="0.2">
      <c r="A4" s="73" t="s">
        <v>55</v>
      </c>
      <c r="B4" s="74">
        <v>42895.441240995366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32" x14ac:dyDescent="0.2">
      <c r="A5" s="73" t="s">
        <v>54</v>
      </c>
      <c r="B5" s="73" t="s">
        <v>103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32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32" x14ac:dyDescent="0.2">
      <c r="A7" s="73" t="s">
        <v>53</v>
      </c>
      <c r="B7" s="73" t="s">
        <v>52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32" x14ac:dyDescent="0.2">
      <c r="A8" s="73" t="s">
        <v>104</v>
      </c>
      <c r="B8" s="73" t="s">
        <v>127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32" x14ac:dyDescent="0.2">
      <c r="A9" s="73" t="s">
        <v>65</v>
      </c>
      <c r="B9" s="73" t="s">
        <v>128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32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32" x14ac:dyDescent="0.2">
      <c r="A11" s="77" t="s">
        <v>51</v>
      </c>
      <c r="B11" s="77" t="s">
        <v>50</v>
      </c>
      <c r="C11" s="77" t="s">
        <v>49</v>
      </c>
      <c r="D11" s="77" t="s">
        <v>48</v>
      </c>
      <c r="E11" s="77" t="s">
        <v>47</v>
      </c>
      <c r="F11" s="77" t="s">
        <v>46</v>
      </c>
      <c r="G11" s="77" t="s">
        <v>45</v>
      </c>
      <c r="H11" s="77" t="s">
        <v>44</v>
      </c>
      <c r="I11" s="77" t="s">
        <v>43</v>
      </c>
      <c r="J11" s="77" t="s">
        <v>42</v>
      </c>
      <c r="K11" s="77" t="s">
        <v>41</v>
      </c>
      <c r="L11" s="77" t="s">
        <v>40</v>
      </c>
      <c r="M11" s="77" t="s">
        <v>39</v>
      </c>
      <c r="N11" s="77" t="s">
        <v>38</v>
      </c>
      <c r="O11" s="77" t="s">
        <v>37</v>
      </c>
      <c r="P11" s="77" t="s">
        <v>36</v>
      </c>
      <c r="Q11" s="77" t="s">
        <v>35</v>
      </c>
      <c r="R11" s="77" t="s">
        <v>34</v>
      </c>
      <c r="S11" s="77" t="s">
        <v>33</v>
      </c>
      <c r="T11" s="77" t="s">
        <v>32</v>
      </c>
      <c r="U11" s="77" t="s">
        <v>31</v>
      </c>
      <c r="V11" s="77" t="s">
        <v>30</v>
      </c>
      <c r="W11" s="77" t="s">
        <v>29</v>
      </c>
      <c r="X11" s="77" t="s">
        <v>28</v>
      </c>
      <c r="Y11" s="77" t="s">
        <v>64</v>
      </c>
      <c r="Z11" s="77" t="s">
        <v>73</v>
      </c>
      <c r="AA11" s="77" t="s">
        <v>129</v>
      </c>
      <c r="AB11" s="12" t="s">
        <v>135</v>
      </c>
      <c r="AC11" s="11" t="s">
        <v>146</v>
      </c>
      <c r="AD11" s="35" t="s">
        <v>145</v>
      </c>
      <c r="AE11" s="35" t="s">
        <v>147</v>
      </c>
    </row>
    <row r="12" spans="1:32" x14ac:dyDescent="0.2">
      <c r="A12" s="77" t="s">
        <v>74</v>
      </c>
      <c r="B12" s="78">
        <v>5716363.6200000001</v>
      </c>
      <c r="C12" s="79">
        <v>5614246.9000000004</v>
      </c>
      <c r="D12" s="78">
        <v>5442687.8099999996</v>
      </c>
      <c r="E12" s="78">
        <v>5346861.75</v>
      </c>
      <c r="F12" s="78">
        <v>5327973.1900000004</v>
      </c>
      <c r="G12" s="78">
        <v>5381359.4500000002</v>
      </c>
      <c r="H12" s="79">
        <v>5494518.7000000002</v>
      </c>
      <c r="I12" s="78">
        <v>5398601.8799999999</v>
      </c>
      <c r="J12" s="78">
        <v>5360346.34</v>
      </c>
      <c r="K12" s="78">
        <v>5255725.45</v>
      </c>
      <c r="L12" s="78">
        <v>5270847.03</v>
      </c>
      <c r="M12" s="78">
        <v>5324658.9800000004</v>
      </c>
      <c r="N12" s="78">
        <v>5278888.2699999996</v>
      </c>
      <c r="O12" s="78">
        <v>5366913.6900000004</v>
      </c>
      <c r="P12" s="78">
        <v>5375395.0899999999</v>
      </c>
      <c r="Q12" s="78">
        <v>5345214.17</v>
      </c>
      <c r="R12" s="79">
        <v>5338327.4000000004</v>
      </c>
      <c r="S12" s="78">
        <v>5293764.17</v>
      </c>
      <c r="T12" s="78">
        <v>5179481.37</v>
      </c>
      <c r="U12" s="79">
        <v>4803585.5</v>
      </c>
      <c r="V12" s="78">
        <v>4909517.55</v>
      </c>
      <c r="W12" s="79">
        <v>4758664.5999999996</v>
      </c>
      <c r="X12" s="78">
        <v>4693239.7699999996</v>
      </c>
      <c r="Y12" s="78">
        <v>4598845.1900000004</v>
      </c>
      <c r="Z12" s="78">
        <v>4423738.3899999997</v>
      </c>
      <c r="AA12" s="78">
        <v>4451812.5599999996</v>
      </c>
      <c r="AB12" s="35">
        <f>(AA12/B12)*100</f>
        <v>77.878400604613731</v>
      </c>
      <c r="AC12" s="13">
        <f t="shared" ref="AC12:AC45" si="0">AB12-100</f>
        <v>-22.121599395386269</v>
      </c>
      <c r="AD12" s="35">
        <f>(AA12-B12)/1000</f>
        <v>-1264.5510600000005</v>
      </c>
      <c r="AE12" s="35">
        <f>(AA12-Z12)/Z12*100</f>
        <v>0.63462545758724054</v>
      </c>
      <c r="AF12" s="61">
        <f>(AA12-Z12)/1000</f>
        <v>28.074169999999924</v>
      </c>
    </row>
    <row r="13" spans="1:32" x14ac:dyDescent="0.2">
      <c r="A13" s="77" t="s">
        <v>75</v>
      </c>
      <c r="B13" s="78">
        <v>148791.63</v>
      </c>
      <c r="C13" s="78">
        <v>147997.21</v>
      </c>
      <c r="D13" s="78">
        <v>147886.03</v>
      </c>
      <c r="E13" s="78">
        <v>146881.34</v>
      </c>
      <c r="F13" s="78">
        <v>154710.94</v>
      </c>
      <c r="G13" s="78">
        <v>157267.26</v>
      </c>
      <c r="H13" s="78">
        <v>161393.68</v>
      </c>
      <c r="I13" s="79">
        <v>153143.20000000001</v>
      </c>
      <c r="J13" s="78">
        <v>158773.25</v>
      </c>
      <c r="K13" s="78">
        <v>152963.76999999999</v>
      </c>
      <c r="L13" s="78">
        <v>154191.72</v>
      </c>
      <c r="M13" s="78">
        <v>152130.82</v>
      </c>
      <c r="N13" s="78">
        <v>150993.41</v>
      </c>
      <c r="O13" s="78">
        <v>151625.96</v>
      </c>
      <c r="P13" s="78">
        <v>152902.03</v>
      </c>
      <c r="Q13" s="78">
        <v>148680.98000000001</v>
      </c>
      <c r="R13" s="78">
        <v>146277.85</v>
      </c>
      <c r="S13" s="78">
        <v>142839.35</v>
      </c>
      <c r="T13" s="78">
        <v>143154.07</v>
      </c>
      <c r="U13" s="78">
        <v>129912.57</v>
      </c>
      <c r="V13" s="78">
        <v>136642.48000000001</v>
      </c>
      <c r="W13" s="78">
        <v>126270.03</v>
      </c>
      <c r="X13" s="78">
        <v>123113.67</v>
      </c>
      <c r="Y13" s="78">
        <v>123267.07</v>
      </c>
      <c r="Z13" s="78">
        <v>118149.61</v>
      </c>
      <c r="AA13" s="78">
        <v>121641.89</v>
      </c>
      <c r="AB13" s="35">
        <f t="shared" ref="AB13:AB45" si="1">(AA13/B13)*100</f>
        <v>81.753180605656368</v>
      </c>
      <c r="AC13" s="13">
        <f t="shared" si="0"/>
        <v>-18.246819394343632</v>
      </c>
      <c r="AD13" s="35">
        <f t="shared" ref="AD13:AD45" si="2">(AA13-B13)/1000</f>
        <v>-27.149740000000005</v>
      </c>
      <c r="AE13" s="35">
        <f t="shared" ref="AE13:AE45" si="3">(AA13-Z13)/Z13*100</f>
        <v>2.9558117034834042</v>
      </c>
    </row>
    <row r="14" spans="1:32" x14ac:dyDescent="0.2">
      <c r="A14" s="77" t="s">
        <v>76</v>
      </c>
      <c r="B14" s="78">
        <v>104372.94</v>
      </c>
      <c r="C14" s="78">
        <v>82495.72</v>
      </c>
      <c r="D14" s="78">
        <v>78279.92</v>
      </c>
      <c r="E14" s="78">
        <v>77570.320000000007</v>
      </c>
      <c r="F14" s="78">
        <v>73785.919999999998</v>
      </c>
      <c r="G14" s="78">
        <v>75315.56</v>
      </c>
      <c r="H14" s="78">
        <v>75177.86</v>
      </c>
      <c r="I14" s="78">
        <v>71590.81</v>
      </c>
      <c r="J14" s="78">
        <v>67475.88</v>
      </c>
      <c r="K14" s="78">
        <v>60512.39</v>
      </c>
      <c r="L14" s="78">
        <v>59611.43</v>
      </c>
      <c r="M14" s="78">
        <v>62778.32</v>
      </c>
      <c r="N14" s="78">
        <v>59880.56</v>
      </c>
      <c r="O14" s="80">
        <v>64444</v>
      </c>
      <c r="P14" s="78">
        <v>63587.53</v>
      </c>
      <c r="Q14" s="78">
        <v>64263.21</v>
      </c>
      <c r="R14" s="78">
        <v>64803.83</v>
      </c>
      <c r="S14" s="78">
        <v>68696.160000000003</v>
      </c>
      <c r="T14" s="78">
        <v>67383.78</v>
      </c>
      <c r="U14" s="78">
        <v>58203.31</v>
      </c>
      <c r="V14" s="78">
        <v>60811.33</v>
      </c>
      <c r="W14" s="78">
        <v>66130.289999999994</v>
      </c>
      <c r="X14" s="78">
        <v>61013.38</v>
      </c>
      <c r="Y14" s="78">
        <v>55812.53</v>
      </c>
      <c r="Z14" s="78">
        <v>58021.72</v>
      </c>
      <c r="AA14" s="78">
        <v>62021.120000000003</v>
      </c>
      <c r="AB14" s="35">
        <f t="shared" si="1"/>
        <v>59.422605131176724</v>
      </c>
      <c r="AC14" s="13">
        <f t="shared" si="0"/>
        <v>-40.577394868823276</v>
      </c>
      <c r="AD14" s="35">
        <f t="shared" si="2"/>
        <v>-42.351819999999996</v>
      </c>
      <c r="AE14" s="35">
        <f t="shared" si="3"/>
        <v>6.8929359557076246</v>
      </c>
    </row>
    <row r="15" spans="1:32" x14ac:dyDescent="0.2">
      <c r="A15" s="77" t="s">
        <v>77</v>
      </c>
      <c r="B15" s="78">
        <v>198477.04</v>
      </c>
      <c r="C15" s="78">
        <v>179594.36</v>
      </c>
      <c r="D15" s="79">
        <v>172885.2</v>
      </c>
      <c r="E15" s="78">
        <v>164946.51999999999</v>
      </c>
      <c r="F15" s="78">
        <v>157169.65</v>
      </c>
      <c r="G15" s="78">
        <v>157615.60999999999</v>
      </c>
      <c r="H15" s="78">
        <v>159593.94</v>
      </c>
      <c r="I15" s="78">
        <v>155922.97</v>
      </c>
      <c r="J15" s="78">
        <v>149936.92000000001</v>
      </c>
      <c r="K15" s="78">
        <v>140705.44</v>
      </c>
      <c r="L15" s="78">
        <v>149973.98000000001</v>
      </c>
      <c r="M15" s="78">
        <v>149623.82999999999</v>
      </c>
      <c r="N15" s="78">
        <v>145975.07999999999</v>
      </c>
      <c r="O15" s="78">
        <v>149470.62</v>
      </c>
      <c r="P15" s="78">
        <v>150502.45000000001</v>
      </c>
      <c r="Q15" s="78">
        <v>148591.82</v>
      </c>
      <c r="R15" s="78">
        <v>150323.54</v>
      </c>
      <c r="S15" s="78">
        <v>151796.10999999999</v>
      </c>
      <c r="T15" s="78">
        <v>147290.18</v>
      </c>
      <c r="U15" s="78">
        <v>138825.99</v>
      </c>
      <c r="V15" s="78">
        <v>140558.69</v>
      </c>
      <c r="W15" s="78">
        <v>138820.65</v>
      </c>
      <c r="X15" s="79">
        <v>135357.6</v>
      </c>
      <c r="Y15" s="78">
        <v>131421.60999999999</v>
      </c>
      <c r="Z15" s="78">
        <v>127499.07</v>
      </c>
      <c r="AA15" s="78">
        <v>128820.67</v>
      </c>
      <c r="AB15" s="35">
        <f t="shared" si="1"/>
        <v>64.904570322088645</v>
      </c>
      <c r="AC15" s="13">
        <f t="shared" si="0"/>
        <v>-35.095429677911355</v>
      </c>
      <c r="AD15" s="35">
        <f t="shared" si="2"/>
        <v>-69.65637000000001</v>
      </c>
      <c r="AE15" s="35">
        <f t="shared" si="3"/>
        <v>1.0365565803734813</v>
      </c>
    </row>
    <row r="16" spans="1:32" x14ac:dyDescent="0.2">
      <c r="A16" s="77" t="s">
        <v>78</v>
      </c>
      <c r="B16" s="78">
        <v>72104.36</v>
      </c>
      <c r="C16" s="78">
        <v>82659.67</v>
      </c>
      <c r="D16" s="78">
        <v>76722.38</v>
      </c>
      <c r="E16" s="79">
        <v>79022.3</v>
      </c>
      <c r="F16" s="78">
        <v>83077.97</v>
      </c>
      <c r="G16" s="78">
        <v>80123.45</v>
      </c>
      <c r="H16" s="78">
        <v>93307.67</v>
      </c>
      <c r="I16" s="78">
        <v>83812.710000000006</v>
      </c>
      <c r="J16" s="78">
        <v>79916.88</v>
      </c>
      <c r="K16" s="78">
        <v>77499.11</v>
      </c>
      <c r="L16" s="78">
        <v>73122.149999999994</v>
      </c>
      <c r="M16" s="78">
        <v>74750.28</v>
      </c>
      <c r="N16" s="78">
        <v>74017.78</v>
      </c>
      <c r="O16" s="78">
        <v>79081.48</v>
      </c>
      <c r="P16" s="78">
        <v>73247.12</v>
      </c>
      <c r="Q16" s="80">
        <v>68931</v>
      </c>
      <c r="R16" s="78">
        <v>76661.48</v>
      </c>
      <c r="S16" s="78">
        <v>72095.53</v>
      </c>
      <c r="T16" s="78">
        <v>68452.98</v>
      </c>
      <c r="U16" s="78">
        <v>65234.39</v>
      </c>
      <c r="V16" s="78">
        <v>65642.61</v>
      </c>
      <c r="W16" s="78">
        <v>60478.96</v>
      </c>
      <c r="X16" s="78">
        <v>55656.77</v>
      </c>
      <c r="Y16" s="78">
        <v>57488.71</v>
      </c>
      <c r="Z16" s="79">
        <v>53508.800000000003</v>
      </c>
      <c r="AA16" s="78">
        <v>50983.62</v>
      </c>
      <c r="AB16" s="35">
        <f t="shared" si="1"/>
        <v>70.708095876587777</v>
      </c>
      <c r="AC16" s="13">
        <f t="shared" si="0"/>
        <v>-29.291904123412223</v>
      </c>
      <c r="AD16" s="35">
        <f t="shared" si="2"/>
        <v>-21.120739999999998</v>
      </c>
      <c r="AE16" s="35">
        <f t="shared" si="3"/>
        <v>-4.7191863768202609</v>
      </c>
    </row>
    <row r="17" spans="1:31" x14ac:dyDescent="0.2">
      <c r="A17" s="77" t="s">
        <v>79</v>
      </c>
      <c r="B17" s="78">
        <v>1262988.32</v>
      </c>
      <c r="C17" s="78">
        <v>1215674.6299999999</v>
      </c>
      <c r="D17" s="78">
        <v>1166121.57</v>
      </c>
      <c r="E17" s="78">
        <v>1157804.1100000001</v>
      </c>
      <c r="F17" s="78">
        <v>1138699.48</v>
      </c>
      <c r="G17" s="78">
        <v>1135748.22</v>
      </c>
      <c r="H17" s="78">
        <v>1154415.71</v>
      </c>
      <c r="I17" s="78">
        <v>1120284.8799999999</v>
      </c>
      <c r="J17" s="78">
        <v>1095151.77</v>
      </c>
      <c r="K17" s="78">
        <v>1063230.53</v>
      </c>
      <c r="L17" s="78">
        <v>1062239.02</v>
      </c>
      <c r="M17" s="78">
        <v>1076761.8799999999</v>
      </c>
      <c r="N17" s="78">
        <v>1055640.1499999999</v>
      </c>
      <c r="O17" s="78">
        <v>1052932.55</v>
      </c>
      <c r="P17" s="79">
        <v>1037029.5</v>
      </c>
      <c r="Q17" s="78">
        <v>1014862.51</v>
      </c>
      <c r="R17" s="78">
        <v>1023367.28</v>
      </c>
      <c r="S17" s="78">
        <v>997409.66</v>
      </c>
      <c r="T17" s="78">
        <v>1000000.48</v>
      </c>
      <c r="U17" s="78">
        <v>931562.34</v>
      </c>
      <c r="V17" s="78">
        <v>965969.78</v>
      </c>
      <c r="W17" s="78">
        <v>945396.02</v>
      </c>
      <c r="X17" s="78">
        <v>951845.04</v>
      </c>
      <c r="Y17" s="78">
        <v>970718.61</v>
      </c>
      <c r="Z17" s="78">
        <v>928825.76</v>
      </c>
      <c r="AA17" s="78">
        <v>926479.01</v>
      </c>
      <c r="AB17" s="35">
        <f t="shared" si="1"/>
        <v>73.356102770609937</v>
      </c>
      <c r="AC17" s="13">
        <f t="shared" si="0"/>
        <v>-26.643897229390063</v>
      </c>
      <c r="AD17" s="35">
        <f t="shared" si="2"/>
        <v>-336.50931000000003</v>
      </c>
      <c r="AE17" s="35">
        <f t="shared" si="3"/>
        <v>-0.25265772129317343</v>
      </c>
    </row>
    <row r="18" spans="1:31" x14ac:dyDescent="0.2">
      <c r="A18" s="77" t="s">
        <v>80</v>
      </c>
      <c r="B18" s="78">
        <v>40510.410000000003</v>
      </c>
      <c r="C18" s="78">
        <v>37352.559999999998</v>
      </c>
      <c r="D18" s="78">
        <v>27290.51</v>
      </c>
      <c r="E18" s="78">
        <v>21365.64</v>
      </c>
      <c r="F18" s="78">
        <v>22062.92</v>
      </c>
      <c r="G18" s="78">
        <v>20267.32</v>
      </c>
      <c r="H18" s="78">
        <v>20966.150000000001</v>
      </c>
      <c r="I18" s="78">
        <v>20609.830000000002</v>
      </c>
      <c r="J18" s="78">
        <v>19000.03</v>
      </c>
      <c r="K18" s="78">
        <v>17673.68</v>
      </c>
      <c r="L18" s="79">
        <v>17377.400000000001</v>
      </c>
      <c r="M18" s="78">
        <v>17761.52</v>
      </c>
      <c r="N18" s="79">
        <v>17226.5</v>
      </c>
      <c r="O18" s="78">
        <v>19116.18</v>
      </c>
      <c r="P18" s="78">
        <v>19413.580000000002</v>
      </c>
      <c r="Q18" s="78">
        <v>19302.580000000002</v>
      </c>
      <c r="R18" s="78">
        <v>18545.41</v>
      </c>
      <c r="S18" s="78">
        <v>22328.21</v>
      </c>
      <c r="T18" s="78">
        <v>20083.09</v>
      </c>
      <c r="U18" s="78">
        <v>16777.84</v>
      </c>
      <c r="V18" s="79">
        <v>21255.8</v>
      </c>
      <c r="W18" s="78">
        <v>21285.27</v>
      </c>
      <c r="X18" s="78">
        <v>20231.25</v>
      </c>
      <c r="Y18" s="79">
        <v>21943.5</v>
      </c>
      <c r="Z18" s="78">
        <v>21204.45</v>
      </c>
      <c r="AA18" s="78">
        <v>18114.849999999999</v>
      </c>
      <c r="AB18" s="35">
        <f t="shared" si="1"/>
        <v>44.716530886752309</v>
      </c>
      <c r="AC18" s="13">
        <f t="shared" si="0"/>
        <v>-55.283469113247691</v>
      </c>
      <c r="AD18" s="35">
        <f t="shared" si="2"/>
        <v>-22.395560000000003</v>
      </c>
      <c r="AE18" s="35">
        <f t="shared" si="3"/>
        <v>-14.570526469679724</v>
      </c>
    </row>
    <row r="19" spans="1:31" x14ac:dyDescent="0.2">
      <c r="A19" s="77" t="s">
        <v>81</v>
      </c>
      <c r="B19" s="78">
        <v>57183.32</v>
      </c>
      <c r="C19" s="78">
        <v>57885.57</v>
      </c>
      <c r="D19" s="78">
        <v>57706.68</v>
      </c>
      <c r="E19" s="78">
        <v>58419.67</v>
      </c>
      <c r="F19" s="78">
        <v>59555.040000000001</v>
      </c>
      <c r="G19" s="78">
        <v>60935.13</v>
      </c>
      <c r="H19" s="78">
        <v>62935.85</v>
      </c>
      <c r="I19" s="78">
        <v>64643.74</v>
      </c>
      <c r="J19" s="79">
        <v>67177.3</v>
      </c>
      <c r="K19" s="78">
        <v>68531.759999999995</v>
      </c>
      <c r="L19" s="78">
        <v>70904.289999999994</v>
      </c>
      <c r="M19" s="78">
        <v>73334.94</v>
      </c>
      <c r="N19" s="78">
        <v>71426.28</v>
      </c>
      <c r="O19" s="79">
        <v>71571.100000000006</v>
      </c>
      <c r="P19" s="78">
        <v>70737.87</v>
      </c>
      <c r="Q19" s="78">
        <v>72508.39</v>
      </c>
      <c r="R19" s="78">
        <v>72221.02</v>
      </c>
      <c r="S19" s="78">
        <v>71628.509999999995</v>
      </c>
      <c r="T19" s="78">
        <v>70749.210000000006</v>
      </c>
      <c r="U19" s="79">
        <v>64502.6</v>
      </c>
      <c r="V19" s="78">
        <v>64029.69</v>
      </c>
      <c r="W19" s="78">
        <v>59662.09</v>
      </c>
      <c r="X19" s="78">
        <v>59882.96</v>
      </c>
      <c r="Y19" s="78">
        <v>59952.99</v>
      </c>
      <c r="Z19" s="78">
        <v>60008.91</v>
      </c>
      <c r="AA19" s="78">
        <v>62425.33</v>
      </c>
      <c r="AB19" s="35">
        <f t="shared" si="1"/>
        <v>109.16702632865669</v>
      </c>
      <c r="AC19" s="13">
        <f t="shared" si="0"/>
        <v>9.1670263286566893</v>
      </c>
      <c r="AD19" s="35">
        <f t="shared" si="2"/>
        <v>5.2420100000000023</v>
      </c>
      <c r="AE19" s="35">
        <f t="shared" si="3"/>
        <v>4.0267686915159739</v>
      </c>
    </row>
    <row r="20" spans="1:31" x14ac:dyDescent="0.2">
      <c r="A20" s="77" t="s">
        <v>82</v>
      </c>
      <c r="B20" s="78">
        <v>105577.34</v>
      </c>
      <c r="C20" s="78">
        <v>105305.85</v>
      </c>
      <c r="D20" s="78">
        <v>106648.44</v>
      </c>
      <c r="E20" s="78">
        <v>106383.52</v>
      </c>
      <c r="F20" s="78">
        <v>109621.69</v>
      </c>
      <c r="G20" s="78">
        <v>111794.06</v>
      </c>
      <c r="H20" s="78">
        <v>114829.91</v>
      </c>
      <c r="I20" s="78">
        <v>119658.83</v>
      </c>
      <c r="J20" s="78">
        <v>125379.28</v>
      </c>
      <c r="K20" s="78">
        <v>125870.01</v>
      </c>
      <c r="L20" s="78">
        <v>128874.82</v>
      </c>
      <c r="M20" s="78">
        <v>129749.59</v>
      </c>
      <c r="N20" s="78">
        <v>129747.39</v>
      </c>
      <c r="O20" s="78">
        <v>134196.60999999999</v>
      </c>
      <c r="P20" s="78">
        <v>134961.16</v>
      </c>
      <c r="Q20" s="78">
        <v>138882.12</v>
      </c>
      <c r="R20" s="78">
        <v>135144.88</v>
      </c>
      <c r="S20" s="78">
        <v>137922.35</v>
      </c>
      <c r="T20" s="78">
        <v>134629.76999999999</v>
      </c>
      <c r="U20" s="78">
        <v>127156.04</v>
      </c>
      <c r="V20" s="79">
        <v>120915.1</v>
      </c>
      <c r="W20" s="78">
        <v>118050.64</v>
      </c>
      <c r="X20" s="78">
        <v>114431.61</v>
      </c>
      <c r="Y20" s="78">
        <v>104924.31</v>
      </c>
      <c r="Z20" s="78">
        <v>102207.52</v>
      </c>
      <c r="AA20" s="78">
        <v>98608.63</v>
      </c>
      <c r="AB20" s="35">
        <f t="shared" si="1"/>
        <v>93.399426429951731</v>
      </c>
      <c r="AC20" s="13">
        <f t="shared" si="0"/>
        <v>-6.6005735700482688</v>
      </c>
      <c r="AD20" s="35">
        <f t="shared" si="2"/>
        <v>-6.9687099999999917</v>
      </c>
      <c r="AE20" s="35">
        <f t="shared" si="3"/>
        <v>-3.5211596954901156</v>
      </c>
    </row>
    <row r="21" spans="1:31" x14ac:dyDescent="0.2">
      <c r="A21" s="77" t="s">
        <v>83</v>
      </c>
      <c r="B21" s="78">
        <v>293449.40999999997</v>
      </c>
      <c r="C21" s="78">
        <v>301548.39</v>
      </c>
      <c r="D21" s="79">
        <v>311792.7</v>
      </c>
      <c r="E21" s="78">
        <v>301884.25</v>
      </c>
      <c r="F21" s="78">
        <v>318633.69</v>
      </c>
      <c r="G21" s="78">
        <v>335168.03000000003</v>
      </c>
      <c r="H21" s="78">
        <v>326892.52</v>
      </c>
      <c r="I21" s="79">
        <v>341482.9</v>
      </c>
      <c r="J21" s="78">
        <v>352359.49</v>
      </c>
      <c r="K21" s="78">
        <v>379755.88</v>
      </c>
      <c r="L21" s="78">
        <v>395762.37</v>
      </c>
      <c r="M21" s="78">
        <v>393336.93</v>
      </c>
      <c r="N21" s="78">
        <v>411300.22</v>
      </c>
      <c r="O21" s="78">
        <v>419175.31</v>
      </c>
      <c r="P21" s="78">
        <v>436299.08</v>
      </c>
      <c r="Q21" s="78">
        <v>451583.46</v>
      </c>
      <c r="R21" s="78">
        <v>443433.71</v>
      </c>
      <c r="S21" s="78">
        <v>453225.03</v>
      </c>
      <c r="T21" s="78">
        <v>421075.43</v>
      </c>
      <c r="U21" s="78">
        <v>382694.97</v>
      </c>
      <c r="V21" s="78">
        <v>369564.74</v>
      </c>
      <c r="W21" s="78">
        <v>371527.89</v>
      </c>
      <c r="X21" s="78">
        <v>365397.15</v>
      </c>
      <c r="Y21" s="78">
        <v>336519.25</v>
      </c>
      <c r="Z21" s="78">
        <v>338276.41</v>
      </c>
      <c r="AA21" s="79">
        <v>350403.2</v>
      </c>
      <c r="AB21" s="35">
        <f t="shared" si="1"/>
        <v>119.40838456618469</v>
      </c>
      <c r="AC21" s="13">
        <f t="shared" si="0"/>
        <v>19.408384566184694</v>
      </c>
      <c r="AD21" s="35">
        <f t="shared" si="2"/>
        <v>56.953790000000041</v>
      </c>
      <c r="AE21" s="35">
        <f t="shared" si="3"/>
        <v>3.5848760485545057</v>
      </c>
    </row>
    <row r="22" spans="1:31" x14ac:dyDescent="0.2">
      <c r="A22" s="77" t="s">
        <v>84</v>
      </c>
      <c r="B22" s="78">
        <v>555771.48</v>
      </c>
      <c r="C22" s="78">
        <v>581872.24</v>
      </c>
      <c r="D22" s="80">
        <v>571858</v>
      </c>
      <c r="E22" s="78">
        <v>549376.75</v>
      </c>
      <c r="F22" s="78">
        <v>547687.21</v>
      </c>
      <c r="G22" s="78">
        <v>554625.05000000005</v>
      </c>
      <c r="H22" s="78">
        <v>571445.54</v>
      </c>
      <c r="I22" s="78">
        <v>564635.87</v>
      </c>
      <c r="J22" s="79">
        <v>581123.80000000005</v>
      </c>
      <c r="K22" s="78">
        <v>569051.34</v>
      </c>
      <c r="L22" s="78">
        <v>566361.68999999994</v>
      </c>
      <c r="M22" s="79">
        <v>567286.9</v>
      </c>
      <c r="N22" s="78">
        <v>561695.93000000005</v>
      </c>
      <c r="O22" s="78">
        <v>567135.42000000004</v>
      </c>
      <c r="P22" s="78">
        <v>567221.38</v>
      </c>
      <c r="Q22" s="78">
        <v>569135.21</v>
      </c>
      <c r="R22" s="78">
        <v>557335.21</v>
      </c>
      <c r="S22" s="78">
        <v>548917.96</v>
      </c>
      <c r="T22" s="80">
        <v>541886</v>
      </c>
      <c r="U22" s="78">
        <v>519490.36</v>
      </c>
      <c r="V22" s="79">
        <v>527682.1</v>
      </c>
      <c r="W22" s="78">
        <v>501182.87</v>
      </c>
      <c r="X22" s="78">
        <v>499927.72</v>
      </c>
      <c r="Y22" s="78">
        <v>497966.85</v>
      </c>
      <c r="Z22" s="78">
        <v>470038.65</v>
      </c>
      <c r="AA22" s="78">
        <v>474606.68</v>
      </c>
      <c r="AB22" s="35">
        <f t="shared" si="1"/>
        <v>85.396012044374785</v>
      </c>
      <c r="AC22" s="13">
        <f t="shared" si="0"/>
        <v>-14.603987955625215</v>
      </c>
      <c r="AD22" s="35">
        <f t="shared" si="2"/>
        <v>-81.164799999999985</v>
      </c>
      <c r="AE22" s="35">
        <f t="shared" si="3"/>
        <v>0.97184135815213701</v>
      </c>
    </row>
    <row r="23" spans="1:31" x14ac:dyDescent="0.2">
      <c r="A23" s="77" t="s">
        <v>85</v>
      </c>
      <c r="B23" s="78">
        <v>31652.080000000002</v>
      </c>
      <c r="C23" s="78">
        <v>24464.02</v>
      </c>
      <c r="D23" s="79">
        <v>22594.3</v>
      </c>
      <c r="E23" s="78">
        <v>22846.91</v>
      </c>
      <c r="F23" s="78">
        <v>22012.02</v>
      </c>
      <c r="G23" s="78">
        <v>22556.25</v>
      </c>
      <c r="H23" s="78">
        <v>23149.19</v>
      </c>
      <c r="I23" s="78">
        <v>24401.35</v>
      </c>
      <c r="J23" s="78">
        <v>24772.16</v>
      </c>
      <c r="K23" s="78">
        <v>25842.45</v>
      </c>
      <c r="L23" s="78">
        <v>25457.14</v>
      </c>
      <c r="M23" s="78">
        <v>26670.87</v>
      </c>
      <c r="N23" s="78">
        <v>27672.15</v>
      </c>
      <c r="O23" s="79">
        <v>29028.9</v>
      </c>
      <c r="P23" s="78">
        <v>29134.959999999999</v>
      </c>
      <c r="Q23" s="78">
        <v>29571.05</v>
      </c>
      <c r="R23" s="78">
        <v>29870.87</v>
      </c>
      <c r="S23" s="78">
        <v>31351.11</v>
      </c>
      <c r="T23" s="78">
        <v>30205.67</v>
      </c>
      <c r="U23" s="78">
        <v>28222.11</v>
      </c>
      <c r="V23" s="78">
        <v>27625.51</v>
      </c>
      <c r="W23" s="78">
        <v>27240.93</v>
      </c>
      <c r="X23" s="78">
        <v>25453.14</v>
      </c>
      <c r="Y23" s="78">
        <v>24290.35</v>
      </c>
      <c r="Z23" s="78">
        <v>23418.73</v>
      </c>
      <c r="AA23" s="79">
        <v>23857.8</v>
      </c>
      <c r="AB23" s="35">
        <f t="shared" si="1"/>
        <v>75.375141222946482</v>
      </c>
      <c r="AC23" s="13">
        <f t="shared" si="0"/>
        <v>-24.624858777053518</v>
      </c>
      <c r="AD23" s="35">
        <f t="shared" si="2"/>
        <v>-7.7942800000000023</v>
      </c>
      <c r="AE23" s="35">
        <f t="shared" si="3"/>
        <v>1.8748668266810358</v>
      </c>
    </row>
    <row r="24" spans="1:31" x14ac:dyDescent="0.2">
      <c r="A24" s="77" t="s">
        <v>86</v>
      </c>
      <c r="B24" s="78">
        <v>524115.28</v>
      </c>
      <c r="C24" s="78">
        <v>526768.49</v>
      </c>
      <c r="D24" s="78">
        <v>521983.23</v>
      </c>
      <c r="E24" s="78">
        <v>515250.09</v>
      </c>
      <c r="F24" s="78">
        <v>507878.37</v>
      </c>
      <c r="G24" s="78">
        <v>536823.48</v>
      </c>
      <c r="H24" s="78">
        <v>531062.74</v>
      </c>
      <c r="I24" s="78">
        <v>536522.18000000005</v>
      </c>
      <c r="J24" s="78">
        <v>548819.12</v>
      </c>
      <c r="K24" s="78">
        <v>554963.89</v>
      </c>
      <c r="L24" s="78">
        <v>560887.56999999995</v>
      </c>
      <c r="M24" s="78">
        <v>568770.74</v>
      </c>
      <c r="N24" s="79">
        <v>568500.9</v>
      </c>
      <c r="O24" s="78">
        <v>584283.67000000004</v>
      </c>
      <c r="P24" s="78">
        <v>588820.27</v>
      </c>
      <c r="Q24" s="78">
        <v>588314.01</v>
      </c>
      <c r="R24" s="78">
        <v>579166.35</v>
      </c>
      <c r="S24" s="78">
        <v>571899.94999999995</v>
      </c>
      <c r="T24" s="78">
        <v>557990.27</v>
      </c>
      <c r="U24" s="78">
        <v>504850.04</v>
      </c>
      <c r="V24" s="78">
        <v>514136.77</v>
      </c>
      <c r="W24" s="78">
        <v>500606.47</v>
      </c>
      <c r="X24" s="78">
        <v>479264.54</v>
      </c>
      <c r="Y24" s="78">
        <v>449515.32</v>
      </c>
      <c r="Z24" s="78">
        <v>432519.84</v>
      </c>
      <c r="AA24" s="78">
        <v>442777.62</v>
      </c>
      <c r="AB24" s="35">
        <f t="shared" si="1"/>
        <v>84.480959990328842</v>
      </c>
      <c r="AC24" s="13">
        <f t="shared" si="0"/>
        <v>-15.519040009671158</v>
      </c>
      <c r="AD24" s="35">
        <f t="shared" si="2"/>
        <v>-81.337660000000028</v>
      </c>
      <c r="AE24" s="35">
        <f t="shared" si="3"/>
        <v>2.371632246973912</v>
      </c>
    </row>
    <row r="25" spans="1:31" x14ac:dyDescent="0.2">
      <c r="A25" s="77" t="s">
        <v>87</v>
      </c>
      <c r="B25" s="78">
        <v>6361.04</v>
      </c>
      <c r="C25" s="78">
        <v>6995.69</v>
      </c>
      <c r="D25" s="78">
        <v>7408.28</v>
      </c>
      <c r="E25" s="78">
        <v>7578.99</v>
      </c>
      <c r="F25" s="78">
        <v>7841.88</v>
      </c>
      <c r="G25" s="78">
        <v>7856.66</v>
      </c>
      <c r="H25" s="78">
        <v>8117.84</v>
      </c>
      <c r="I25" s="78">
        <v>8234.61</v>
      </c>
      <c r="J25" s="78">
        <v>8603.57</v>
      </c>
      <c r="K25" s="78">
        <v>8883.2900000000009</v>
      </c>
      <c r="L25" s="78">
        <v>9165.2099999999991</v>
      </c>
      <c r="M25" s="78">
        <v>9265.27</v>
      </c>
      <c r="N25" s="78">
        <v>9464.1299999999992</v>
      </c>
      <c r="O25" s="78">
        <v>9924.01</v>
      </c>
      <c r="P25" s="78">
        <v>10067.52</v>
      </c>
      <c r="Q25" s="78">
        <v>10159.27</v>
      </c>
      <c r="R25" s="78">
        <v>10428.67</v>
      </c>
      <c r="S25" s="78">
        <v>10753.02</v>
      </c>
      <c r="T25" s="78">
        <v>10966.45</v>
      </c>
      <c r="U25" s="78">
        <v>10697.87</v>
      </c>
      <c r="V25" s="79">
        <v>10417.299999999999</v>
      </c>
      <c r="W25" s="78">
        <v>10144.040000000001</v>
      </c>
      <c r="X25" s="78">
        <v>9607.43</v>
      </c>
      <c r="Y25" s="78">
        <v>8831.17</v>
      </c>
      <c r="Z25" s="78">
        <v>9206.5400000000009</v>
      </c>
      <c r="AA25" s="78">
        <v>9188.77</v>
      </c>
      <c r="AB25" s="35">
        <f t="shared" si="1"/>
        <v>144.45389433174449</v>
      </c>
      <c r="AC25" s="13">
        <f t="shared" si="0"/>
        <v>44.453894331744493</v>
      </c>
      <c r="AD25" s="35">
        <f t="shared" si="2"/>
        <v>2.8277300000000003</v>
      </c>
      <c r="AE25" s="35">
        <f t="shared" si="3"/>
        <v>-0.1930149654484794</v>
      </c>
    </row>
    <row r="26" spans="1:31" x14ac:dyDescent="0.2">
      <c r="A26" s="77" t="s">
        <v>88</v>
      </c>
      <c r="B26" s="78">
        <v>26407.87</v>
      </c>
      <c r="C26" s="78">
        <v>24518.54</v>
      </c>
      <c r="D26" s="79">
        <v>19539.599999999999</v>
      </c>
      <c r="E26" s="78">
        <v>16124.26</v>
      </c>
      <c r="F26" s="78">
        <v>14223.47</v>
      </c>
      <c r="G26" s="78">
        <v>12810.31</v>
      </c>
      <c r="H26" s="79">
        <v>12888.6</v>
      </c>
      <c r="I26" s="78">
        <v>12326.91</v>
      </c>
      <c r="J26" s="79">
        <v>11813.8</v>
      </c>
      <c r="K26" s="78">
        <v>11025.27</v>
      </c>
      <c r="L26" s="78">
        <v>10444.469999999999</v>
      </c>
      <c r="M26" s="78">
        <v>11042.81</v>
      </c>
      <c r="N26" s="78">
        <v>11028.24</v>
      </c>
      <c r="O26" s="78">
        <v>11235.57</v>
      </c>
      <c r="P26" s="78">
        <v>11251.21</v>
      </c>
      <c r="Q26" s="78">
        <v>11492.93</v>
      </c>
      <c r="R26" s="78">
        <v>12034.29</v>
      </c>
      <c r="S26" s="78">
        <v>12535.56</v>
      </c>
      <c r="T26" s="78">
        <v>12116.27</v>
      </c>
      <c r="U26" s="78">
        <v>11413.63</v>
      </c>
      <c r="V26" s="78">
        <v>12578.35</v>
      </c>
      <c r="W26" s="78">
        <v>11804.67</v>
      </c>
      <c r="X26" s="78">
        <v>11709.88</v>
      </c>
      <c r="Y26" s="78">
        <v>11642.99</v>
      </c>
      <c r="Z26" s="78">
        <v>11546.85</v>
      </c>
      <c r="AA26" s="78">
        <v>11649.93</v>
      </c>
      <c r="AB26" s="35">
        <f t="shared" si="1"/>
        <v>44.11537166761272</v>
      </c>
      <c r="AC26" s="13">
        <f t="shared" si="0"/>
        <v>-55.88462833238728</v>
      </c>
      <c r="AD26" s="35">
        <f t="shared" si="2"/>
        <v>-14.757939999999998</v>
      </c>
      <c r="AE26" s="35">
        <f t="shared" si="3"/>
        <v>0.89271099910365104</v>
      </c>
    </row>
    <row r="27" spans="1:31" x14ac:dyDescent="0.2">
      <c r="A27" s="77" t="s">
        <v>89</v>
      </c>
      <c r="B27" s="78">
        <v>48442.85</v>
      </c>
      <c r="C27" s="78">
        <v>50470.34</v>
      </c>
      <c r="D27" s="78">
        <v>30945.89</v>
      </c>
      <c r="E27" s="78">
        <v>24826.61</v>
      </c>
      <c r="F27" s="78">
        <v>23414.880000000001</v>
      </c>
      <c r="G27" s="78">
        <v>22444.27</v>
      </c>
      <c r="H27" s="78">
        <v>23439.78</v>
      </c>
      <c r="I27" s="78">
        <v>22967.14</v>
      </c>
      <c r="J27" s="79">
        <v>23920.7</v>
      </c>
      <c r="K27" s="78">
        <v>21187.68</v>
      </c>
      <c r="L27" s="78">
        <v>19671.13</v>
      </c>
      <c r="M27" s="78">
        <v>20509.73</v>
      </c>
      <c r="N27" s="78">
        <v>20925.52</v>
      </c>
      <c r="O27" s="78">
        <v>21123.23</v>
      </c>
      <c r="P27" s="78">
        <v>21975.81</v>
      </c>
      <c r="Q27" s="78">
        <v>23207.93</v>
      </c>
      <c r="R27" s="78">
        <v>23500.17</v>
      </c>
      <c r="S27" s="78">
        <v>25636.720000000001</v>
      </c>
      <c r="T27" s="78">
        <v>24655.21</v>
      </c>
      <c r="U27" s="78">
        <v>20085.45</v>
      </c>
      <c r="V27" s="78">
        <v>20929.05</v>
      </c>
      <c r="W27" s="78">
        <v>21512.92</v>
      </c>
      <c r="X27" s="78">
        <v>21419.85</v>
      </c>
      <c r="Y27" s="78">
        <v>20160.93</v>
      </c>
      <c r="Z27" s="78">
        <v>20105.240000000002</v>
      </c>
      <c r="AA27" s="78">
        <v>20343.349999999999</v>
      </c>
      <c r="AB27" s="35">
        <f t="shared" si="1"/>
        <v>41.994535829332911</v>
      </c>
      <c r="AC27" s="13">
        <f t="shared" si="0"/>
        <v>-58.005464170667089</v>
      </c>
      <c r="AD27" s="35">
        <f t="shared" si="2"/>
        <v>-28.099499999999999</v>
      </c>
      <c r="AE27" s="35">
        <f t="shared" si="3"/>
        <v>1.1843181180627387</v>
      </c>
    </row>
    <row r="28" spans="1:31" x14ac:dyDescent="0.2">
      <c r="A28" s="77" t="s">
        <v>90</v>
      </c>
      <c r="B28" s="79">
        <v>13137.5</v>
      </c>
      <c r="C28" s="78">
        <v>13792.13</v>
      </c>
      <c r="D28" s="78">
        <v>13531.49</v>
      </c>
      <c r="E28" s="78">
        <v>13662.73</v>
      </c>
      <c r="F28" s="78">
        <v>12935.89</v>
      </c>
      <c r="G28" s="78">
        <v>10634.89</v>
      </c>
      <c r="H28" s="78">
        <v>10743.98</v>
      </c>
      <c r="I28" s="78">
        <v>10221.67</v>
      </c>
      <c r="J28" s="78">
        <v>9500.3799999999992</v>
      </c>
      <c r="K28" s="78">
        <v>10080.08</v>
      </c>
      <c r="L28" s="78">
        <v>10608.31</v>
      </c>
      <c r="M28" s="78">
        <v>11175.12</v>
      </c>
      <c r="N28" s="78">
        <v>12043.44</v>
      </c>
      <c r="O28" s="78">
        <v>12534.49</v>
      </c>
      <c r="P28" s="78">
        <v>14033.93</v>
      </c>
      <c r="Q28" s="78">
        <v>14299.14</v>
      </c>
      <c r="R28" s="79">
        <v>14050.2</v>
      </c>
      <c r="S28" s="78">
        <v>13571.24</v>
      </c>
      <c r="T28" s="78">
        <v>13466.62</v>
      </c>
      <c r="U28" s="79">
        <v>12871.3</v>
      </c>
      <c r="V28" s="78">
        <v>13477.02</v>
      </c>
      <c r="W28" s="78">
        <v>13288.67</v>
      </c>
      <c r="X28" s="79">
        <v>12899.7</v>
      </c>
      <c r="Y28" s="78">
        <v>12369.25</v>
      </c>
      <c r="Z28" s="78">
        <v>12010.34</v>
      </c>
      <c r="AA28" s="78">
        <v>11682.95</v>
      </c>
      <c r="AB28" s="35">
        <f t="shared" si="1"/>
        <v>88.92825880114178</v>
      </c>
      <c r="AC28" s="13">
        <f t="shared" si="0"/>
        <v>-11.07174119885822</v>
      </c>
      <c r="AD28" s="35">
        <f t="shared" si="2"/>
        <v>-1.4545499999999993</v>
      </c>
      <c r="AE28" s="35">
        <f t="shared" si="3"/>
        <v>-2.7259011818149976</v>
      </c>
    </row>
    <row r="29" spans="1:31" x14ac:dyDescent="0.2">
      <c r="A29" s="77" t="s">
        <v>91</v>
      </c>
      <c r="B29" s="79">
        <v>94396.800000000003</v>
      </c>
      <c r="C29" s="78">
        <v>87572.160000000003</v>
      </c>
      <c r="D29" s="78">
        <v>77603.92</v>
      </c>
      <c r="E29" s="78">
        <v>78414.22</v>
      </c>
      <c r="F29" s="78">
        <v>77450.149999999994</v>
      </c>
      <c r="G29" s="79">
        <v>76028.399999999994</v>
      </c>
      <c r="H29" s="78">
        <v>78333.62</v>
      </c>
      <c r="I29" s="78">
        <v>76821.539999999994</v>
      </c>
      <c r="J29" s="78">
        <v>76416.639999999999</v>
      </c>
      <c r="K29" s="78">
        <v>76976.02</v>
      </c>
      <c r="L29" s="79">
        <v>74174.2</v>
      </c>
      <c r="M29" s="78">
        <v>76267.960000000006</v>
      </c>
      <c r="N29" s="78">
        <v>74510.94</v>
      </c>
      <c r="O29" s="78">
        <v>77629.960000000006</v>
      </c>
      <c r="P29" s="78">
        <v>76698.679999999993</v>
      </c>
      <c r="Q29" s="78">
        <v>76590.850000000006</v>
      </c>
      <c r="R29" s="78">
        <v>75478.73</v>
      </c>
      <c r="S29" s="78">
        <v>73690.34</v>
      </c>
      <c r="T29" s="78">
        <v>71881.64</v>
      </c>
      <c r="U29" s="78">
        <v>65692.460000000006</v>
      </c>
      <c r="V29" s="78">
        <v>66122.36</v>
      </c>
      <c r="W29" s="78">
        <v>64569.42</v>
      </c>
      <c r="X29" s="78">
        <v>60661.07</v>
      </c>
      <c r="Y29" s="78">
        <v>57907.93</v>
      </c>
      <c r="Z29" s="79">
        <v>58414.7</v>
      </c>
      <c r="AA29" s="78">
        <v>61639.54</v>
      </c>
      <c r="AB29" s="35">
        <f t="shared" si="1"/>
        <v>65.298336384284212</v>
      </c>
      <c r="AC29" s="13">
        <f t="shared" si="0"/>
        <v>-34.701663615715788</v>
      </c>
      <c r="AD29" s="35">
        <f t="shared" si="2"/>
        <v>-32.757260000000002</v>
      </c>
      <c r="AE29" s="35">
        <f t="shared" si="3"/>
        <v>5.52059669911855</v>
      </c>
    </row>
    <row r="30" spans="1:31" x14ac:dyDescent="0.2">
      <c r="A30" s="77" t="s">
        <v>92</v>
      </c>
      <c r="B30" s="78">
        <v>2598.86</v>
      </c>
      <c r="C30" s="78">
        <v>2634.11</v>
      </c>
      <c r="D30" s="78">
        <v>2793.04</v>
      </c>
      <c r="E30" s="79">
        <v>3170.4</v>
      </c>
      <c r="F30" s="78">
        <v>3112.55</v>
      </c>
      <c r="G30" s="78">
        <v>2898.48</v>
      </c>
      <c r="H30" s="78">
        <v>2984.58</v>
      </c>
      <c r="I30" s="78">
        <v>3129.91</v>
      </c>
      <c r="J30" s="78">
        <v>3020.84</v>
      </c>
      <c r="K30" s="78">
        <v>3146.33</v>
      </c>
      <c r="L30" s="78">
        <v>3029.47</v>
      </c>
      <c r="M30" s="78">
        <v>3125.55</v>
      </c>
      <c r="N30" s="78">
        <v>3144.53</v>
      </c>
      <c r="O30" s="79">
        <v>3414.8</v>
      </c>
      <c r="P30" s="79">
        <v>3355.3</v>
      </c>
      <c r="Q30" s="78">
        <v>3286.97</v>
      </c>
      <c r="R30" s="78">
        <v>3338.31</v>
      </c>
      <c r="S30" s="78">
        <v>3445.61</v>
      </c>
      <c r="T30" s="78">
        <v>3488.33</v>
      </c>
      <c r="U30" s="78">
        <v>3257.55</v>
      </c>
      <c r="V30" s="78">
        <v>3325.58</v>
      </c>
      <c r="W30" s="78">
        <v>3433.68</v>
      </c>
      <c r="X30" s="78">
        <v>3539.86</v>
      </c>
      <c r="Y30" s="79">
        <v>3220.6</v>
      </c>
      <c r="Z30" s="78">
        <v>3267.49</v>
      </c>
      <c r="AA30" s="78">
        <v>2578.87</v>
      </c>
      <c r="AB30" s="35">
        <f t="shared" si="1"/>
        <v>99.230816588812004</v>
      </c>
      <c r="AC30" s="13">
        <f t="shared" si="0"/>
        <v>-0.7691834111879956</v>
      </c>
      <c r="AD30" s="35">
        <f t="shared" si="2"/>
        <v>-1.9990000000000237E-2</v>
      </c>
      <c r="AE30" s="35">
        <f t="shared" si="3"/>
        <v>-21.074892348561125</v>
      </c>
    </row>
    <row r="31" spans="1:31" x14ac:dyDescent="0.2">
      <c r="A31" s="77" t="s">
        <v>93</v>
      </c>
      <c r="B31" s="78">
        <v>226060.49</v>
      </c>
      <c r="C31" s="78">
        <v>234175.74</v>
      </c>
      <c r="D31" s="78">
        <v>235638.73</v>
      </c>
      <c r="E31" s="78">
        <v>237477.27</v>
      </c>
      <c r="F31" s="79">
        <v>241456.9</v>
      </c>
      <c r="G31" s="79">
        <v>239177.2</v>
      </c>
      <c r="H31" s="78">
        <v>250818.48</v>
      </c>
      <c r="I31" s="78">
        <v>243777.52</v>
      </c>
      <c r="J31" s="78">
        <v>244270.99</v>
      </c>
      <c r="K31" s="78">
        <v>231527.55</v>
      </c>
      <c r="L31" s="78">
        <v>229676.46</v>
      </c>
      <c r="M31" s="78">
        <v>229640.27</v>
      </c>
      <c r="N31" s="78">
        <v>227957.57</v>
      </c>
      <c r="O31" s="79">
        <v>227996.6</v>
      </c>
      <c r="P31" s="78">
        <v>229846.54</v>
      </c>
      <c r="Q31" s="78">
        <v>225363.11</v>
      </c>
      <c r="R31" s="78">
        <v>220532.19</v>
      </c>
      <c r="S31" s="78">
        <v>219712.07</v>
      </c>
      <c r="T31" s="78">
        <v>219272.39</v>
      </c>
      <c r="U31" s="79">
        <v>212848.9</v>
      </c>
      <c r="V31" s="78">
        <v>224451.91</v>
      </c>
      <c r="W31" s="78">
        <v>210976.83</v>
      </c>
      <c r="X31" s="79">
        <v>205741.5</v>
      </c>
      <c r="Y31" s="78">
        <v>206142.04</v>
      </c>
      <c r="Z31" s="79">
        <v>198501.2</v>
      </c>
      <c r="AA31" s="79">
        <v>206712.6</v>
      </c>
      <c r="AB31" s="35">
        <f t="shared" si="1"/>
        <v>91.441277509395832</v>
      </c>
      <c r="AC31" s="13">
        <f t="shared" si="0"/>
        <v>-8.5587224906041683</v>
      </c>
      <c r="AD31" s="35">
        <f t="shared" si="2"/>
        <v>-19.347889999999985</v>
      </c>
      <c r="AE31" s="35">
        <f t="shared" si="3"/>
        <v>4.1367004330452382</v>
      </c>
    </row>
    <row r="32" spans="1:31" x14ac:dyDescent="0.2">
      <c r="A32" s="77" t="s">
        <v>94</v>
      </c>
      <c r="B32" s="78">
        <v>79700.19</v>
      </c>
      <c r="C32" s="78">
        <v>83635.429999999993</v>
      </c>
      <c r="D32" s="78">
        <v>77013.75</v>
      </c>
      <c r="E32" s="78">
        <v>77120.12</v>
      </c>
      <c r="F32" s="78">
        <v>77699.87</v>
      </c>
      <c r="G32" s="78">
        <v>81156.929999999993</v>
      </c>
      <c r="H32" s="78">
        <v>84513.64</v>
      </c>
      <c r="I32" s="78">
        <v>84036.59</v>
      </c>
      <c r="J32" s="78">
        <v>83385.039999999994</v>
      </c>
      <c r="K32" s="78">
        <v>81729.710000000006</v>
      </c>
      <c r="L32" s="78">
        <v>82246.759999999995</v>
      </c>
      <c r="M32" s="78">
        <v>86253.02</v>
      </c>
      <c r="N32" s="78">
        <v>87807.72</v>
      </c>
      <c r="O32" s="78">
        <v>93375.81</v>
      </c>
      <c r="P32" s="78">
        <v>93416.81</v>
      </c>
      <c r="Q32" s="78">
        <v>94621.97</v>
      </c>
      <c r="R32" s="79">
        <v>91868.5</v>
      </c>
      <c r="S32" s="78">
        <v>89270.92</v>
      </c>
      <c r="T32" s="78">
        <v>89127.91</v>
      </c>
      <c r="U32" s="78">
        <v>82161.95</v>
      </c>
      <c r="V32" s="78">
        <v>87130.05</v>
      </c>
      <c r="W32" s="78">
        <v>84888.19</v>
      </c>
      <c r="X32" s="78">
        <v>82132.490000000005</v>
      </c>
      <c r="Y32" s="78">
        <v>82146.52</v>
      </c>
      <c r="Z32" s="79">
        <v>78378.899999999994</v>
      </c>
      <c r="AA32" s="78">
        <v>81000.490000000005</v>
      </c>
      <c r="AB32" s="35">
        <f t="shared" si="1"/>
        <v>101.63148920974969</v>
      </c>
      <c r="AC32" s="13">
        <f t="shared" si="0"/>
        <v>1.631489209749688</v>
      </c>
      <c r="AD32" s="35">
        <f t="shared" si="2"/>
        <v>1.3003000000000029</v>
      </c>
      <c r="AE32" s="35">
        <f t="shared" si="3"/>
        <v>3.3447649813916902</v>
      </c>
    </row>
    <row r="33" spans="1:31" x14ac:dyDescent="0.2">
      <c r="A33" s="77" t="s">
        <v>95</v>
      </c>
      <c r="B33" s="78">
        <v>468507.08</v>
      </c>
      <c r="C33" s="78">
        <v>456719.54</v>
      </c>
      <c r="D33" s="78">
        <v>443784.67</v>
      </c>
      <c r="E33" s="78">
        <v>443716.27</v>
      </c>
      <c r="F33" s="79">
        <v>438214.7</v>
      </c>
      <c r="G33" s="78">
        <v>439704.21</v>
      </c>
      <c r="H33" s="79">
        <v>453469.9</v>
      </c>
      <c r="I33" s="78">
        <v>444563.38</v>
      </c>
      <c r="J33" s="78">
        <v>413430.87</v>
      </c>
      <c r="K33" s="79">
        <v>402218.4</v>
      </c>
      <c r="L33" s="78">
        <v>391374.89</v>
      </c>
      <c r="M33" s="78">
        <v>390370.99</v>
      </c>
      <c r="N33" s="78">
        <v>380419.87</v>
      </c>
      <c r="O33" s="78">
        <v>394286.88</v>
      </c>
      <c r="P33" s="78">
        <v>399163.32</v>
      </c>
      <c r="Q33" s="78">
        <v>399837.04</v>
      </c>
      <c r="R33" s="78">
        <v>414491.46</v>
      </c>
      <c r="S33" s="78">
        <v>415019.23</v>
      </c>
      <c r="T33" s="78">
        <v>407876.28</v>
      </c>
      <c r="U33" s="78">
        <v>389943.05</v>
      </c>
      <c r="V33" s="78">
        <v>408416.71</v>
      </c>
      <c r="W33" s="78">
        <v>407825.86</v>
      </c>
      <c r="X33" s="78">
        <v>400590.39</v>
      </c>
      <c r="Y33" s="78">
        <v>397052.69</v>
      </c>
      <c r="Z33" s="78">
        <v>384676.12</v>
      </c>
      <c r="AA33" s="78">
        <v>387732.85</v>
      </c>
      <c r="AB33" s="35">
        <f t="shared" si="1"/>
        <v>82.75922959371286</v>
      </c>
      <c r="AC33" s="13">
        <f t="shared" si="0"/>
        <v>-17.24077040628714</v>
      </c>
      <c r="AD33" s="35">
        <f t="shared" si="2"/>
        <v>-80.774230000000045</v>
      </c>
      <c r="AE33" s="35">
        <f t="shared" si="3"/>
        <v>0.79462431928448829</v>
      </c>
    </row>
    <row r="34" spans="1:31" x14ac:dyDescent="0.2">
      <c r="A34" s="77" t="s">
        <v>96</v>
      </c>
      <c r="B34" s="78">
        <v>61132.86</v>
      </c>
      <c r="C34" s="78">
        <v>62933.919999999998</v>
      </c>
      <c r="D34" s="78">
        <v>67406.03</v>
      </c>
      <c r="E34" s="78">
        <v>66026.36</v>
      </c>
      <c r="F34" s="78">
        <v>67089.75</v>
      </c>
      <c r="G34" s="78">
        <v>71681.97</v>
      </c>
      <c r="H34" s="78">
        <v>69287.34</v>
      </c>
      <c r="I34" s="78">
        <v>72603.070000000007</v>
      </c>
      <c r="J34" s="78">
        <v>77494.94</v>
      </c>
      <c r="K34" s="78">
        <v>85590.89</v>
      </c>
      <c r="L34" s="78">
        <v>84523.79</v>
      </c>
      <c r="M34" s="78">
        <v>84071.14</v>
      </c>
      <c r="N34" s="78">
        <v>88150.34</v>
      </c>
      <c r="O34" s="78">
        <v>83214.42</v>
      </c>
      <c r="P34" s="78">
        <v>86592.74</v>
      </c>
      <c r="Q34" s="78">
        <v>88608.61</v>
      </c>
      <c r="R34" s="78">
        <v>84008.99</v>
      </c>
      <c r="S34" s="78">
        <v>81877.009999999995</v>
      </c>
      <c r="T34" s="78">
        <v>79334.87</v>
      </c>
      <c r="U34" s="78">
        <v>75925.27</v>
      </c>
      <c r="V34" s="78">
        <v>72120.45</v>
      </c>
      <c r="W34" s="78">
        <v>71062.05</v>
      </c>
      <c r="X34" s="78">
        <v>69178.28</v>
      </c>
      <c r="Y34" s="78">
        <v>67346.080000000002</v>
      </c>
      <c r="Z34" s="78">
        <v>67389.429999999993</v>
      </c>
      <c r="AA34" s="78">
        <v>72085.210000000006</v>
      </c>
      <c r="AB34" s="35">
        <f t="shared" si="1"/>
        <v>117.91565125531507</v>
      </c>
      <c r="AC34" s="13">
        <f t="shared" si="0"/>
        <v>17.915651255315069</v>
      </c>
      <c r="AD34" s="35">
        <f t="shared" si="2"/>
        <v>10.952350000000006</v>
      </c>
      <c r="AE34" s="35">
        <f t="shared" si="3"/>
        <v>6.9681254167011266</v>
      </c>
    </row>
    <row r="35" spans="1:31" x14ac:dyDescent="0.2">
      <c r="A35" s="77" t="s">
        <v>97</v>
      </c>
      <c r="B35" s="78">
        <v>247068.74</v>
      </c>
      <c r="C35" s="78">
        <v>203748.72</v>
      </c>
      <c r="D35" s="78">
        <v>187952.33</v>
      </c>
      <c r="E35" s="78">
        <v>178659.31</v>
      </c>
      <c r="F35" s="78">
        <v>175066.97</v>
      </c>
      <c r="G35" s="78">
        <v>181741.36</v>
      </c>
      <c r="H35" s="78">
        <v>184178.75</v>
      </c>
      <c r="I35" s="78">
        <v>172167.44</v>
      </c>
      <c r="J35" s="78">
        <v>152562.12</v>
      </c>
      <c r="K35" s="78">
        <v>134807.65</v>
      </c>
      <c r="L35" s="79">
        <v>140595.5</v>
      </c>
      <c r="M35" s="78">
        <v>147630.66</v>
      </c>
      <c r="N35" s="78">
        <v>146266.10999999999</v>
      </c>
      <c r="O35" s="78">
        <v>150926.01</v>
      </c>
      <c r="P35" s="78">
        <v>149630.29</v>
      </c>
      <c r="Q35" s="78">
        <v>146836.65</v>
      </c>
      <c r="R35" s="80">
        <v>148312</v>
      </c>
      <c r="S35" s="78">
        <v>151252.76999999999</v>
      </c>
      <c r="T35" s="78">
        <v>146236.51</v>
      </c>
      <c r="U35" s="78">
        <v>127022.13</v>
      </c>
      <c r="V35" s="78">
        <v>121402.54</v>
      </c>
      <c r="W35" s="78">
        <v>127432.43</v>
      </c>
      <c r="X35" s="78">
        <v>124821.09</v>
      </c>
      <c r="Y35" s="78">
        <v>115889.34</v>
      </c>
      <c r="Z35" s="78">
        <v>116038.19</v>
      </c>
      <c r="AA35" s="78">
        <v>117810.04</v>
      </c>
      <c r="AB35" s="35">
        <f t="shared" si="1"/>
        <v>47.683102281575565</v>
      </c>
      <c r="AC35" s="13">
        <f t="shared" si="0"/>
        <v>-52.316897718424435</v>
      </c>
      <c r="AD35" s="35">
        <f t="shared" si="2"/>
        <v>-129.2587</v>
      </c>
      <c r="AE35" s="35">
        <f t="shared" si="3"/>
        <v>1.5269541863760467</v>
      </c>
    </row>
    <row r="36" spans="1:31" x14ac:dyDescent="0.2">
      <c r="A36" s="77" t="s">
        <v>98</v>
      </c>
      <c r="B36" s="78">
        <v>18643.57</v>
      </c>
      <c r="C36" s="78">
        <v>17313.689999999999</v>
      </c>
      <c r="D36" s="78">
        <v>17423.43</v>
      </c>
      <c r="E36" s="78">
        <v>17636.09</v>
      </c>
      <c r="F36" s="78">
        <v>18036.939999999999</v>
      </c>
      <c r="G36" s="78">
        <v>18778.18</v>
      </c>
      <c r="H36" s="78">
        <v>19445.77</v>
      </c>
      <c r="I36" s="78">
        <v>19799.97</v>
      </c>
      <c r="J36" s="78">
        <v>19528.84</v>
      </c>
      <c r="K36" s="78">
        <v>18913.25</v>
      </c>
      <c r="L36" s="78">
        <v>19161.88</v>
      </c>
      <c r="M36" s="78">
        <v>20064.05</v>
      </c>
      <c r="N36" s="78">
        <v>20218.16</v>
      </c>
      <c r="O36" s="79">
        <v>19929.599999999999</v>
      </c>
      <c r="P36" s="78">
        <v>20238.57</v>
      </c>
      <c r="Q36" s="78">
        <v>20559.060000000001</v>
      </c>
      <c r="R36" s="78">
        <v>20743.490000000002</v>
      </c>
      <c r="S36" s="78">
        <v>20898.46</v>
      </c>
      <c r="T36" s="78">
        <v>21601.919999999998</v>
      </c>
      <c r="U36" s="78">
        <v>19651.080000000002</v>
      </c>
      <c r="V36" s="78">
        <v>19676.39</v>
      </c>
      <c r="W36" s="79">
        <v>19679.900000000001</v>
      </c>
      <c r="X36" s="78">
        <v>19106.669999999998</v>
      </c>
      <c r="Y36" s="78">
        <v>18413.98</v>
      </c>
      <c r="Z36" s="78">
        <v>16682.509999999998</v>
      </c>
      <c r="AA36" s="78">
        <v>16905.95</v>
      </c>
      <c r="AB36" s="35">
        <f t="shared" si="1"/>
        <v>90.679789332193366</v>
      </c>
      <c r="AC36" s="13">
        <f t="shared" si="0"/>
        <v>-9.3202106678066343</v>
      </c>
      <c r="AD36" s="35">
        <f t="shared" si="2"/>
        <v>-1.7376199999999991</v>
      </c>
      <c r="AE36" s="35">
        <f t="shared" si="3"/>
        <v>1.3393667979219097</v>
      </c>
    </row>
    <row r="37" spans="1:31" x14ac:dyDescent="0.2">
      <c r="A37" s="77" t="s">
        <v>99</v>
      </c>
      <c r="B37" s="78">
        <v>74527.98</v>
      </c>
      <c r="C37" s="78">
        <v>64845.64</v>
      </c>
      <c r="D37" s="79">
        <v>59397.2</v>
      </c>
      <c r="E37" s="78">
        <v>55880.71</v>
      </c>
      <c r="F37" s="78">
        <v>53230.16</v>
      </c>
      <c r="G37" s="78">
        <v>54459.85</v>
      </c>
      <c r="H37" s="78">
        <v>54850.67</v>
      </c>
      <c r="I37" s="78">
        <v>54624.23</v>
      </c>
      <c r="J37" s="78">
        <v>53147.67</v>
      </c>
      <c r="K37" s="78">
        <v>51858.48</v>
      </c>
      <c r="L37" s="78">
        <v>49910.81</v>
      </c>
      <c r="M37" s="78">
        <v>52322.93</v>
      </c>
      <c r="N37" s="78">
        <v>50341.51</v>
      </c>
      <c r="O37" s="78">
        <v>50792.97</v>
      </c>
      <c r="P37" s="78">
        <v>51475.37</v>
      </c>
      <c r="Q37" s="78">
        <v>51536.22</v>
      </c>
      <c r="R37" s="78">
        <v>51438.84</v>
      </c>
      <c r="S37" s="78">
        <v>49648.18</v>
      </c>
      <c r="T37" s="78">
        <v>50375.85</v>
      </c>
      <c r="U37" s="78">
        <v>45796.06</v>
      </c>
      <c r="V37" s="78">
        <v>46692.959999999999</v>
      </c>
      <c r="W37" s="78">
        <v>45591.79</v>
      </c>
      <c r="X37" s="78">
        <v>43372.62</v>
      </c>
      <c r="Y37" s="78">
        <v>42998.76</v>
      </c>
      <c r="Z37" s="78">
        <v>40797.22</v>
      </c>
      <c r="AA37" s="78">
        <v>41415.089999999997</v>
      </c>
      <c r="AB37" s="35">
        <f t="shared" si="1"/>
        <v>55.569854435877645</v>
      </c>
      <c r="AC37" s="13">
        <f t="shared" si="0"/>
        <v>-44.430145564122355</v>
      </c>
      <c r="AD37" s="35">
        <f t="shared" si="2"/>
        <v>-33.11289</v>
      </c>
      <c r="AE37" s="35">
        <f t="shared" si="3"/>
        <v>1.5144904481236596</v>
      </c>
    </row>
    <row r="38" spans="1:31" x14ac:dyDescent="0.2">
      <c r="A38" s="77" t="s">
        <v>100</v>
      </c>
      <c r="B38" s="78">
        <v>72306.929999999993</v>
      </c>
      <c r="C38" s="78">
        <v>70015.02</v>
      </c>
      <c r="D38" s="78">
        <v>68468.27</v>
      </c>
      <c r="E38" s="78">
        <v>70651.31</v>
      </c>
      <c r="F38" s="78">
        <v>76194.81</v>
      </c>
      <c r="G38" s="78">
        <v>72710.02</v>
      </c>
      <c r="H38" s="78">
        <v>78564.23</v>
      </c>
      <c r="I38" s="78">
        <v>77186.09</v>
      </c>
      <c r="J38" s="78">
        <v>73539.789999999994</v>
      </c>
      <c r="K38" s="78">
        <v>72982.649999999994</v>
      </c>
      <c r="L38" s="78">
        <v>71075.02</v>
      </c>
      <c r="M38" s="78">
        <v>76459.740000000005</v>
      </c>
      <c r="N38" s="78">
        <v>78854.539999999994</v>
      </c>
      <c r="O38" s="78">
        <v>86387.82</v>
      </c>
      <c r="P38" s="80">
        <v>82783</v>
      </c>
      <c r="Q38" s="78">
        <v>70879.19</v>
      </c>
      <c r="R38" s="79">
        <v>82198.100000000006</v>
      </c>
      <c r="S38" s="78">
        <v>80867.14</v>
      </c>
      <c r="T38" s="78">
        <v>72975.16</v>
      </c>
      <c r="U38" s="78">
        <v>69021.47</v>
      </c>
      <c r="V38" s="78">
        <v>77321.490000000005</v>
      </c>
      <c r="W38" s="78">
        <v>69679.64</v>
      </c>
      <c r="X38" s="78">
        <v>64293.89</v>
      </c>
      <c r="Y38" s="78">
        <v>65161.07</v>
      </c>
      <c r="Z38" s="79">
        <v>61062.8</v>
      </c>
      <c r="AA38" s="79">
        <v>57538.9</v>
      </c>
      <c r="AB38" s="35">
        <f t="shared" si="1"/>
        <v>79.575913401384909</v>
      </c>
      <c r="AC38" s="13">
        <f t="shared" si="0"/>
        <v>-20.424086598615091</v>
      </c>
      <c r="AD38" s="35">
        <f t="shared" si="2"/>
        <v>-14.768029999999992</v>
      </c>
      <c r="AE38" s="35">
        <f t="shared" si="3"/>
        <v>-5.7709440117387363</v>
      </c>
    </row>
    <row r="39" spans="1:31" x14ac:dyDescent="0.2">
      <c r="A39" s="77" t="s">
        <v>101</v>
      </c>
      <c r="B39" s="78">
        <v>72990.59</v>
      </c>
      <c r="C39" s="78">
        <v>72849.75</v>
      </c>
      <c r="D39" s="78">
        <v>72161.09</v>
      </c>
      <c r="E39" s="78">
        <v>72780.320000000007</v>
      </c>
      <c r="F39" s="78">
        <v>75331.87</v>
      </c>
      <c r="G39" s="78">
        <v>75234.55</v>
      </c>
      <c r="H39" s="78">
        <v>78773.03</v>
      </c>
      <c r="I39" s="79">
        <v>74080.100000000006</v>
      </c>
      <c r="J39" s="78">
        <v>74548.13</v>
      </c>
      <c r="K39" s="78">
        <v>71867.38</v>
      </c>
      <c r="L39" s="78">
        <v>70652.34</v>
      </c>
      <c r="M39" s="78">
        <v>70896.86</v>
      </c>
      <c r="N39" s="78">
        <v>71581.53</v>
      </c>
      <c r="O39" s="78">
        <v>71993.55</v>
      </c>
      <c r="P39" s="78">
        <v>71181.820000000007</v>
      </c>
      <c r="Q39" s="78">
        <v>68810.03</v>
      </c>
      <c r="R39" s="78">
        <v>68798.149999999994</v>
      </c>
      <c r="S39" s="78">
        <v>67344.55</v>
      </c>
      <c r="T39" s="79">
        <v>65348.2</v>
      </c>
      <c r="U39" s="78">
        <v>60755.56</v>
      </c>
      <c r="V39" s="78">
        <v>66689.509999999995</v>
      </c>
      <c r="W39" s="78">
        <v>62855.35</v>
      </c>
      <c r="X39" s="78">
        <v>59355.93</v>
      </c>
      <c r="Y39" s="78">
        <v>57806.27</v>
      </c>
      <c r="Z39" s="78">
        <v>56134.09</v>
      </c>
      <c r="AA39" s="79">
        <v>55885.8</v>
      </c>
      <c r="AB39" s="35">
        <f t="shared" si="1"/>
        <v>76.565760052083434</v>
      </c>
      <c r="AC39" s="13">
        <f t="shared" si="0"/>
        <v>-23.434239947916566</v>
      </c>
      <c r="AD39" s="35">
        <f t="shared" si="2"/>
        <v>-17.104789999999994</v>
      </c>
      <c r="AE39" s="35">
        <f t="shared" si="3"/>
        <v>-0.44231589039742808</v>
      </c>
    </row>
    <row r="40" spans="1:31" x14ac:dyDescent="0.2">
      <c r="A40" s="77" t="s">
        <v>102</v>
      </c>
      <c r="B40" s="78">
        <v>809086.66</v>
      </c>
      <c r="C40" s="79">
        <v>818407.8</v>
      </c>
      <c r="D40" s="78">
        <v>799851.13</v>
      </c>
      <c r="E40" s="78">
        <v>781385.34</v>
      </c>
      <c r="F40" s="79">
        <v>771777.5</v>
      </c>
      <c r="G40" s="78">
        <v>765802.74</v>
      </c>
      <c r="H40" s="78">
        <v>788937.72</v>
      </c>
      <c r="I40" s="78">
        <v>765352.45</v>
      </c>
      <c r="J40" s="78">
        <v>765276.15</v>
      </c>
      <c r="K40" s="78">
        <v>736330.58</v>
      </c>
      <c r="L40" s="78">
        <v>739773.18</v>
      </c>
      <c r="M40" s="78">
        <v>742606.26</v>
      </c>
      <c r="N40" s="78">
        <v>722097.77</v>
      </c>
      <c r="O40" s="78">
        <v>730086.17</v>
      </c>
      <c r="P40" s="78">
        <v>729827.26</v>
      </c>
      <c r="Q40" s="78">
        <v>724498.86</v>
      </c>
      <c r="R40" s="78">
        <v>719953.89</v>
      </c>
      <c r="S40" s="78">
        <v>708131.41</v>
      </c>
      <c r="T40" s="78">
        <v>687856.84</v>
      </c>
      <c r="U40" s="78">
        <v>629009.21</v>
      </c>
      <c r="V40" s="78">
        <v>643931.27</v>
      </c>
      <c r="W40" s="78">
        <v>597267.02</v>
      </c>
      <c r="X40" s="78">
        <v>613234.31999999995</v>
      </c>
      <c r="Y40" s="78">
        <v>597934.49</v>
      </c>
      <c r="Z40" s="79">
        <v>555847.30000000005</v>
      </c>
      <c r="AA40" s="78">
        <v>536901.78</v>
      </c>
      <c r="AB40" s="35">
        <f t="shared" si="1"/>
        <v>66.358995462859312</v>
      </c>
      <c r="AC40" s="13">
        <f t="shared" si="0"/>
        <v>-33.641004537140688</v>
      </c>
      <c r="AD40" s="35">
        <f t="shared" si="2"/>
        <v>-272.18488000000002</v>
      </c>
      <c r="AE40" s="35">
        <f t="shared" si="3"/>
        <v>-3.4084037108752741</v>
      </c>
    </row>
    <row r="41" spans="1:31" x14ac:dyDescent="0.2">
      <c r="A41" s="77" t="s">
        <v>130</v>
      </c>
      <c r="B41" s="78">
        <v>3761.86</v>
      </c>
      <c r="C41" s="78">
        <v>3592.41</v>
      </c>
      <c r="D41" s="78">
        <v>3457.96</v>
      </c>
      <c r="E41" s="78">
        <v>3503.12</v>
      </c>
      <c r="F41" s="78">
        <v>3444.83</v>
      </c>
      <c r="G41" s="78">
        <v>3519.84</v>
      </c>
      <c r="H41" s="78">
        <v>3638.37</v>
      </c>
      <c r="I41" s="78">
        <v>3820.64</v>
      </c>
      <c r="J41" s="78">
        <v>4016.72</v>
      </c>
      <c r="K41" s="78">
        <v>4265.24</v>
      </c>
      <c r="L41" s="78">
        <v>4273.95</v>
      </c>
      <c r="M41" s="78">
        <v>4188.16</v>
      </c>
      <c r="N41" s="79">
        <v>4186.1000000000004</v>
      </c>
      <c r="O41" s="78">
        <v>4188.25</v>
      </c>
      <c r="P41" s="78">
        <v>4284.75</v>
      </c>
      <c r="Q41" s="78">
        <v>4256.99</v>
      </c>
      <c r="R41" s="78">
        <v>4916.9799999999996</v>
      </c>
      <c r="S41" s="78">
        <v>5149.6499999999996</v>
      </c>
      <c r="T41" s="78">
        <v>5470.95</v>
      </c>
      <c r="U41" s="78">
        <v>5106.83</v>
      </c>
      <c r="V41" s="78">
        <v>5027.0200000000004</v>
      </c>
      <c r="W41" s="78">
        <v>4830.8500000000004</v>
      </c>
      <c r="X41" s="78">
        <v>4894.1499999999996</v>
      </c>
      <c r="Y41" s="78">
        <v>4959.24</v>
      </c>
      <c r="Z41" s="78">
        <v>5013.84</v>
      </c>
      <c r="AA41" s="78">
        <v>5211.97</v>
      </c>
      <c r="AB41" s="35">
        <f t="shared" si="1"/>
        <v>138.54768651677628</v>
      </c>
      <c r="AC41" s="13">
        <f t="shared" si="0"/>
        <v>38.547686516776281</v>
      </c>
      <c r="AD41" s="35">
        <f t="shared" si="2"/>
        <v>1.4501100000000002</v>
      </c>
      <c r="AE41" s="35">
        <f t="shared" si="3"/>
        <v>3.9516618001372223</v>
      </c>
    </row>
    <row r="42" spans="1:31" x14ac:dyDescent="0.2">
      <c r="A42" s="77" t="s">
        <v>131</v>
      </c>
      <c r="B42" s="78">
        <v>229.64</v>
      </c>
      <c r="C42" s="78">
        <v>237.11</v>
      </c>
      <c r="D42" s="78">
        <v>237.34</v>
      </c>
      <c r="E42" s="78">
        <v>244.47</v>
      </c>
      <c r="F42" s="78">
        <v>231.02</v>
      </c>
      <c r="G42" s="78">
        <v>234.75</v>
      </c>
      <c r="H42" s="78">
        <v>237.25</v>
      </c>
      <c r="I42" s="78">
        <v>249.78</v>
      </c>
      <c r="J42" s="78">
        <v>260.79000000000002</v>
      </c>
      <c r="K42" s="78">
        <v>257.85000000000002</v>
      </c>
      <c r="L42" s="78">
        <v>248.63</v>
      </c>
      <c r="M42" s="78">
        <v>248.11</v>
      </c>
      <c r="N42" s="78">
        <v>254.48</v>
      </c>
      <c r="O42" s="78">
        <v>264.70999999999998</v>
      </c>
      <c r="P42" s="78">
        <v>265.19</v>
      </c>
      <c r="Q42" s="78">
        <v>266.14</v>
      </c>
      <c r="R42" s="78">
        <v>269.82</v>
      </c>
      <c r="S42" s="78">
        <v>240.71</v>
      </c>
      <c r="T42" s="78">
        <v>260.77</v>
      </c>
      <c r="U42" s="78">
        <v>246.18</v>
      </c>
      <c r="V42" s="79">
        <v>231.2</v>
      </c>
      <c r="W42" s="78">
        <v>218.36</v>
      </c>
      <c r="X42" s="78">
        <v>227.89</v>
      </c>
      <c r="Y42" s="78">
        <v>234.33</v>
      </c>
      <c r="Z42" s="78">
        <v>203.01</v>
      </c>
      <c r="AA42" s="78">
        <v>200.59</v>
      </c>
      <c r="AB42" s="35">
        <f t="shared" si="1"/>
        <v>87.349764849329389</v>
      </c>
      <c r="AC42" s="13">
        <f t="shared" si="0"/>
        <v>-12.650235150670611</v>
      </c>
      <c r="AD42" s="35">
        <f t="shared" si="2"/>
        <v>-2.9049999999999982E-2</v>
      </c>
      <c r="AE42" s="35">
        <f t="shared" si="3"/>
        <v>-1.1920595044579023</v>
      </c>
    </row>
    <row r="43" spans="1:31" x14ac:dyDescent="0.2">
      <c r="A43" s="77" t="s">
        <v>132</v>
      </c>
      <c r="B43" s="78">
        <v>52354.15</v>
      </c>
      <c r="C43" s="78">
        <v>49923.63</v>
      </c>
      <c r="D43" s="78">
        <v>48157.06</v>
      </c>
      <c r="E43" s="78">
        <v>50229.79</v>
      </c>
      <c r="F43" s="78">
        <v>52106.41</v>
      </c>
      <c r="G43" s="78">
        <v>51769.02</v>
      </c>
      <c r="H43" s="78">
        <v>54889.84</v>
      </c>
      <c r="I43" s="78">
        <v>54892.23</v>
      </c>
      <c r="J43" s="78">
        <v>55107.68</v>
      </c>
      <c r="K43" s="78">
        <v>56176.37</v>
      </c>
      <c r="L43" s="79">
        <v>55560.800000000003</v>
      </c>
      <c r="M43" s="78">
        <v>56755.38</v>
      </c>
      <c r="N43" s="78">
        <v>55580.54</v>
      </c>
      <c r="O43" s="78">
        <v>56168.36</v>
      </c>
      <c r="P43" s="78">
        <v>56872.02</v>
      </c>
      <c r="Q43" s="79">
        <v>56052.9</v>
      </c>
      <c r="R43" s="78">
        <v>56019.93</v>
      </c>
      <c r="S43" s="78">
        <v>57930.57</v>
      </c>
      <c r="T43" s="78">
        <v>56371.41</v>
      </c>
      <c r="U43" s="79">
        <v>53754.9</v>
      </c>
      <c r="V43" s="78">
        <v>56501.69</v>
      </c>
      <c r="W43" s="78">
        <v>55384.68</v>
      </c>
      <c r="X43" s="78">
        <v>55202.39</v>
      </c>
      <c r="Y43" s="79">
        <v>55046.5</v>
      </c>
      <c r="Z43" s="78">
        <v>54960.27</v>
      </c>
      <c r="AA43" s="78">
        <v>55444.74</v>
      </c>
      <c r="AB43" s="35">
        <f t="shared" si="1"/>
        <v>105.90323785220464</v>
      </c>
      <c r="AC43" s="13">
        <f t="shared" si="0"/>
        <v>5.90323785220464</v>
      </c>
      <c r="AD43" s="35">
        <f t="shared" si="2"/>
        <v>3.0905899999999966</v>
      </c>
      <c r="AE43" s="35">
        <f t="shared" si="3"/>
        <v>0.8814913027174015</v>
      </c>
    </row>
    <row r="44" spans="1:31" x14ac:dyDescent="0.2">
      <c r="A44" s="77" t="s">
        <v>133</v>
      </c>
      <c r="B44" s="78">
        <v>56860.18</v>
      </c>
      <c r="C44" s="78">
        <v>58698.23</v>
      </c>
      <c r="D44" s="78">
        <v>58578.69</v>
      </c>
      <c r="E44" s="78">
        <v>56037.51</v>
      </c>
      <c r="F44" s="78">
        <v>55124.25</v>
      </c>
      <c r="G44" s="78">
        <v>56209.08</v>
      </c>
      <c r="H44" s="78">
        <v>57077.83</v>
      </c>
      <c r="I44" s="78">
        <v>55959.57</v>
      </c>
      <c r="J44" s="78">
        <v>57747.79</v>
      </c>
      <c r="K44" s="78">
        <v>57788.87</v>
      </c>
      <c r="L44" s="78">
        <v>57250.05</v>
      </c>
      <c r="M44" s="78">
        <v>58566.87</v>
      </c>
      <c r="N44" s="78">
        <v>56624.11</v>
      </c>
      <c r="O44" s="78">
        <v>57405.72</v>
      </c>
      <c r="P44" s="78">
        <v>57830.35</v>
      </c>
      <c r="Q44" s="78">
        <v>58495.55</v>
      </c>
      <c r="R44" s="78">
        <v>58301.39</v>
      </c>
      <c r="S44" s="78">
        <v>56618.52</v>
      </c>
      <c r="T44" s="78">
        <v>58464.65</v>
      </c>
      <c r="U44" s="78">
        <v>56960.04</v>
      </c>
      <c r="V44" s="78">
        <v>58764.28</v>
      </c>
      <c r="W44" s="78">
        <v>54981.78</v>
      </c>
      <c r="X44" s="78">
        <v>56420.59</v>
      </c>
      <c r="Y44" s="78">
        <v>57393.29</v>
      </c>
      <c r="Z44" s="78">
        <v>53511.49</v>
      </c>
      <c r="AA44" s="78">
        <v>53093.87</v>
      </c>
      <c r="AB44" s="35">
        <f t="shared" si="1"/>
        <v>93.376190508014574</v>
      </c>
      <c r="AC44" s="13">
        <f t="shared" si="0"/>
        <v>-6.6238094919854262</v>
      </c>
      <c r="AD44" s="35">
        <f t="shared" si="2"/>
        <v>-3.7663099999999976</v>
      </c>
      <c r="AE44" s="35">
        <f t="shared" si="3"/>
        <v>-0.78043052062275853</v>
      </c>
    </row>
    <row r="45" spans="1:31" x14ac:dyDescent="0.2">
      <c r="A45" s="77" t="s">
        <v>134</v>
      </c>
      <c r="B45" s="78">
        <v>214528.43</v>
      </c>
      <c r="C45" s="78">
        <v>221780.56</v>
      </c>
      <c r="D45" s="78">
        <v>228225.62</v>
      </c>
      <c r="E45" s="78">
        <v>237718.73</v>
      </c>
      <c r="F45" s="79">
        <v>231062.1</v>
      </c>
      <c r="G45" s="78">
        <v>247367.43</v>
      </c>
      <c r="H45" s="78">
        <v>265225.78000000003</v>
      </c>
      <c r="I45" s="78">
        <v>276999.75</v>
      </c>
      <c r="J45" s="78">
        <v>279150.63</v>
      </c>
      <c r="K45" s="78">
        <v>277930.75</v>
      </c>
      <c r="L45" s="78">
        <v>298085.67</v>
      </c>
      <c r="M45" s="78">
        <v>279281.05</v>
      </c>
      <c r="N45" s="78">
        <v>287243.88</v>
      </c>
      <c r="O45" s="78">
        <v>306842.39</v>
      </c>
      <c r="P45" s="78">
        <v>318148.46999999997</v>
      </c>
      <c r="Q45" s="78">
        <v>340510.85</v>
      </c>
      <c r="R45" s="78">
        <v>364751.49</v>
      </c>
      <c r="S45" s="78">
        <v>398742.38</v>
      </c>
      <c r="T45" s="78">
        <v>396879.93</v>
      </c>
      <c r="U45" s="79">
        <v>406228.2</v>
      </c>
      <c r="V45" s="78">
        <v>412713.63</v>
      </c>
      <c r="W45" s="78">
        <v>443179.86</v>
      </c>
      <c r="X45" s="78">
        <v>456683.16</v>
      </c>
      <c r="Y45" s="80">
        <v>450905</v>
      </c>
      <c r="Z45" s="78">
        <v>465621.84</v>
      </c>
      <c r="AA45" s="79">
        <v>486235.9</v>
      </c>
      <c r="AB45" s="35">
        <f t="shared" si="1"/>
        <v>226.6533624471125</v>
      </c>
      <c r="AC45" s="13">
        <f t="shared" si="0"/>
        <v>126.6533624471125</v>
      </c>
      <c r="AD45" s="35">
        <f t="shared" si="2"/>
        <v>271.70747000000006</v>
      </c>
      <c r="AE45" s="35">
        <f t="shared" si="3"/>
        <v>4.4272107167481662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4"/>
  <sheetViews>
    <sheetView workbookViewId="0">
      <selection activeCell="C25" sqref="C25"/>
    </sheetView>
  </sheetViews>
  <sheetFormatPr defaultRowHeight="12" x14ac:dyDescent="0.25"/>
  <cols>
    <col min="1" max="1" width="86.42578125" style="1" customWidth="1"/>
    <col min="2" max="2" width="23" style="1" customWidth="1"/>
    <col min="3" max="3" width="25.5703125" style="1" customWidth="1"/>
    <col min="4" max="6" width="9.140625" style="1"/>
    <col min="7" max="7" width="54.42578125" style="1" customWidth="1"/>
    <col min="8" max="8" width="14.42578125" style="1" customWidth="1"/>
    <col min="9" max="9" width="18.140625" style="1" customWidth="1"/>
    <col min="10" max="16384" width="9.140625" style="1"/>
  </cols>
  <sheetData>
    <row r="1" spans="1:9" x14ac:dyDescent="0.2">
      <c r="A1" s="73" t="s">
        <v>126</v>
      </c>
      <c r="B1" s="76"/>
      <c r="C1" s="76"/>
      <c r="D1" s="76"/>
    </row>
    <row r="2" spans="1:9" x14ac:dyDescent="0.2">
      <c r="A2" s="76"/>
      <c r="B2" s="76"/>
      <c r="C2" s="76"/>
      <c r="D2" s="76"/>
    </row>
    <row r="3" spans="1:9" x14ac:dyDescent="0.2">
      <c r="A3" s="73" t="s">
        <v>56</v>
      </c>
      <c r="B3" s="74">
        <v>42894.8441087963</v>
      </c>
      <c r="C3" s="76"/>
      <c r="D3" s="76"/>
    </row>
    <row r="4" spans="1:9" x14ac:dyDescent="0.2">
      <c r="A4" s="73" t="s">
        <v>55</v>
      </c>
      <c r="B4" s="74">
        <v>42895.495512824069</v>
      </c>
      <c r="C4" s="76"/>
      <c r="D4" s="76"/>
    </row>
    <row r="5" spans="1:9" x14ac:dyDescent="0.2">
      <c r="A5" s="73" t="s">
        <v>54</v>
      </c>
      <c r="B5" s="73" t="s">
        <v>103</v>
      </c>
      <c r="C5" s="76"/>
      <c r="D5" s="76"/>
    </row>
    <row r="6" spans="1:9" x14ac:dyDescent="0.2">
      <c r="A6" s="76"/>
      <c r="B6" s="76"/>
      <c r="C6" s="76"/>
      <c r="D6" s="76"/>
    </row>
    <row r="7" spans="1:9" x14ac:dyDescent="0.2">
      <c r="A7" s="73" t="s">
        <v>53</v>
      </c>
      <c r="B7" s="73" t="s">
        <v>52</v>
      </c>
      <c r="C7" s="76"/>
      <c r="D7" s="76"/>
    </row>
    <row r="8" spans="1:9" x14ac:dyDescent="0.2">
      <c r="A8" s="73" t="s">
        <v>104</v>
      </c>
      <c r="B8" s="73" t="s">
        <v>127</v>
      </c>
      <c r="C8" s="76"/>
      <c r="D8" s="76"/>
    </row>
    <row r="9" spans="1:9" x14ac:dyDescent="0.2">
      <c r="A9" s="73" t="s">
        <v>61</v>
      </c>
      <c r="B9" s="73" t="s">
        <v>27</v>
      </c>
      <c r="C9" s="76"/>
      <c r="D9" s="76"/>
    </row>
    <row r="10" spans="1:9" x14ac:dyDescent="0.2">
      <c r="A10" s="76"/>
      <c r="B10" s="76"/>
      <c r="C10" s="76"/>
      <c r="D10" s="76"/>
    </row>
    <row r="11" spans="1:9" ht="15" customHeight="1" x14ac:dyDescent="0.2">
      <c r="A11" s="77" t="s">
        <v>66</v>
      </c>
      <c r="B11" s="77" t="s">
        <v>50</v>
      </c>
      <c r="C11" s="77" t="s">
        <v>129</v>
      </c>
      <c r="D11" s="76"/>
      <c r="H11" s="1">
        <v>1990</v>
      </c>
      <c r="I11" s="1">
        <v>2015</v>
      </c>
    </row>
    <row r="12" spans="1:9" ht="22.5" customHeight="1" x14ac:dyDescent="0.2">
      <c r="A12" s="77" t="s">
        <v>105</v>
      </c>
      <c r="B12" s="78">
        <v>4336581.58</v>
      </c>
      <c r="C12" s="78">
        <v>3357969.82</v>
      </c>
      <c r="D12" s="76"/>
      <c r="G12" s="14" t="s">
        <v>72</v>
      </c>
      <c r="H12" s="15">
        <f>B12-B15</f>
        <v>3554773.77</v>
      </c>
      <c r="I12" s="15">
        <f>C12-C15</f>
        <v>2452081.98</v>
      </c>
    </row>
    <row r="13" spans="1:9" ht="16.5" customHeight="1" x14ac:dyDescent="0.2">
      <c r="A13" s="77" t="s">
        <v>143</v>
      </c>
      <c r="B13" s="78">
        <v>4145537.95</v>
      </c>
      <c r="C13" s="78">
        <v>3268707.29</v>
      </c>
      <c r="D13" s="76"/>
      <c r="G13" s="1" t="s">
        <v>62</v>
      </c>
      <c r="H13" s="15">
        <f>B15+B18</f>
        <v>851091.67</v>
      </c>
      <c r="I13" s="15">
        <f>C15+C18</f>
        <v>1048070.21</v>
      </c>
    </row>
    <row r="14" spans="1:9" x14ac:dyDescent="0.2">
      <c r="A14" s="77" t="s">
        <v>106</v>
      </c>
      <c r="B14" s="78">
        <v>836387.05</v>
      </c>
      <c r="C14" s="78">
        <v>483402.49</v>
      </c>
      <c r="D14" s="76"/>
      <c r="G14" s="1" t="s">
        <v>67</v>
      </c>
      <c r="H14" s="15">
        <f t="shared" ref="H14:I17" si="0">B19</f>
        <v>516886.29</v>
      </c>
      <c r="I14" s="15">
        <f t="shared" si="0"/>
        <v>373937.41</v>
      </c>
    </row>
    <row r="15" spans="1:9" x14ac:dyDescent="0.2">
      <c r="A15" s="77" t="s">
        <v>107</v>
      </c>
      <c r="B15" s="78">
        <v>781807.81</v>
      </c>
      <c r="C15" s="78">
        <v>905887.84</v>
      </c>
      <c r="D15" s="76"/>
      <c r="G15" s="1" t="s">
        <v>60</v>
      </c>
      <c r="H15" s="15">
        <f t="shared" si="0"/>
        <v>548269.51</v>
      </c>
      <c r="I15" s="15">
        <f t="shared" si="0"/>
        <v>436748.31</v>
      </c>
    </row>
    <row r="16" spans="1:9" x14ac:dyDescent="0.2">
      <c r="A16" s="77" t="s">
        <v>108</v>
      </c>
      <c r="B16" s="78">
        <v>824438.59</v>
      </c>
      <c r="C16" s="78">
        <v>630417.65</v>
      </c>
      <c r="D16" s="76"/>
      <c r="G16" s="1" t="s">
        <v>68</v>
      </c>
      <c r="H16" s="15">
        <f t="shared" si="0"/>
        <v>240947.79</v>
      </c>
      <c r="I16" s="15">
        <f t="shared" si="0"/>
        <v>139312.78</v>
      </c>
    </row>
    <row r="17" spans="1:9" x14ac:dyDescent="0.2">
      <c r="A17" s="77" t="s">
        <v>109</v>
      </c>
      <c r="B17" s="78">
        <v>23343.13</v>
      </c>
      <c r="C17" s="78">
        <v>6990.24</v>
      </c>
      <c r="D17" s="76"/>
      <c r="G17" s="1" t="s">
        <v>69</v>
      </c>
      <c r="H17" s="15">
        <f t="shared" si="0"/>
        <v>0</v>
      </c>
      <c r="I17" s="15">
        <f t="shared" si="0"/>
        <v>0</v>
      </c>
    </row>
    <row r="18" spans="1:9" x14ac:dyDescent="0.2">
      <c r="A18" s="77" t="s">
        <v>110</v>
      </c>
      <c r="B18" s="78">
        <v>69283.86</v>
      </c>
      <c r="C18" s="78">
        <v>142182.37</v>
      </c>
      <c r="D18" s="76"/>
      <c r="H18" s="15"/>
    </row>
    <row r="19" spans="1:9" x14ac:dyDescent="0.2">
      <c r="A19" s="77" t="s">
        <v>111</v>
      </c>
      <c r="B19" s="78">
        <v>516886.29</v>
      </c>
      <c r="C19" s="78">
        <v>373937.41</v>
      </c>
      <c r="D19" s="76"/>
      <c r="H19" s="15"/>
    </row>
    <row r="20" spans="1:9" x14ac:dyDescent="0.2">
      <c r="A20" s="77" t="s">
        <v>112</v>
      </c>
      <c r="B20" s="78">
        <v>548269.51</v>
      </c>
      <c r="C20" s="78">
        <v>436748.31</v>
      </c>
      <c r="D20" s="76"/>
    </row>
    <row r="21" spans="1:9" x14ac:dyDescent="0.2">
      <c r="A21" s="77" t="s">
        <v>113</v>
      </c>
      <c r="B21" s="78">
        <v>240947.79</v>
      </c>
      <c r="C21" s="78">
        <v>139312.78</v>
      </c>
      <c r="D21" s="76"/>
    </row>
    <row r="22" spans="1:9" x14ac:dyDescent="0.2">
      <c r="A22" s="77" t="s">
        <v>114</v>
      </c>
      <c r="B22" s="80">
        <v>0</v>
      </c>
      <c r="C22" s="80">
        <v>0</v>
      </c>
      <c r="D22" s="76"/>
    </row>
    <row r="23" spans="1:9" x14ac:dyDescent="0.2">
      <c r="A23" s="77" t="s">
        <v>115</v>
      </c>
      <c r="B23" s="78">
        <v>5711969.0099999998</v>
      </c>
      <c r="C23" s="78">
        <v>4450150.6900000004</v>
      </c>
      <c r="D23" s="76"/>
    </row>
    <row r="24" spans="1:9" x14ac:dyDescent="0.2">
      <c r="C24" s="15">
        <f>C23-C18</f>
        <v>4307968.32</v>
      </c>
      <c r="D24" s="7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2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Figure_1</vt:lpstr>
      <vt:lpstr>Table_1</vt:lpstr>
      <vt:lpstr>Figure_2</vt:lpstr>
      <vt:lpstr>Figure_3</vt:lpstr>
      <vt:lpstr>Source for Fig_2</vt:lpstr>
      <vt:lpstr>env_air_gge</vt:lpstr>
      <vt:lpstr>env_air_gge_sectors</vt:lpstr>
      <vt:lpstr>Sheet1</vt:lpstr>
      <vt:lpstr>env_air_gge!Print_Area</vt:lpstr>
      <vt:lpstr>Figure_1!Print_Area</vt:lpstr>
      <vt:lpstr>Figure_2!Print_Area</vt:lpstr>
      <vt:lpstr>Figure_3!Print_Area</vt:lpstr>
      <vt:lpstr>'Source for Fig_2'!Print_Area</vt:lpstr>
      <vt:lpstr>Table_1!Print_Area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ROSS Wendy (ESTAT)</cp:lastModifiedBy>
  <cp:lastPrinted>2016-07-11T06:57:23Z</cp:lastPrinted>
  <dcterms:created xsi:type="dcterms:W3CDTF">2012-07-03T10:26:12Z</dcterms:created>
  <dcterms:modified xsi:type="dcterms:W3CDTF">2017-06-16T09:48:12Z</dcterms:modified>
</cp:coreProperties>
</file>