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1. Recent trends\Ukraine\Feb 2025\"/>
    </mc:Choice>
  </mc:AlternateContent>
  <xr:revisionPtr revIDLastSave="0" documentId="13_ncr:1_{711CD661-447F-433F-9BF8-576073943817}" xr6:coauthVersionLast="47" xr6:coauthVersionMax="47" xr10:uidLastSave="{00000000-0000-0000-0000-000000000000}"/>
  <bookViews>
    <workbookView xWindow="-108" yWindow="-108" windowWidth="23256" windowHeight="12576" firstSheet="16" activeTab="23" xr2:uid="{0E765BAB-5DEB-407D-B2F4-6B211BE3F741}"/>
  </bookViews>
  <sheets>
    <sheet name="TOC" sheetId="19" r:id="rId1"/>
    <sheet name="DATA F1+2" sheetId="1" r:id="rId2"/>
    <sheet name="DATA F3" sheetId="69" r:id="rId3"/>
    <sheet name="DATA IMP" sheetId="2" r:id="rId4"/>
    <sheet name="DATA PARTNERS" sheetId="58" r:id="rId5"/>
    <sheet name="DATA EXP share" sheetId="33" r:id="rId6"/>
    <sheet name="DATA EXP abs" sheetId="32" r:id="rId7"/>
    <sheet name="Figure 1" sheetId="66" r:id="rId8"/>
    <sheet name="Figure 2" sheetId="67" r:id="rId9"/>
    <sheet name="Figure 3" sheetId="68" r:id="rId10"/>
    <sheet name="Figure 4" sheetId="13" r:id="rId11"/>
    <sheet name="Figure 5" sheetId="27" r:id="rId12"/>
    <sheet name="Figure 6" sheetId="42" r:id="rId13"/>
    <sheet name="Figure 7" sheetId="56" r:id="rId14"/>
    <sheet name="Figure 8" sheetId="49" r:id="rId15"/>
    <sheet name="Figure 9" sheetId="8" r:id="rId16"/>
    <sheet name="Figure 10" sheetId="44" r:id="rId17"/>
    <sheet name="Figure 11" sheetId="57" r:id="rId18"/>
    <sheet name="Figure 12" sheetId="51" r:id="rId19"/>
    <sheet name="Figure 13" sheetId="53" r:id="rId20"/>
    <sheet name="Figure 14" sheetId="59" r:id="rId21"/>
    <sheet name="Figure 15" sheetId="65" r:id="rId22"/>
    <sheet name="Figure 16" sheetId="64" r:id="rId23"/>
    <sheet name="Table 1+2" sheetId="22" r:id="rId24"/>
  </sheets>
  <definedNames>
    <definedName name="_xlnm._FilterDatabase" localSheetId="0" hidden="1">TOC!$I$1:$J$264</definedName>
    <definedName name="expfig">TOC!$A$2:$B$20</definedName>
    <definedName name="fig_1">'Figure 1'!$A$1:$P$33</definedName>
    <definedName name="fig_10">'Figure 10'!$A$21:$U$53</definedName>
    <definedName name="fig_11">'Figure 11'!$A$10:$AA$29</definedName>
    <definedName name="fig_12">'Figure 12'!$A$20:$U$52</definedName>
    <definedName name="fig_13">'Figure 13'!$A$10:$AA$29</definedName>
    <definedName name="fig_14">'Figure 14'!$A$20:$U$52</definedName>
    <definedName name="Fig_15">'Figure 15'!$A$10:$AA$29</definedName>
    <definedName name="Fig_16">'Figure 16'!$A$20:$U$52</definedName>
    <definedName name="fig_17">#REF!</definedName>
    <definedName name="fig_2">'Figure 2'!$A$1:$P$33</definedName>
    <definedName name="fig_3">'Figure 3'!$B$1:$J$31</definedName>
    <definedName name="fig_4">'Figure 4'!$A$1:$L$36</definedName>
    <definedName name="fig_5">'Figure 5'!$A$10:$AA$29</definedName>
    <definedName name="fig_6">'Figure 6'!$A$20:$T$52</definedName>
    <definedName name="fig_7">'Figure 7'!$A$10:$AA$29</definedName>
    <definedName name="fig_8">'Figure 8'!$A$20:$U$52</definedName>
    <definedName name="fig_9">'Figure 9'!$A$10:$AA$29</definedName>
    <definedName name="GEO">TOC!$I$1:$J$264</definedName>
    <definedName name="period">TOC!$A$24</definedName>
    <definedName name="prod_code">TOC!$E$2:$F$256</definedName>
    <definedName name="Tab_1">'Table 1+2'!$A$1:$Q$11</definedName>
    <definedName name="Tab_2">'Table 1+2'!$A$15:$Q$25</definedName>
    <definedName name="thisQ">TOC!$B$29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2" l="1"/>
  <c r="R6" i="22"/>
  <c r="R7" i="22"/>
  <c r="R8" i="22"/>
  <c r="R4" i="22"/>
  <c r="R6" i="65"/>
  <c r="R5" i="65"/>
  <c r="R4" i="65"/>
  <c r="R6" i="53"/>
  <c r="R5" i="53"/>
  <c r="R4" i="53"/>
  <c r="R6" i="57"/>
  <c r="R5" i="57"/>
  <c r="R4" i="57"/>
  <c r="R6" i="8"/>
  <c r="R5" i="8"/>
  <c r="R4" i="8"/>
  <c r="R6" i="27"/>
  <c r="R5" i="27"/>
  <c r="R4" i="27"/>
  <c r="R6" i="56"/>
  <c r="R5" i="56"/>
  <c r="R4" i="56"/>
  <c r="T22" i="66"/>
  <c r="S22" i="66"/>
  <c r="T20" i="66"/>
  <c r="S20" i="66"/>
  <c r="B85" i="69"/>
  <c r="C85" i="69"/>
  <c r="D85" i="69"/>
  <c r="E85" i="69"/>
  <c r="F85" i="69"/>
  <c r="G85" i="69"/>
  <c r="H85" i="69"/>
  <c r="I85" i="69"/>
  <c r="B4" i="19"/>
  <c r="AJ11" i="2"/>
  <c r="AJ12" i="2"/>
  <c r="AJ13" i="2"/>
  <c r="AJ14" i="2"/>
  <c r="AJ15" i="2"/>
  <c r="AJ16" i="2"/>
  <c r="AJ17" i="2"/>
  <c r="AJ18" i="2"/>
  <c r="W22" i="2"/>
  <c r="V22" i="2"/>
  <c r="G36" i="1"/>
  <c r="H36" i="1"/>
  <c r="I36" i="1"/>
  <c r="J36" i="1"/>
  <c r="K36" i="1"/>
  <c r="L36" i="1"/>
  <c r="N36" i="1" l="1"/>
  <c r="M36" i="1"/>
  <c r="D72" i="19" l="1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AI11" i="2"/>
  <c r="AI12" i="2"/>
  <c r="AI13" i="2"/>
  <c r="AI14" i="2"/>
  <c r="AI15" i="2"/>
  <c r="AI16" i="2"/>
  <c r="AI17" i="2"/>
  <c r="AI18" i="2"/>
  <c r="I35" i="1"/>
  <c r="J35" i="1"/>
  <c r="K35" i="1"/>
  <c r="L35" i="1"/>
  <c r="M35" i="1" l="1"/>
  <c r="N35" i="1"/>
  <c r="AN9" i="33"/>
  <c r="AS9" i="33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V24" i="2"/>
  <c r="W24" i="2"/>
  <c r="Y25" i="2"/>
  <c r="Z25" i="2"/>
  <c r="AA25" i="2"/>
  <c r="Y26" i="2"/>
  <c r="Z26" i="2"/>
  <c r="AA26" i="2"/>
  <c r="Y27" i="2"/>
  <c r="Z27" i="2"/>
  <c r="AA27" i="2"/>
  <c r="Y28" i="2"/>
  <c r="Z28" i="2"/>
  <c r="AA28" i="2"/>
  <c r="Y29" i="2"/>
  <c r="Z29" i="2"/>
  <c r="AA29" i="2"/>
  <c r="Y30" i="2"/>
  <c r="Z30" i="2"/>
  <c r="AA30" i="2"/>
  <c r="Z24" i="2"/>
  <c r="AA24" i="2"/>
  <c r="Y24" i="2"/>
  <c r="U24" i="2"/>
  <c r="AH11" i="2" l="1"/>
  <c r="AH12" i="2"/>
  <c r="AH13" i="2"/>
  <c r="AH14" i="2"/>
  <c r="AH15" i="2"/>
  <c r="AH16" i="2"/>
  <c r="AH17" i="2"/>
  <c r="AH18" i="2"/>
  <c r="I34" i="1"/>
  <c r="J34" i="1"/>
  <c r="K34" i="1"/>
  <c r="L34" i="1"/>
  <c r="BA11" i="33"/>
  <c r="BB11" i="33"/>
  <c r="AZ11" i="33"/>
  <c r="AP11" i="33"/>
  <c r="AO11" i="33"/>
  <c r="AT11" i="33"/>
  <c r="AR11" i="33"/>
  <c r="AU11" i="33" s="1"/>
  <c r="AS11" i="33"/>
  <c r="AQ11" i="33"/>
  <c r="B18" i="19"/>
  <c r="B5" i="19"/>
  <c r="B3" i="19"/>
  <c r="B2" i="19"/>
  <c r="B20" i="19"/>
  <c r="B19" i="19"/>
  <c r="N34" i="1" l="1"/>
  <c r="M34" i="1"/>
  <c r="B16" i="19"/>
  <c r="B14" i="19"/>
  <c r="B12" i="19"/>
  <c r="B10" i="19"/>
  <c r="B8" i="19"/>
  <c r="B6" i="19"/>
  <c r="AG11" i="2" l="1"/>
  <c r="AG12" i="2"/>
  <c r="AG13" i="2"/>
  <c r="AG14" i="2"/>
  <c r="AG15" i="2"/>
  <c r="AG16" i="2"/>
  <c r="AG17" i="2"/>
  <c r="AG18" i="2"/>
  <c r="I33" i="1"/>
  <c r="J33" i="1"/>
  <c r="K33" i="1"/>
  <c r="L33" i="1"/>
  <c r="N33" i="1" l="1"/>
  <c r="M33" i="1"/>
  <c r="H18" i="1" l="1"/>
  <c r="H22" i="1" s="1"/>
  <c r="H26" i="1" s="1"/>
  <c r="H30" i="1" s="1"/>
  <c r="H34" i="1" s="1"/>
  <c r="H19" i="1"/>
  <c r="H23" i="1" s="1"/>
  <c r="H27" i="1" s="1"/>
  <c r="H31" i="1" s="1"/>
  <c r="H35" i="1" s="1"/>
  <c r="H20" i="1"/>
  <c r="H24" i="1" s="1"/>
  <c r="H28" i="1" s="1"/>
  <c r="H32" i="1" s="1"/>
  <c r="H17" i="1"/>
  <c r="H21" i="1" s="1"/>
  <c r="H25" i="1" s="1"/>
  <c r="H29" i="1" s="1"/>
  <c r="H33" i="1" s="1"/>
  <c r="G20" i="1"/>
  <c r="G24" i="1" s="1"/>
  <c r="G19" i="1"/>
  <c r="G23" i="1" s="1"/>
  <c r="G18" i="1"/>
  <c r="G22" i="1" s="1"/>
  <c r="G17" i="1"/>
  <c r="G21" i="1" s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BO59" i="58"/>
  <c r="BN59" i="58"/>
  <c r="BM59" i="58"/>
  <c r="BL59" i="58"/>
  <c r="BK59" i="58"/>
  <c r="BJ59" i="58"/>
  <c r="BI59" i="58"/>
  <c r="BH59" i="58"/>
  <c r="BG59" i="58"/>
  <c r="BF59" i="58"/>
  <c r="BE59" i="58"/>
  <c r="BD59" i="58"/>
  <c r="BC59" i="58"/>
  <c r="BB59" i="58"/>
  <c r="BA59" i="58"/>
  <c r="AZ59" i="58"/>
  <c r="AY59" i="58"/>
  <c r="AX59" i="58"/>
  <c r="AW59" i="58"/>
  <c r="AV59" i="58"/>
  <c r="AU59" i="58"/>
  <c r="BO58" i="58"/>
  <c r="BN58" i="58"/>
  <c r="BM58" i="58"/>
  <c r="BL58" i="58"/>
  <c r="BK58" i="58"/>
  <c r="BJ58" i="58"/>
  <c r="BI58" i="58"/>
  <c r="BH58" i="58"/>
  <c r="BG58" i="58"/>
  <c r="BF58" i="58"/>
  <c r="BE58" i="58"/>
  <c r="BD58" i="58"/>
  <c r="BC58" i="58"/>
  <c r="BB58" i="58"/>
  <c r="BA58" i="58"/>
  <c r="AZ58" i="58"/>
  <c r="AY58" i="58"/>
  <c r="AX58" i="58"/>
  <c r="AW58" i="58"/>
  <c r="AV58" i="58"/>
  <c r="AU58" i="58"/>
  <c r="AR223" i="58"/>
  <c r="AQ223" i="58"/>
  <c r="AP223" i="58"/>
  <c r="AO223" i="58"/>
  <c r="AN223" i="58"/>
  <c r="AM223" i="58"/>
  <c r="AL223" i="58"/>
  <c r="AK223" i="58"/>
  <c r="AJ223" i="58"/>
  <c r="AI223" i="58"/>
  <c r="AH223" i="58"/>
  <c r="AG223" i="58"/>
  <c r="AF223" i="58"/>
  <c r="AE223" i="58"/>
  <c r="AD223" i="58"/>
  <c r="AC223" i="58"/>
  <c r="AB223" i="58"/>
  <c r="AA223" i="58"/>
  <c r="Z223" i="58"/>
  <c r="Y223" i="58"/>
  <c r="AR222" i="58"/>
  <c r="AQ222" i="58"/>
  <c r="AP222" i="58"/>
  <c r="AO222" i="58"/>
  <c r="AN222" i="58"/>
  <c r="AM222" i="58"/>
  <c r="AL222" i="58"/>
  <c r="AK222" i="58"/>
  <c r="AJ222" i="58"/>
  <c r="AI222" i="58"/>
  <c r="AH222" i="58"/>
  <c r="AG222" i="58"/>
  <c r="AF222" i="58"/>
  <c r="AE222" i="58"/>
  <c r="AD222" i="58"/>
  <c r="AC222" i="58"/>
  <c r="AB222" i="58"/>
  <c r="AA222" i="58"/>
  <c r="Z222" i="58"/>
  <c r="Y222" i="58"/>
  <c r="AR221" i="58"/>
  <c r="AQ221" i="58"/>
  <c r="AP221" i="58"/>
  <c r="AO221" i="58"/>
  <c r="AN221" i="58"/>
  <c r="AM221" i="58"/>
  <c r="AL221" i="58"/>
  <c r="AK221" i="58"/>
  <c r="AJ221" i="58"/>
  <c r="AI221" i="58"/>
  <c r="AH221" i="58"/>
  <c r="AG221" i="58"/>
  <c r="AF221" i="58"/>
  <c r="AE221" i="58"/>
  <c r="AD221" i="58"/>
  <c r="AC221" i="58"/>
  <c r="AB221" i="58"/>
  <c r="AA221" i="58"/>
  <c r="Z221" i="58"/>
  <c r="Y221" i="58"/>
  <c r="AR220" i="58"/>
  <c r="AQ220" i="58"/>
  <c r="AP220" i="58"/>
  <c r="AO220" i="58"/>
  <c r="AN220" i="58"/>
  <c r="AM220" i="58"/>
  <c r="AL220" i="58"/>
  <c r="AK220" i="58"/>
  <c r="AJ220" i="58"/>
  <c r="AI220" i="58"/>
  <c r="AH220" i="58"/>
  <c r="AG220" i="58"/>
  <c r="AF220" i="58"/>
  <c r="AE220" i="58"/>
  <c r="AD220" i="58"/>
  <c r="AC220" i="58"/>
  <c r="AB220" i="58"/>
  <c r="AA220" i="58"/>
  <c r="Z220" i="58"/>
  <c r="Y220" i="58"/>
  <c r="AR219" i="58"/>
  <c r="AQ219" i="58"/>
  <c r="AP219" i="58"/>
  <c r="AO219" i="58"/>
  <c r="AN219" i="58"/>
  <c r="AM219" i="58"/>
  <c r="AL219" i="58"/>
  <c r="AK219" i="58"/>
  <c r="AJ219" i="58"/>
  <c r="AI219" i="58"/>
  <c r="AH219" i="58"/>
  <c r="AG219" i="58"/>
  <c r="AF219" i="58"/>
  <c r="AE219" i="58"/>
  <c r="AD219" i="58"/>
  <c r="AC219" i="58"/>
  <c r="AB219" i="58"/>
  <c r="AA219" i="58"/>
  <c r="Z219" i="58"/>
  <c r="Y219" i="58"/>
  <c r="AR218" i="58"/>
  <c r="AQ218" i="58"/>
  <c r="AP218" i="58"/>
  <c r="AO218" i="58"/>
  <c r="AN218" i="58"/>
  <c r="AM218" i="58"/>
  <c r="AL218" i="58"/>
  <c r="AK218" i="58"/>
  <c r="AJ218" i="58"/>
  <c r="AI218" i="58"/>
  <c r="AH218" i="58"/>
  <c r="AG218" i="58"/>
  <c r="AF218" i="58"/>
  <c r="AE218" i="58"/>
  <c r="AD218" i="58"/>
  <c r="AC218" i="58"/>
  <c r="AB218" i="58"/>
  <c r="AA218" i="58"/>
  <c r="Z218" i="58"/>
  <c r="Y218" i="58"/>
  <c r="AR217" i="58"/>
  <c r="AQ217" i="58"/>
  <c r="AP217" i="58"/>
  <c r="AO217" i="58"/>
  <c r="AN217" i="58"/>
  <c r="AM217" i="58"/>
  <c r="AL217" i="58"/>
  <c r="AK217" i="58"/>
  <c r="AJ217" i="58"/>
  <c r="AI217" i="58"/>
  <c r="AH217" i="58"/>
  <c r="AG217" i="58"/>
  <c r="AF217" i="58"/>
  <c r="AE217" i="58"/>
  <c r="AD217" i="58"/>
  <c r="AC217" i="58"/>
  <c r="AB217" i="58"/>
  <c r="AA217" i="58"/>
  <c r="Z217" i="58"/>
  <c r="Y217" i="58"/>
  <c r="AR216" i="58"/>
  <c r="AQ216" i="58"/>
  <c r="AP216" i="58"/>
  <c r="AO216" i="58"/>
  <c r="AN216" i="58"/>
  <c r="AM216" i="58"/>
  <c r="AL216" i="58"/>
  <c r="AK216" i="58"/>
  <c r="AJ216" i="58"/>
  <c r="AI216" i="58"/>
  <c r="AH216" i="58"/>
  <c r="AG216" i="58"/>
  <c r="AF216" i="58"/>
  <c r="AE216" i="58"/>
  <c r="AD216" i="58"/>
  <c r="AC216" i="58"/>
  <c r="AB216" i="58"/>
  <c r="AA216" i="58"/>
  <c r="Z216" i="58"/>
  <c r="Y216" i="58"/>
  <c r="AR215" i="58"/>
  <c r="AQ215" i="58"/>
  <c r="AP215" i="58"/>
  <c r="AO215" i="58"/>
  <c r="AN215" i="58"/>
  <c r="AM215" i="58"/>
  <c r="AL215" i="58"/>
  <c r="AK215" i="58"/>
  <c r="AJ215" i="58"/>
  <c r="AI215" i="58"/>
  <c r="AH215" i="58"/>
  <c r="AG215" i="58"/>
  <c r="AF215" i="58"/>
  <c r="AE215" i="58"/>
  <c r="AD215" i="58"/>
  <c r="AC215" i="58"/>
  <c r="AB215" i="58"/>
  <c r="AA215" i="58"/>
  <c r="Z215" i="58"/>
  <c r="Y215" i="58"/>
  <c r="AR214" i="58"/>
  <c r="AQ214" i="58"/>
  <c r="AP214" i="58"/>
  <c r="AO214" i="58"/>
  <c r="AN214" i="58"/>
  <c r="AM214" i="58"/>
  <c r="AL214" i="58"/>
  <c r="AK214" i="58"/>
  <c r="AJ214" i="58"/>
  <c r="AI214" i="58"/>
  <c r="AH214" i="58"/>
  <c r="AG214" i="58"/>
  <c r="AF214" i="58"/>
  <c r="AE214" i="58"/>
  <c r="AD214" i="58"/>
  <c r="AC214" i="58"/>
  <c r="AB214" i="58"/>
  <c r="AA214" i="58"/>
  <c r="Z214" i="58"/>
  <c r="Y214" i="58"/>
  <c r="AR213" i="58"/>
  <c r="AQ213" i="58"/>
  <c r="AP213" i="58"/>
  <c r="AO213" i="58"/>
  <c r="AN213" i="58"/>
  <c r="AM213" i="58"/>
  <c r="AL213" i="58"/>
  <c r="AK213" i="58"/>
  <c r="AJ213" i="58"/>
  <c r="AI213" i="58"/>
  <c r="AH213" i="58"/>
  <c r="AG213" i="58"/>
  <c r="AF213" i="58"/>
  <c r="AE213" i="58"/>
  <c r="AD213" i="58"/>
  <c r="AC213" i="58"/>
  <c r="AB213" i="58"/>
  <c r="AA213" i="58"/>
  <c r="Z213" i="58"/>
  <c r="Y213" i="58"/>
  <c r="AR212" i="58"/>
  <c r="AQ212" i="58"/>
  <c r="AP212" i="58"/>
  <c r="AO212" i="58"/>
  <c r="AN212" i="58"/>
  <c r="AM212" i="58"/>
  <c r="AL212" i="58"/>
  <c r="AK212" i="58"/>
  <c r="AJ212" i="58"/>
  <c r="AI212" i="58"/>
  <c r="AH212" i="58"/>
  <c r="AG212" i="58"/>
  <c r="AF212" i="58"/>
  <c r="AE212" i="58"/>
  <c r="AD212" i="58"/>
  <c r="AC212" i="58"/>
  <c r="AB212" i="58"/>
  <c r="AA212" i="58"/>
  <c r="Z212" i="58"/>
  <c r="Y212" i="58"/>
  <c r="AR211" i="58"/>
  <c r="AQ211" i="58"/>
  <c r="AP211" i="58"/>
  <c r="AO211" i="58"/>
  <c r="AN211" i="58"/>
  <c r="AM211" i="58"/>
  <c r="AL211" i="58"/>
  <c r="AK211" i="58"/>
  <c r="AJ211" i="58"/>
  <c r="AI211" i="58"/>
  <c r="AH211" i="58"/>
  <c r="AG211" i="58"/>
  <c r="AF211" i="58"/>
  <c r="AE211" i="58"/>
  <c r="AD211" i="58"/>
  <c r="AC211" i="58"/>
  <c r="AB211" i="58"/>
  <c r="AA211" i="58"/>
  <c r="Z211" i="58"/>
  <c r="Y211" i="58"/>
  <c r="AR210" i="58"/>
  <c r="AQ210" i="58"/>
  <c r="AP210" i="58"/>
  <c r="AO210" i="58"/>
  <c r="AN210" i="58"/>
  <c r="AM210" i="58"/>
  <c r="AL210" i="58"/>
  <c r="AK210" i="58"/>
  <c r="AJ210" i="58"/>
  <c r="AI210" i="58"/>
  <c r="AH210" i="58"/>
  <c r="AG210" i="58"/>
  <c r="AF210" i="58"/>
  <c r="AE210" i="58"/>
  <c r="AD210" i="58"/>
  <c r="AC210" i="58"/>
  <c r="AB210" i="58"/>
  <c r="AA210" i="58"/>
  <c r="Z210" i="58"/>
  <c r="Y210" i="58"/>
  <c r="AR209" i="58"/>
  <c r="AQ209" i="58"/>
  <c r="AP209" i="58"/>
  <c r="AO209" i="58"/>
  <c r="AN209" i="58"/>
  <c r="AM209" i="58"/>
  <c r="AL209" i="58"/>
  <c r="AK209" i="58"/>
  <c r="AJ209" i="58"/>
  <c r="AI209" i="58"/>
  <c r="AH209" i="58"/>
  <c r="AG209" i="58"/>
  <c r="AF209" i="58"/>
  <c r="AE209" i="58"/>
  <c r="AD209" i="58"/>
  <c r="AC209" i="58"/>
  <c r="AB209" i="58"/>
  <c r="AA209" i="58"/>
  <c r="Z209" i="58"/>
  <c r="Y209" i="58"/>
  <c r="AR208" i="58"/>
  <c r="AQ208" i="58"/>
  <c r="AP208" i="58"/>
  <c r="AO208" i="58"/>
  <c r="AN208" i="58"/>
  <c r="AM208" i="58"/>
  <c r="AL208" i="58"/>
  <c r="AK208" i="58"/>
  <c r="AJ208" i="58"/>
  <c r="AI208" i="58"/>
  <c r="AH208" i="58"/>
  <c r="AG208" i="58"/>
  <c r="AF208" i="58"/>
  <c r="AE208" i="58"/>
  <c r="AD208" i="58"/>
  <c r="AC208" i="58"/>
  <c r="AB208" i="58"/>
  <c r="AA208" i="58"/>
  <c r="Z208" i="58"/>
  <c r="Y208" i="58"/>
  <c r="AR207" i="58"/>
  <c r="AQ207" i="58"/>
  <c r="AP207" i="58"/>
  <c r="AO207" i="58"/>
  <c r="AN207" i="58"/>
  <c r="AM207" i="58"/>
  <c r="AL207" i="58"/>
  <c r="AK207" i="58"/>
  <c r="AJ207" i="58"/>
  <c r="AI207" i="58"/>
  <c r="AH207" i="58"/>
  <c r="AG207" i="58"/>
  <c r="AF207" i="58"/>
  <c r="AE207" i="58"/>
  <c r="AD207" i="58"/>
  <c r="AC207" i="58"/>
  <c r="AB207" i="58"/>
  <c r="AA207" i="58"/>
  <c r="Z207" i="58"/>
  <c r="Y207" i="58"/>
  <c r="AR206" i="58"/>
  <c r="AQ206" i="58"/>
  <c r="AP206" i="58"/>
  <c r="AO206" i="58"/>
  <c r="AN206" i="58"/>
  <c r="AM206" i="58"/>
  <c r="AL206" i="58"/>
  <c r="AK206" i="58"/>
  <c r="AJ206" i="58"/>
  <c r="AI206" i="58"/>
  <c r="AH206" i="58"/>
  <c r="AG206" i="58"/>
  <c r="AF206" i="58"/>
  <c r="AE206" i="58"/>
  <c r="AD206" i="58"/>
  <c r="AC206" i="58"/>
  <c r="AB206" i="58"/>
  <c r="AA206" i="58"/>
  <c r="Z206" i="58"/>
  <c r="Y206" i="58"/>
  <c r="AR205" i="58"/>
  <c r="AQ205" i="58"/>
  <c r="AP205" i="58"/>
  <c r="AO205" i="58"/>
  <c r="AN205" i="58"/>
  <c r="AM205" i="58"/>
  <c r="AL205" i="58"/>
  <c r="AK205" i="58"/>
  <c r="AJ205" i="58"/>
  <c r="AI205" i="58"/>
  <c r="AH205" i="58"/>
  <c r="AG205" i="58"/>
  <c r="AF205" i="58"/>
  <c r="AE205" i="58"/>
  <c r="AD205" i="58"/>
  <c r="AC205" i="58"/>
  <c r="AB205" i="58"/>
  <c r="AA205" i="58"/>
  <c r="Z205" i="58"/>
  <c r="Y205" i="58"/>
  <c r="AR204" i="58"/>
  <c r="AQ204" i="58"/>
  <c r="AP204" i="58"/>
  <c r="AO204" i="58"/>
  <c r="AN204" i="58"/>
  <c r="AM204" i="58"/>
  <c r="AL204" i="58"/>
  <c r="AK204" i="58"/>
  <c r="AJ204" i="58"/>
  <c r="AI204" i="58"/>
  <c r="AH204" i="58"/>
  <c r="AG204" i="58"/>
  <c r="AF204" i="58"/>
  <c r="AE204" i="58"/>
  <c r="AD204" i="58"/>
  <c r="AC204" i="58"/>
  <c r="AB204" i="58"/>
  <c r="AA204" i="58"/>
  <c r="Z204" i="58"/>
  <c r="Y204" i="58"/>
  <c r="AR203" i="58"/>
  <c r="AQ203" i="58"/>
  <c r="AP203" i="58"/>
  <c r="AO203" i="58"/>
  <c r="AN203" i="58"/>
  <c r="AM203" i="58"/>
  <c r="AL203" i="58"/>
  <c r="AK203" i="58"/>
  <c r="AJ203" i="58"/>
  <c r="AI203" i="58"/>
  <c r="AH203" i="58"/>
  <c r="AG203" i="58"/>
  <c r="AF203" i="58"/>
  <c r="AE203" i="58"/>
  <c r="AD203" i="58"/>
  <c r="AC203" i="58"/>
  <c r="AB203" i="58"/>
  <c r="AA203" i="58"/>
  <c r="Z203" i="58"/>
  <c r="Y203" i="58"/>
  <c r="AR202" i="58"/>
  <c r="AQ202" i="58"/>
  <c r="AP202" i="58"/>
  <c r="AO202" i="58"/>
  <c r="AN202" i="58"/>
  <c r="AM202" i="58"/>
  <c r="AL202" i="58"/>
  <c r="AK202" i="58"/>
  <c r="AJ202" i="58"/>
  <c r="AI202" i="58"/>
  <c r="AH202" i="58"/>
  <c r="AG202" i="58"/>
  <c r="AF202" i="58"/>
  <c r="AE202" i="58"/>
  <c r="AD202" i="58"/>
  <c r="AC202" i="58"/>
  <c r="AB202" i="58"/>
  <c r="AA202" i="58"/>
  <c r="Z202" i="58"/>
  <c r="Y202" i="58"/>
  <c r="AR201" i="58"/>
  <c r="AQ201" i="58"/>
  <c r="AP201" i="58"/>
  <c r="AO201" i="58"/>
  <c r="AN201" i="58"/>
  <c r="AM201" i="58"/>
  <c r="AL201" i="58"/>
  <c r="AK201" i="58"/>
  <c r="AJ201" i="58"/>
  <c r="AI201" i="58"/>
  <c r="AH201" i="58"/>
  <c r="AG201" i="58"/>
  <c r="AF201" i="58"/>
  <c r="AE201" i="58"/>
  <c r="AD201" i="58"/>
  <c r="AC201" i="58"/>
  <c r="AB201" i="58"/>
  <c r="AA201" i="58"/>
  <c r="Z201" i="58"/>
  <c r="Y201" i="58"/>
  <c r="AR200" i="58"/>
  <c r="AQ200" i="58"/>
  <c r="AP200" i="58"/>
  <c r="AO200" i="58"/>
  <c r="AN200" i="58"/>
  <c r="AM200" i="58"/>
  <c r="AL200" i="58"/>
  <c r="AK200" i="58"/>
  <c r="AJ200" i="58"/>
  <c r="AI200" i="58"/>
  <c r="AH200" i="58"/>
  <c r="AG200" i="58"/>
  <c r="AF200" i="58"/>
  <c r="AE200" i="58"/>
  <c r="AD200" i="58"/>
  <c r="AC200" i="58"/>
  <c r="AB200" i="58"/>
  <c r="AA200" i="58"/>
  <c r="Z200" i="58"/>
  <c r="Y200" i="58"/>
  <c r="AR199" i="58"/>
  <c r="AQ199" i="58"/>
  <c r="AP199" i="58"/>
  <c r="AO199" i="58"/>
  <c r="AN199" i="58"/>
  <c r="AM199" i="58"/>
  <c r="AL199" i="58"/>
  <c r="AK199" i="58"/>
  <c r="AJ199" i="58"/>
  <c r="AI199" i="58"/>
  <c r="AH199" i="58"/>
  <c r="AG199" i="58"/>
  <c r="AF199" i="58"/>
  <c r="AE199" i="58"/>
  <c r="AD199" i="58"/>
  <c r="AC199" i="58"/>
  <c r="AB199" i="58"/>
  <c r="AA199" i="58"/>
  <c r="Z199" i="58"/>
  <c r="Y199" i="58"/>
  <c r="AR198" i="58"/>
  <c r="AQ198" i="58"/>
  <c r="AP198" i="58"/>
  <c r="AO198" i="58"/>
  <c r="AN198" i="58"/>
  <c r="AM198" i="58"/>
  <c r="AL198" i="58"/>
  <c r="AK198" i="58"/>
  <c r="AJ198" i="58"/>
  <c r="AI198" i="58"/>
  <c r="AH198" i="58"/>
  <c r="AG198" i="58"/>
  <c r="AF198" i="58"/>
  <c r="AE198" i="58"/>
  <c r="AD198" i="58"/>
  <c r="AC198" i="58"/>
  <c r="AB198" i="58"/>
  <c r="AA198" i="58"/>
  <c r="Z198" i="58"/>
  <c r="Y198" i="58"/>
  <c r="AR197" i="58"/>
  <c r="AQ197" i="58"/>
  <c r="AP197" i="58"/>
  <c r="AO197" i="58"/>
  <c r="AN197" i="58"/>
  <c r="AM197" i="58"/>
  <c r="AL197" i="58"/>
  <c r="AK197" i="58"/>
  <c r="AJ197" i="58"/>
  <c r="AI197" i="58"/>
  <c r="AH197" i="58"/>
  <c r="AG197" i="58"/>
  <c r="AF197" i="58"/>
  <c r="AE197" i="58"/>
  <c r="AD197" i="58"/>
  <c r="AC197" i="58"/>
  <c r="AB197" i="58"/>
  <c r="AA197" i="58"/>
  <c r="Z197" i="58"/>
  <c r="Y197" i="58"/>
  <c r="AR196" i="58"/>
  <c r="AQ196" i="58"/>
  <c r="AP196" i="58"/>
  <c r="AO196" i="58"/>
  <c r="AN196" i="58"/>
  <c r="AM196" i="58"/>
  <c r="AL196" i="58"/>
  <c r="AK196" i="58"/>
  <c r="AJ196" i="58"/>
  <c r="AI196" i="58"/>
  <c r="AH196" i="58"/>
  <c r="AG196" i="58"/>
  <c r="AF196" i="58"/>
  <c r="AE196" i="58"/>
  <c r="AD196" i="58"/>
  <c r="AC196" i="58"/>
  <c r="AB196" i="58"/>
  <c r="AA196" i="58"/>
  <c r="Z196" i="58"/>
  <c r="Y196" i="58"/>
  <c r="AR195" i="58"/>
  <c r="AQ195" i="58"/>
  <c r="AP195" i="58"/>
  <c r="AO195" i="58"/>
  <c r="AN195" i="58"/>
  <c r="AM195" i="58"/>
  <c r="AL195" i="58"/>
  <c r="AK195" i="58"/>
  <c r="AJ195" i="58"/>
  <c r="AI195" i="58"/>
  <c r="AH195" i="58"/>
  <c r="AG195" i="58"/>
  <c r="AF195" i="58"/>
  <c r="AE195" i="58"/>
  <c r="AD195" i="58"/>
  <c r="AC195" i="58"/>
  <c r="AB195" i="58"/>
  <c r="AA195" i="58"/>
  <c r="Z195" i="58"/>
  <c r="Y195" i="58"/>
  <c r="AR194" i="58"/>
  <c r="AQ194" i="58"/>
  <c r="AP194" i="58"/>
  <c r="AO194" i="58"/>
  <c r="AN194" i="58"/>
  <c r="AM194" i="58"/>
  <c r="AL194" i="58"/>
  <c r="AK194" i="58"/>
  <c r="AJ194" i="58"/>
  <c r="AI194" i="58"/>
  <c r="AH194" i="58"/>
  <c r="AG194" i="58"/>
  <c r="AF194" i="58"/>
  <c r="AE194" i="58"/>
  <c r="AD194" i="58"/>
  <c r="AC194" i="58"/>
  <c r="AB194" i="58"/>
  <c r="AA194" i="58"/>
  <c r="Z194" i="58"/>
  <c r="Y194" i="58"/>
  <c r="AR193" i="58"/>
  <c r="AQ193" i="58"/>
  <c r="AP193" i="58"/>
  <c r="AO193" i="58"/>
  <c r="AN193" i="58"/>
  <c r="AM193" i="58"/>
  <c r="AL193" i="58"/>
  <c r="AK193" i="58"/>
  <c r="AJ193" i="58"/>
  <c r="AI193" i="58"/>
  <c r="AH193" i="58"/>
  <c r="AG193" i="58"/>
  <c r="AF193" i="58"/>
  <c r="AE193" i="58"/>
  <c r="AD193" i="58"/>
  <c r="AC193" i="58"/>
  <c r="AB193" i="58"/>
  <c r="AA193" i="58"/>
  <c r="Z193" i="58"/>
  <c r="Y193" i="58"/>
  <c r="AR192" i="58"/>
  <c r="AQ192" i="58"/>
  <c r="AP192" i="58"/>
  <c r="AO192" i="58"/>
  <c r="AN192" i="58"/>
  <c r="AM192" i="58"/>
  <c r="AL192" i="58"/>
  <c r="AK192" i="58"/>
  <c r="AJ192" i="58"/>
  <c r="AI192" i="58"/>
  <c r="AH192" i="58"/>
  <c r="AG192" i="58"/>
  <c r="AF192" i="58"/>
  <c r="AE192" i="58"/>
  <c r="AD192" i="58"/>
  <c r="AC192" i="58"/>
  <c r="AB192" i="58"/>
  <c r="AA192" i="58"/>
  <c r="Z192" i="58"/>
  <c r="Y192" i="58"/>
  <c r="AR191" i="58"/>
  <c r="AQ191" i="58"/>
  <c r="AP191" i="58"/>
  <c r="AO191" i="58"/>
  <c r="AN191" i="58"/>
  <c r="AM191" i="58"/>
  <c r="AL191" i="58"/>
  <c r="AK191" i="58"/>
  <c r="AJ191" i="58"/>
  <c r="AI191" i="58"/>
  <c r="AH191" i="58"/>
  <c r="AG191" i="58"/>
  <c r="AF191" i="58"/>
  <c r="AE191" i="58"/>
  <c r="AD191" i="58"/>
  <c r="AC191" i="58"/>
  <c r="AB191" i="58"/>
  <c r="AA191" i="58"/>
  <c r="Z191" i="58"/>
  <c r="Y191" i="58"/>
  <c r="AR190" i="58"/>
  <c r="AQ190" i="58"/>
  <c r="AP190" i="58"/>
  <c r="AO190" i="58"/>
  <c r="AN190" i="58"/>
  <c r="AM190" i="58"/>
  <c r="AL190" i="58"/>
  <c r="AK190" i="58"/>
  <c r="AJ190" i="58"/>
  <c r="AI190" i="58"/>
  <c r="AH190" i="58"/>
  <c r="AG190" i="58"/>
  <c r="AF190" i="58"/>
  <c r="AE190" i="58"/>
  <c r="AD190" i="58"/>
  <c r="AC190" i="58"/>
  <c r="AB190" i="58"/>
  <c r="AA190" i="58"/>
  <c r="Z190" i="58"/>
  <c r="Y190" i="58"/>
  <c r="AR189" i="58"/>
  <c r="AQ189" i="58"/>
  <c r="AP189" i="58"/>
  <c r="AO189" i="58"/>
  <c r="AN189" i="58"/>
  <c r="AM189" i="58"/>
  <c r="AL189" i="58"/>
  <c r="AK189" i="58"/>
  <c r="AJ189" i="58"/>
  <c r="AI189" i="58"/>
  <c r="AH189" i="58"/>
  <c r="AG189" i="58"/>
  <c r="AF189" i="58"/>
  <c r="AE189" i="58"/>
  <c r="AD189" i="58"/>
  <c r="AC189" i="58"/>
  <c r="AB189" i="58"/>
  <c r="AA189" i="58"/>
  <c r="Z189" i="58"/>
  <c r="Y189" i="58"/>
  <c r="AR188" i="58"/>
  <c r="AQ188" i="58"/>
  <c r="AP188" i="58"/>
  <c r="AO188" i="58"/>
  <c r="AN188" i="58"/>
  <c r="AM188" i="58"/>
  <c r="AL188" i="58"/>
  <c r="AK188" i="58"/>
  <c r="AJ188" i="58"/>
  <c r="AI188" i="58"/>
  <c r="AH188" i="58"/>
  <c r="AG188" i="58"/>
  <c r="AF188" i="58"/>
  <c r="AE188" i="58"/>
  <c r="AD188" i="58"/>
  <c r="AC188" i="58"/>
  <c r="AB188" i="58"/>
  <c r="AA188" i="58"/>
  <c r="Z188" i="58"/>
  <c r="Y188" i="58"/>
  <c r="AR187" i="58"/>
  <c r="AQ187" i="58"/>
  <c r="AP187" i="58"/>
  <c r="AO187" i="58"/>
  <c r="AN187" i="58"/>
  <c r="AM187" i="58"/>
  <c r="AL187" i="58"/>
  <c r="AK187" i="58"/>
  <c r="AJ187" i="58"/>
  <c r="AI187" i="58"/>
  <c r="AH187" i="58"/>
  <c r="AG187" i="58"/>
  <c r="AF187" i="58"/>
  <c r="AE187" i="58"/>
  <c r="AD187" i="58"/>
  <c r="AC187" i="58"/>
  <c r="AB187" i="58"/>
  <c r="AA187" i="58"/>
  <c r="Z187" i="58"/>
  <c r="Y187" i="58"/>
  <c r="AR186" i="58"/>
  <c r="AQ186" i="58"/>
  <c r="AP186" i="58"/>
  <c r="AO186" i="58"/>
  <c r="AN186" i="58"/>
  <c r="AM186" i="58"/>
  <c r="AL186" i="58"/>
  <c r="AK186" i="58"/>
  <c r="AJ186" i="58"/>
  <c r="AI186" i="58"/>
  <c r="AH186" i="58"/>
  <c r="AG186" i="58"/>
  <c r="AF186" i="58"/>
  <c r="AE186" i="58"/>
  <c r="AD186" i="58"/>
  <c r="AC186" i="58"/>
  <c r="AB186" i="58"/>
  <c r="AA186" i="58"/>
  <c r="Z186" i="58"/>
  <c r="Y186" i="58"/>
  <c r="AR185" i="58"/>
  <c r="AQ185" i="58"/>
  <c r="AP185" i="58"/>
  <c r="AO185" i="58"/>
  <c r="AN185" i="58"/>
  <c r="AM185" i="58"/>
  <c r="AL185" i="58"/>
  <c r="AK185" i="58"/>
  <c r="AJ185" i="58"/>
  <c r="AI185" i="58"/>
  <c r="AH185" i="58"/>
  <c r="AG185" i="58"/>
  <c r="AF185" i="58"/>
  <c r="AE185" i="58"/>
  <c r="AD185" i="58"/>
  <c r="AC185" i="58"/>
  <c r="AB185" i="58"/>
  <c r="AA185" i="58"/>
  <c r="Z185" i="58"/>
  <c r="Y185" i="58"/>
  <c r="AR184" i="58"/>
  <c r="AQ184" i="58"/>
  <c r="AP184" i="58"/>
  <c r="AO184" i="58"/>
  <c r="AN184" i="58"/>
  <c r="AM184" i="58"/>
  <c r="AL184" i="58"/>
  <c r="AK184" i="58"/>
  <c r="AJ184" i="58"/>
  <c r="AI184" i="58"/>
  <c r="AH184" i="58"/>
  <c r="AG184" i="58"/>
  <c r="AF184" i="58"/>
  <c r="AE184" i="58"/>
  <c r="AD184" i="58"/>
  <c r="AC184" i="58"/>
  <c r="AB184" i="58"/>
  <c r="AA184" i="58"/>
  <c r="Z184" i="58"/>
  <c r="Y184" i="58"/>
  <c r="AR183" i="58"/>
  <c r="AQ183" i="58"/>
  <c r="AP183" i="58"/>
  <c r="AO183" i="58"/>
  <c r="AN183" i="58"/>
  <c r="AM183" i="58"/>
  <c r="AL183" i="58"/>
  <c r="AK183" i="58"/>
  <c r="AJ183" i="58"/>
  <c r="AI183" i="58"/>
  <c r="AH183" i="58"/>
  <c r="AG183" i="58"/>
  <c r="AF183" i="58"/>
  <c r="AE183" i="58"/>
  <c r="AD183" i="58"/>
  <c r="AC183" i="58"/>
  <c r="AB183" i="58"/>
  <c r="AA183" i="58"/>
  <c r="Z183" i="58"/>
  <c r="Y183" i="58"/>
  <c r="AR182" i="58"/>
  <c r="AQ182" i="58"/>
  <c r="AP182" i="58"/>
  <c r="AO182" i="58"/>
  <c r="AN182" i="58"/>
  <c r="AM182" i="58"/>
  <c r="AL182" i="58"/>
  <c r="AK182" i="58"/>
  <c r="AJ182" i="58"/>
  <c r="AI182" i="58"/>
  <c r="AH182" i="58"/>
  <c r="AG182" i="58"/>
  <c r="AF182" i="58"/>
  <c r="AE182" i="58"/>
  <c r="AD182" i="58"/>
  <c r="AC182" i="58"/>
  <c r="AB182" i="58"/>
  <c r="AA182" i="58"/>
  <c r="Z182" i="58"/>
  <c r="Y182" i="58"/>
  <c r="AR181" i="58"/>
  <c r="AQ181" i="58"/>
  <c r="AP181" i="58"/>
  <c r="AO181" i="58"/>
  <c r="AN181" i="58"/>
  <c r="AM181" i="58"/>
  <c r="AL181" i="58"/>
  <c r="AK181" i="58"/>
  <c r="AJ181" i="58"/>
  <c r="AI181" i="58"/>
  <c r="AH181" i="58"/>
  <c r="AG181" i="58"/>
  <c r="AF181" i="58"/>
  <c r="AE181" i="58"/>
  <c r="AD181" i="58"/>
  <c r="AC181" i="58"/>
  <c r="AB181" i="58"/>
  <c r="AA181" i="58"/>
  <c r="Z181" i="58"/>
  <c r="Y181" i="58"/>
  <c r="AR180" i="58"/>
  <c r="AQ180" i="58"/>
  <c r="AP180" i="58"/>
  <c r="AO180" i="58"/>
  <c r="AN180" i="58"/>
  <c r="AM180" i="58"/>
  <c r="AL180" i="58"/>
  <c r="AK180" i="58"/>
  <c r="AJ180" i="58"/>
  <c r="AI180" i="58"/>
  <c r="AH180" i="58"/>
  <c r="AG180" i="58"/>
  <c r="AF180" i="58"/>
  <c r="AE180" i="58"/>
  <c r="AD180" i="58"/>
  <c r="AC180" i="58"/>
  <c r="AB180" i="58"/>
  <c r="AA180" i="58"/>
  <c r="Z180" i="58"/>
  <c r="Y180" i="58"/>
  <c r="AR179" i="58"/>
  <c r="AQ179" i="58"/>
  <c r="AP179" i="58"/>
  <c r="AO179" i="58"/>
  <c r="AN179" i="58"/>
  <c r="AM179" i="58"/>
  <c r="AL179" i="58"/>
  <c r="AK179" i="58"/>
  <c r="AJ179" i="58"/>
  <c r="AI179" i="58"/>
  <c r="AH179" i="58"/>
  <c r="AG179" i="58"/>
  <c r="AF179" i="58"/>
  <c r="AE179" i="58"/>
  <c r="AD179" i="58"/>
  <c r="AC179" i="58"/>
  <c r="AB179" i="58"/>
  <c r="AA179" i="58"/>
  <c r="Z179" i="58"/>
  <c r="Y179" i="58"/>
  <c r="AR178" i="58"/>
  <c r="AQ178" i="58"/>
  <c r="AP178" i="58"/>
  <c r="AO178" i="58"/>
  <c r="AN178" i="58"/>
  <c r="AM178" i="58"/>
  <c r="AL178" i="58"/>
  <c r="AK178" i="58"/>
  <c r="AJ178" i="58"/>
  <c r="AI178" i="58"/>
  <c r="AH178" i="58"/>
  <c r="AG178" i="58"/>
  <c r="AF178" i="58"/>
  <c r="AE178" i="58"/>
  <c r="AD178" i="58"/>
  <c r="AC178" i="58"/>
  <c r="AB178" i="58"/>
  <c r="AA178" i="58"/>
  <c r="Z178" i="58"/>
  <c r="Y178" i="58"/>
  <c r="AR177" i="58"/>
  <c r="AQ177" i="58"/>
  <c r="AP177" i="58"/>
  <c r="AO177" i="58"/>
  <c r="AN177" i="58"/>
  <c r="AM177" i="58"/>
  <c r="AL177" i="58"/>
  <c r="AK177" i="58"/>
  <c r="AJ177" i="58"/>
  <c r="AI177" i="58"/>
  <c r="AH177" i="58"/>
  <c r="AG177" i="58"/>
  <c r="AF177" i="58"/>
  <c r="AE177" i="58"/>
  <c r="AD177" i="58"/>
  <c r="AC177" i="58"/>
  <c r="AB177" i="58"/>
  <c r="AA177" i="58"/>
  <c r="Z177" i="58"/>
  <c r="Y177" i="58"/>
  <c r="AR176" i="58"/>
  <c r="AQ176" i="58"/>
  <c r="AP176" i="58"/>
  <c r="AO176" i="58"/>
  <c r="AN176" i="58"/>
  <c r="AM176" i="58"/>
  <c r="AL176" i="58"/>
  <c r="AK176" i="58"/>
  <c r="AJ176" i="58"/>
  <c r="AI176" i="58"/>
  <c r="AH176" i="58"/>
  <c r="AG176" i="58"/>
  <c r="AF176" i="58"/>
  <c r="AE176" i="58"/>
  <c r="AD176" i="58"/>
  <c r="AC176" i="58"/>
  <c r="AB176" i="58"/>
  <c r="AA176" i="58"/>
  <c r="Z176" i="58"/>
  <c r="Y176" i="58"/>
  <c r="AR175" i="58"/>
  <c r="AQ175" i="58"/>
  <c r="AP175" i="58"/>
  <c r="AO175" i="58"/>
  <c r="AN175" i="58"/>
  <c r="AM175" i="58"/>
  <c r="AL175" i="58"/>
  <c r="AK175" i="58"/>
  <c r="AJ175" i="58"/>
  <c r="AI175" i="58"/>
  <c r="AH175" i="58"/>
  <c r="AG175" i="58"/>
  <c r="AF175" i="58"/>
  <c r="AE175" i="58"/>
  <c r="AD175" i="58"/>
  <c r="AC175" i="58"/>
  <c r="AB175" i="58"/>
  <c r="AA175" i="58"/>
  <c r="Z175" i="58"/>
  <c r="Y175" i="58"/>
  <c r="AR174" i="58"/>
  <c r="AQ174" i="58"/>
  <c r="AP174" i="58"/>
  <c r="AO174" i="58"/>
  <c r="AN174" i="58"/>
  <c r="AM174" i="58"/>
  <c r="AL174" i="58"/>
  <c r="AK174" i="58"/>
  <c r="AJ174" i="58"/>
  <c r="AI174" i="58"/>
  <c r="AH174" i="58"/>
  <c r="AG174" i="58"/>
  <c r="AF174" i="58"/>
  <c r="AE174" i="58"/>
  <c r="AD174" i="58"/>
  <c r="AC174" i="58"/>
  <c r="AB174" i="58"/>
  <c r="AA174" i="58"/>
  <c r="Z174" i="58"/>
  <c r="Y174" i="58"/>
  <c r="AR173" i="58"/>
  <c r="AQ173" i="58"/>
  <c r="AP173" i="58"/>
  <c r="AO173" i="58"/>
  <c r="AN173" i="58"/>
  <c r="AM173" i="58"/>
  <c r="AL173" i="58"/>
  <c r="AK173" i="58"/>
  <c r="AJ173" i="58"/>
  <c r="AI173" i="58"/>
  <c r="AH173" i="58"/>
  <c r="AG173" i="58"/>
  <c r="AF173" i="58"/>
  <c r="AE173" i="58"/>
  <c r="AD173" i="58"/>
  <c r="AC173" i="58"/>
  <c r="AB173" i="58"/>
  <c r="AA173" i="58"/>
  <c r="Z173" i="58"/>
  <c r="Y173" i="58"/>
  <c r="AR172" i="58"/>
  <c r="AQ172" i="58"/>
  <c r="AP172" i="58"/>
  <c r="AO172" i="58"/>
  <c r="AN172" i="58"/>
  <c r="AM172" i="58"/>
  <c r="AL172" i="58"/>
  <c r="AK172" i="58"/>
  <c r="AJ172" i="58"/>
  <c r="AI172" i="58"/>
  <c r="AH172" i="58"/>
  <c r="AG172" i="58"/>
  <c r="AF172" i="58"/>
  <c r="AE172" i="58"/>
  <c r="AD172" i="58"/>
  <c r="AC172" i="58"/>
  <c r="AB172" i="58"/>
  <c r="AA172" i="58"/>
  <c r="Z172" i="58"/>
  <c r="Y172" i="58"/>
  <c r="AR171" i="58"/>
  <c r="AQ171" i="58"/>
  <c r="AP171" i="58"/>
  <c r="AO171" i="58"/>
  <c r="AN171" i="58"/>
  <c r="AM171" i="58"/>
  <c r="AL171" i="58"/>
  <c r="AK171" i="58"/>
  <c r="AJ171" i="58"/>
  <c r="AI171" i="58"/>
  <c r="AH171" i="58"/>
  <c r="AG171" i="58"/>
  <c r="AF171" i="58"/>
  <c r="AE171" i="58"/>
  <c r="AD171" i="58"/>
  <c r="AC171" i="58"/>
  <c r="AB171" i="58"/>
  <c r="AA171" i="58"/>
  <c r="Z171" i="58"/>
  <c r="Y171" i="58"/>
  <c r="AR170" i="58"/>
  <c r="AQ170" i="58"/>
  <c r="AP170" i="58"/>
  <c r="AO170" i="58"/>
  <c r="AN170" i="58"/>
  <c r="AM170" i="58"/>
  <c r="AL170" i="58"/>
  <c r="AK170" i="58"/>
  <c r="AJ170" i="58"/>
  <c r="AI170" i="58"/>
  <c r="AH170" i="58"/>
  <c r="AG170" i="58"/>
  <c r="AF170" i="58"/>
  <c r="AE170" i="58"/>
  <c r="AD170" i="58"/>
  <c r="AC170" i="58"/>
  <c r="AB170" i="58"/>
  <c r="AA170" i="58"/>
  <c r="Z170" i="58"/>
  <c r="Y170" i="58"/>
  <c r="AR169" i="58"/>
  <c r="AQ169" i="58"/>
  <c r="AP169" i="58"/>
  <c r="AO169" i="58"/>
  <c r="AN169" i="58"/>
  <c r="AM169" i="58"/>
  <c r="AL169" i="58"/>
  <c r="AK169" i="58"/>
  <c r="AJ169" i="58"/>
  <c r="AI169" i="58"/>
  <c r="AH169" i="58"/>
  <c r="AG169" i="58"/>
  <c r="AF169" i="58"/>
  <c r="AE169" i="58"/>
  <c r="AD169" i="58"/>
  <c r="AC169" i="58"/>
  <c r="AB169" i="58"/>
  <c r="AA169" i="58"/>
  <c r="Z169" i="58"/>
  <c r="Y169" i="58"/>
  <c r="AR168" i="58"/>
  <c r="AQ168" i="58"/>
  <c r="AP168" i="58"/>
  <c r="AO168" i="58"/>
  <c r="AN168" i="58"/>
  <c r="AM168" i="58"/>
  <c r="AL168" i="58"/>
  <c r="AK168" i="58"/>
  <c r="AJ168" i="58"/>
  <c r="AI168" i="58"/>
  <c r="AH168" i="58"/>
  <c r="AG168" i="58"/>
  <c r="AF168" i="58"/>
  <c r="AE168" i="58"/>
  <c r="AD168" i="58"/>
  <c r="AC168" i="58"/>
  <c r="AB168" i="58"/>
  <c r="AA168" i="58"/>
  <c r="Z168" i="58"/>
  <c r="Y168" i="58"/>
  <c r="AR167" i="58"/>
  <c r="AQ167" i="58"/>
  <c r="AP167" i="58"/>
  <c r="AO167" i="58"/>
  <c r="AN167" i="58"/>
  <c r="AM167" i="58"/>
  <c r="AL167" i="58"/>
  <c r="AK167" i="58"/>
  <c r="AJ167" i="58"/>
  <c r="AI167" i="58"/>
  <c r="AH167" i="58"/>
  <c r="AG167" i="58"/>
  <c r="AF167" i="58"/>
  <c r="AE167" i="58"/>
  <c r="AD167" i="58"/>
  <c r="AC167" i="58"/>
  <c r="AB167" i="58"/>
  <c r="AA167" i="58"/>
  <c r="Z167" i="58"/>
  <c r="Y167" i="58"/>
  <c r="AR166" i="58"/>
  <c r="AQ166" i="58"/>
  <c r="AP166" i="58"/>
  <c r="AO166" i="58"/>
  <c r="AN166" i="58"/>
  <c r="AM166" i="58"/>
  <c r="AL166" i="58"/>
  <c r="AK166" i="58"/>
  <c r="AJ166" i="58"/>
  <c r="AI166" i="58"/>
  <c r="AH166" i="58"/>
  <c r="AG166" i="58"/>
  <c r="AF166" i="58"/>
  <c r="AE166" i="58"/>
  <c r="AD166" i="58"/>
  <c r="AC166" i="58"/>
  <c r="AB166" i="58"/>
  <c r="AA166" i="58"/>
  <c r="Z166" i="58"/>
  <c r="Y166" i="58"/>
  <c r="AR165" i="58"/>
  <c r="AQ165" i="58"/>
  <c r="AP165" i="58"/>
  <c r="AO165" i="58"/>
  <c r="AN165" i="58"/>
  <c r="AM165" i="58"/>
  <c r="AL165" i="58"/>
  <c r="AK165" i="58"/>
  <c r="AJ165" i="58"/>
  <c r="AI165" i="58"/>
  <c r="AH165" i="58"/>
  <c r="AG165" i="58"/>
  <c r="AF165" i="58"/>
  <c r="AE165" i="58"/>
  <c r="AD165" i="58"/>
  <c r="AC165" i="58"/>
  <c r="AB165" i="58"/>
  <c r="AA165" i="58"/>
  <c r="Z165" i="58"/>
  <c r="Y165" i="58"/>
  <c r="AR164" i="58"/>
  <c r="AQ164" i="58"/>
  <c r="AP164" i="58"/>
  <c r="AO164" i="58"/>
  <c r="AN164" i="58"/>
  <c r="AM164" i="58"/>
  <c r="AL164" i="58"/>
  <c r="AK164" i="58"/>
  <c r="AJ164" i="58"/>
  <c r="AI164" i="58"/>
  <c r="AH164" i="58"/>
  <c r="AG164" i="58"/>
  <c r="AF164" i="58"/>
  <c r="AE164" i="58"/>
  <c r="AD164" i="58"/>
  <c r="AC164" i="58"/>
  <c r="AB164" i="58"/>
  <c r="AA164" i="58"/>
  <c r="Z164" i="58"/>
  <c r="Y164" i="58"/>
  <c r="AR163" i="58"/>
  <c r="AQ163" i="58"/>
  <c r="AP163" i="58"/>
  <c r="AO163" i="58"/>
  <c r="AN163" i="58"/>
  <c r="AM163" i="58"/>
  <c r="AL163" i="58"/>
  <c r="AK163" i="58"/>
  <c r="AJ163" i="58"/>
  <c r="AI163" i="58"/>
  <c r="AH163" i="58"/>
  <c r="AG163" i="58"/>
  <c r="AF163" i="58"/>
  <c r="AE163" i="58"/>
  <c r="AD163" i="58"/>
  <c r="AC163" i="58"/>
  <c r="AB163" i="58"/>
  <c r="AA163" i="58"/>
  <c r="Z163" i="58"/>
  <c r="Y163" i="58"/>
  <c r="AR162" i="58"/>
  <c r="AQ162" i="58"/>
  <c r="AP162" i="58"/>
  <c r="AO162" i="58"/>
  <c r="AN162" i="58"/>
  <c r="AM162" i="58"/>
  <c r="AL162" i="58"/>
  <c r="AK162" i="58"/>
  <c r="AJ162" i="58"/>
  <c r="AI162" i="58"/>
  <c r="AH162" i="58"/>
  <c r="AG162" i="58"/>
  <c r="AF162" i="58"/>
  <c r="AE162" i="58"/>
  <c r="AD162" i="58"/>
  <c r="AC162" i="58"/>
  <c r="AB162" i="58"/>
  <c r="AA162" i="58"/>
  <c r="Z162" i="58"/>
  <c r="Y162" i="58"/>
  <c r="AR161" i="58"/>
  <c r="AQ161" i="58"/>
  <c r="AP161" i="58"/>
  <c r="AO161" i="58"/>
  <c r="AN161" i="58"/>
  <c r="AM161" i="58"/>
  <c r="AL161" i="58"/>
  <c r="AK161" i="58"/>
  <c r="AJ161" i="58"/>
  <c r="AI161" i="58"/>
  <c r="AH161" i="58"/>
  <c r="AG161" i="58"/>
  <c r="AF161" i="58"/>
  <c r="AE161" i="58"/>
  <c r="AD161" i="58"/>
  <c r="AC161" i="58"/>
  <c r="AB161" i="58"/>
  <c r="AA161" i="58"/>
  <c r="Z161" i="58"/>
  <c r="Y161" i="58"/>
  <c r="AR160" i="58"/>
  <c r="AQ160" i="58"/>
  <c r="AP160" i="58"/>
  <c r="AO160" i="58"/>
  <c r="AN160" i="58"/>
  <c r="AM160" i="58"/>
  <c r="AL160" i="58"/>
  <c r="AK160" i="58"/>
  <c r="AJ160" i="58"/>
  <c r="AI160" i="58"/>
  <c r="AH160" i="58"/>
  <c r="AG160" i="58"/>
  <c r="AF160" i="58"/>
  <c r="AE160" i="58"/>
  <c r="AD160" i="58"/>
  <c r="AC160" i="58"/>
  <c r="AB160" i="58"/>
  <c r="AA160" i="58"/>
  <c r="Z160" i="58"/>
  <c r="Y160" i="58"/>
  <c r="AR159" i="58"/>
  <c r="AQ159" i="58"/>
  <c r="AP159" i="58"/>
  <c r="AO159" i="58"/>
  <c r="AN159" i="58"/>
  <c r="AM159" i="58"/>
  <c r="AL159" i="58"/>
  <c r="AK159" i="58"/>
  <c r="AJ159" i="58"/>
  <c r="AI159" i="58"/>
  <c r="AH159" i="58"/>
  <c r="AG159" i="58"/>
  <c r="AF159" i="58"/>
  <c r="AE159" i="58"/>
  <c r="AD159" i="58"/>
  <c r="AC159" i="58"/>
  <c r="AB159" i="58"/>
  <c r="AA159" i="58"/>
  <c r="Z159" i="58"/>
  <c r="Y159" i="58"/>
  <c r="AR158" i="58"/>
  <c r="AQ158" i="58"/>
  <c r="AP158" i="58"/>
  <c r="AO158" i="58"/>
  <c r="AN158" i="58"/>
  <c r="AM158" i="58"/>
  <c r="AL158" i="58"/>
  <c r="AK158" i="58"/>
  <c r="AJ158" i="58"/>
  <c r="AI158" i="58"/>
  <c r="AH158" i="58"/>
  <c r="AG158" i="58"/>
  <c r="AF158" i="58"/>
  <c r="AE158" i="58"/>
  <c r="AD158" i="58"/>
  <c r="AC158" i="58"/>
  <c r="AB158" i="58"/>
  <c r="AA158" i="58"/>
  <c r="Z158" i="58"/>
  <c r="Y158" i="58"/>
  <c r="AR157" i="58"/>
  <c r="AQ157" i="58"/>
  <c r="AP157" i="58"/>
  <c r="AO157" i="58"/>
  <c r="AN157" i="58"/>
  <c r="AM157" i="58"/>
  <c r="AL157" i="58"/>
  <c r="AK157" i="58"/>
  <c r="AJ157" i="58"/>
  <c r="AI157" i="58"/>
  <c r="AH157" i="58"/>
  <c r="AG157" i="58"/>
  <c r="AF157" i="58"/>
  <c r="AE157" i="58"/>
  <c r="AD157" i="58"/>
  <c r="AC157" i="58"/>
  <c r="AB157" i="58"/>
  <c r="AA157" i="58"/>
  <c r="Z157" i="58"/>
  <c r="Y157" i="58"/>
  <c r="AR156" i="58"/>
  <c r="AQ156" i="58"/>
  <c r="AP156" i="58"/>
  <c r="AO156" i="58"/>
  <c r="AN156" i="58"/>
  <c r="AM156" i="58"/>
  <c r="AL156" i="58"/>
  <c r="AK156" i="58"/>
  <c r="AJ156" i="58"/>
  <c r="AI156" i="58"/>
  <c r="AH156" i="58"/>
  <c r="AG156" i="58"/>
  <c r="AF156" i="58"/>
  <c r="AE156" i="58"/>
  <c r="AD156" i="58"/>
  <c r="AC156" i="58"/>
  <c r="AB156" i="58"/>
  <c r="AA156" i="58"/>
  <c r="Z156" i="58"/>
  <c r="Y156" i="58"/>
  <c r="AR155" i="58"/>
  <c r="AQ155" i="58"/>
  <c r="AP155" i="58"/>
  <c r="AO155" i="58"/>
  <c r="AN155" i="58"/>
  <c r="AM155" i="58"/>
  <c r="AL155" i="58"/>
  <c r="AK155" i="58"/>
  <c r="AJ155" i="58"/>
  <c r="AI155" i="58"/>
  <c r="AH155" i="58"/>
  <c r="AG155" i="58"/>
  <c r="AF155" i="58"/>
  <c r="AE155" i="58"/>
  <c r="AD155" i="58"/>
  <c r="AC155" i="58"/>
  <c r="AB155" i="58"/>
  <c r="AA155" i="58"/>
  <c r="Z155" i="58"/>
  <c r="Y155" i="58"/>
  <c r="AR154" i="58"/>
  <c r="AQ154" i="58"/>
  <c r="AP154" i="58"/>
  <c r="AO154" i="58"/>
  <c r="AN154" i="58"/>
  <c r="AM154" i="58"/>
  <c r="AL154" i="58"/>
  <c r="AK154" i="58"/>
  <c r="AJ154" i="58"/>
  <c r="AI154" i="58"/>
  <c r="AH154" i="58"/>
  <c r="AG154" i="58"/>
  <c r="AF154" i="58"/>
  <c r="AE154" i="58"/>
  <c r="AD154" i="58"/>
  <c r="AC154" i="58"/>
  <c r="AB154" i="58"/>
  <c r="AA154" i="58"/>
  <c r="Z154" i="58"/>
  <c r="Y154" i="58"/>
  <c r="AR153" i="58"/>
  <c r="AQ153" i="58"/>
  <c r="AP153" i="58"/>
  <c r="AO153" i="58"/>
  <c r="AN153" i="58"/>
  <c r="AM153" i="58"/>
  <c r="AL153" i="58"/>
  <c r="AK153" i="58"/>
  <c r="AJ153" i="58"/>
  <c r="AI153" i="58"/>
  <c r="AH153" i="58"/>
  <c r="AG153" i="58"/>
  <c r="AF153" i="58"/>
  <c r="AE153" i="58"/>
  <c r="AD153" i="58"/>
  <c r="AC153" i="58"/>
  <c r="AB153" i="58"/>
  <c r="AA153" i="58"/>
  <c r="Z153" i="58"/>
  <c r="Y153" i="58"/>
  <c r="AR152" i="58"/>
  <c r="AQ152" i="58"/>
  <c r="AP152" i="58"/>
  <c r="AO152" i="58"/>
  <c r="AN152" i="58"/>
  <c r="AM152" i="58"/>
  <c r="AL152" i="58"/>
  <c r="AK152" i="58"/>
  <c r="AJ152" i="58"/>
  <c r="AI152" i="58"/>
  <c r="AH152" i="58"/>
  <c r="AG152" i="58"/>
  <c r="AF152" i="58"/>
  <c r="AE152" i="58"/>
  <c r="AD152" i="58"/>
  <c r="AC152" i="58"/>
  <c r="AB152" i="58"/>
  <c r="AA152" i="58"/>
  <c r="Z152" i="58"/>
  <c r="Y152" i="58"/>
  <c r="AR151" i="58"/>
  <c r="AQ151" i="58"/>
  <c r="AP151" i="58"/>
  <c r="AO151" i="58"/>
  <c r="AN151" i="58"/>
  <c r="AM151" i="58"/>
  <c r="AL151" i="58"/>
  <c r="AK151" i="58"/>
  <c r="AJ151" i="58"/>
  <c r="AI151" i="58"/>
  <c r="AH151" i="58"/>
  <c r="AG151" i="58"/>
  <c r="AF151" i="58"/>
  <c r="AE151" i="58"/>
  <c r="AD151" i="58"/>
  <c r="AC151" i="58"/>
  <c r="AB151" i="58"/>
  <c r="AA151" i="58"/>
  <c r="Z151" i="58"/>
  <c r="Y151" i="58"/>
  <c r="AR150" i="58"/>
  <c r="AQ150" i="58"/>
  <c r="AP150" i="58"/>
  <c r="AO150" i="58"/>
  <c r="AN150" i="58"/>
  <c r="AM150" i="58"/>
  <c r="AL150" i="58"/>
  <c r="AK150" i="58"/>
  <c r="AJ150" i="58"/>
  <c r="AI150" i="58"/>
  <c r="AH150" i="58"/>
  <c r="AG150" i="58"/>
  <c r="AF150" i="58"/>
  <c r="AE150" i="58"/>
  <c r="AD150" i="58"/>
  <c r="AC150" i="58"/>
  <c r="AB150" i="58"/>
  <c r="AA150" i="58"/>
  <c r="Z150" i="58"/>
  <c r="Y150" i="58"/>
  <c r="AR149" i="58"/>
  <c r="AQ149" i="58"/>
  <c r="AP149" i="58"/>
  <c r="AO149" i="58"/>
  <c r="AN149" i="58"/>
  <c r="AM149" i="58"/>
  <c r="AL149" i="58"/>
  <c r="AK149" i="58"/>
  <c r="AJ149" i="58"/>
  <c r="AI149" i="58"/>
  <c r="AH149" i="58"/>
  <c r="AG149" i="58"/>
  <c r="AF149" i="58"/>
  <c r="AE149" i="58"/>
  <c r="AD149" i="58"/>
  <c r="AC149" i="58"/>
  <c r="AB149" i="58"/>
  <c r="AA149" i="58"/>
  <c r="Z149" i="58"/>
  <c r="Y149" i="58"/>
  <c r="AR148" i="58"/>
  <c r="AQ148" i="58"/>
  <c r="AP148" i="58"/>
  <c r="AO148" i="58"/>
  <c r="AN148" i="58"/>
  <c r="AM148" i="58"/>
  <c r="AL148" i="58"/>
  <c r="AK148" i="58"/>
  <c r="AJ148" i="58"/>
  <c r="AI148" i="58"/>
  <c r="AH148" i="58"/>
  <c r="AG148" i="58"/>
  <c r="AF148" i="58"/>
  <c r="AE148" i="58"/>
  <c r="AD148" i="58"/>
  <c r="AC148" i="58"/>
  <c r="AB148" i="58"/>
  <c r="AA148" i="58"/>
  <c r="Z148" i="58"/>
  <c r="Y148" i="58"/>
  <c r="AR147" i="58"/>
  <c r="AQ147" i="58"/>
  <c r="AP147" i="58"/>
  <c r="AO147" i="58"/>
  <c r="AN147" i="58"/>
  <c r="AM147" i="58"/>
  <c r="AL147" i="58"/>
  <c r="AK147" i="58"/>
  <c r="AJ147" i="58"/>
  <c r="AI147" i="58"/>
  <c r="AH147" i="58"/>
  <c r="AG147" i="58"/>
  <c r="AF147" i="58"/>
  <c r="AE147" i="58"/>
  <c r="AD147" i="58"/>
  <c r="AC147" i="58"/>
  <c r="AB147" i="58"/>
  <c r="AA147" i="58"/>
  <c r="Z147" i="58"/>
  <c r="Y147" i="58"/>
  <c r="AR146" i="58"/>
  <c r="AQ146" i="58"/>
  <c r="AP146" i="58"/>
  <c r="AO146" i="58"/>
  <c r="AN146" i="58"/>
  <c r="AM146" i="58"/>
  <c r="AL146" i="58"/>
  <c r="AK146" i="58"/>
  <c r="AJ146" i="58"/>
  <c r="AI146" i="58"/>
  <c r="AH146" i="58"/>
  <c r="AG146" i="58"/>
  <c r="AF146" i="58"/>
  <c r="AE146" i="58"/>
  <c r="AD146" i="58"/>
  <c r="AC146" i="58"/>
  <c r="AB146" i="58"/>
  <c r="AA146" i="58"/>
  <c r="Z146" i="58"/>
  <c r="Y146" i="58"/>
  <c r="AR145" i="58"/>
  <c r="AQ145" i="58"/>
  <c r="AP145" i="58"/>
  <c r="AO145" i="58"/>
  <c r="AN145" i="58"/>
  <c r="AM145" i="58"/>
  <c r="AL145" i="58"/>
  <c r="AK145" i="58"/>
  <c r="AJ145" i="58"/>
  <c r="AI145" i="58"/>
  <c r="AH145" i="58"/>
  <c r="AG145" i="58"/>
  <c r="AF145" i="58"/>
  <c r="AE145" i="58"/>
  <c r="AD145" i="58"/>
  <c r="AC145" i="58"/>
  <c r="AB145" i="58"/>
  <c r="AA145" i="58"/>
  <c r="Z145" i="58"/>
  <c r="Y145" i="58"/>
  <c r="AR144" i="58"/>
  <c r="AQ144" i="58"/>
  <c r="AP144" i="58"/>
  <c r="AO144" i="58"/>
  <c r="AN144" i="58"/>
  <c r="AM144" i="58"/>
  <c r="AL144" i="58"/>
  <c r="AK144" i="58"/>
  <c r="AJ144" i="58"/>
  <c r="AI144" i="58"/>
  <c r="AH144" i="58"/>
  <c r="AG144" i="58"/>
  <c r="AF144" i="58"/>
  <c r="AE144" i="58"/>
  <c r="AD144" i="58"/>
  <c r="AC144" i="58"/>
  <c r="AB144" i="58"/>
  <c r="AA144" i="58"/>
  <c r="Z144" i="58"/>
  <c r="Y144" i="58"/>
  <c r="AR143" i="58"/>
  <c r="AQ143" i="58"/>
  <c r="AP143" i="58"/>
  <c r="AO143" i="58"/>
  <c r="AN143" i="58"/>
  <c r="AM143" i="58"/>
  <c r="AL143" i="58"/>
  <c r="AK143" i="58"/>
  <c r="AJ143" i="58"/>
  <c r="AI143" i="58"/>
  <c r="AH143" i="58"/>
  <c r="AG143" i="58"/>
  <c r="AF143" i="58"/>
  <c r="AE143" i="58"/>
  <c r="AD143" i="58"/>
  <c r="AC143" i="58"/>
  <c r="AB143" i="58"/>
  <c r="AA143" i="58"/>
  <c r="Z143" i="58"/>
  <c r="Y143" i="58"/>
  <c r="AR142" i="58"/>
  <c r="AQ142" i="58"/>
  <c r="AP142" i="58"/>
  <c r="AO142" i="58"/>
  <c r="AN142" i="58"/>
  <c r="AM142" i="58"/>
  <c r="AL142" i="58"/>
  <c r="AK142" i="58"/>
  <c r="AJ142" i="58"/>
  <c r="AI142" i="58"/>
  <c r="AH142" i="58"/>
  <c r="AG142" i="58"/>
  <c r="AF142" i="58"/>
  <c r="AE142" i="58"/>
  <c r="AD142" i="58"/>
  <c r="AC142" i="58"/>
  <c r="AB142" i="58"/>
  <c r="AA142" i="58"/>
  <c r="Z142" i="58"/>
  <c r="Y142" i="58"/>
  <c r="AR141" i="58"/>
  <c r="AQ141" i="58"/>
  <c r="AP141" i="58"/>
  <c r="AO141" i="58"/>
  <c r="AN141" i="58"/>
  <c r="AM141" i="58"/>
  <c r="AL141" i="58"/>
  <c r="AK141" i="58"/>
  <c r="AJ141" i="58"/>
  <c r="AI141" i="58"/>
  <c r="AH141" i="58"/>
  <c r="AG141" i="58"/>
  <c r="AF141" i="58"/>
  <c r="AE141" i="58"/>
  <c r="AD141" i="58"/>
  <c r="AC141" i="58"/>
  <c r="AB141" i="58"/>
  <c r="AA141" i="58"/>
  <c r="Z141" i="58"/>
  <c r="Y141" i="58"/>
  <c r="AR140" i="58"/>
  <c r="AQ140" i="58"/>
  <c r="AP140" i="58"/>
  <c r="AO140" i="58"/>
  <c r="AN140" i="58"/>
  <c r="AM140" i="58"/>
  <c r="AL140" i="58"/>
  <c r="AK140" i="58"/>
  <c r="AJ140" i="58"/>
  <c r="AI140" i="58"/>
  <c r="AH140" i="58"/>
  <c r="AG140" i="58"/>
  <c r="AF140" i="58"/>
  <c r="AE140" i="58"/>
  <c r="AD140" i="58"/>
  <c r="AC140" i="58"/>
  <c r="AB140" i="58"/>
  <c r="AA140" i="58"/>
  <c r="Z140" i="58"/>
  <c r="Y140" i="58"/>
  <c r="AR139" i="58"/>
  <c r="AQ139" i="58"/>
  <c r="AP139" i="58"/>
  <c r="AO139" i="58"/>
  <c r="AN139" i="58"/>
  <c r="AM139" i="58"/>
  <c r="AL139" i="58"/>
  <c r="AK139" i="58"/>
  <c r="AJ139" i="58"/>
  <c r="AI139" i="58"/>
  <c r="AH139" i="58"/>
  <c r="AG139" i="58"/>
  <c r="AF139" i="58"/>
  <c r="AE139" i="58"/>
  <c r="AD139" i="58"/>
  <c r="AC139" i="58"/>
  <c r="AB139" i="58"/>
  <c r="AA139" i="58"/>
  <c r="Z139" i="58"/>
  <c r="Y139" i="58"/>
  <c r="AR138" i="58"/>
  <c r="AQ138" i="58"/>
  <c r="AP138" i="58"/>
  <c r="AO138" i="58"/>
  <c r="AN138" i="58"/>
  <c r="AM138" i="58"/>
  <c r="AL138" i="58"/>
  <c r="AK138" i="58"/>
  <c r="AJ138" i="58"/>
  <c r="AI138" i="58"/>
  <c r="AH138" i="58"/>
  <c r="AG138" i="58"/>
  <c r="AF138" i="58"/>
  <c r="AE138" i="58"/>
  <c r="AD138" i="58"/>
  <c r="AC138" i="58"/>
  <c r="AB138" i="58"/>
  <c r="AA138" i="58"/>
  <c r="Z138" i="58"/>
  <c r="Y138" i="58"/>
  <c r="AR137" i="58"/>
  <c r="AQ137" i="58"/>
  <c r="AP137" i="58"/>
  <c r="AO137" i="58"/>
  <c r="AN137" i="58"/>
  <c r="AM137" i="58"/>
  <c r="AL137" i="58"/>
  <c r="AK137" i="58"/>
  <c r="AJ137" i="58"/>
  <c r="AI137" i="58"/>
  <c r="AH137" i="58"/>
  <c r="AG137" i="58"/>
  <c r="AF137" i="58"/>
  <c r="AE137" i="58"/>
  <c r="AD137" i="58"/>
  <c r="AC137" i="58"/>
  <c r="AB137" i="58"/>
  <c r="AA137" i="58"/>
  <c r="Z137" i="58"/>
  <c r="Y137" i="58"/>
  <c r="AR136" i="58"/>
  <c r="AQ136" i="58"/>
  <c r="AP136" i="58"/>
  <c r="AO136" i="58"/>
  <c r="AN136" i="58"/>
  <c r="AM136" i="58"/>
  <c r="AL136" i="58"/>
  <c r="AK136" i="58"/>
  <c r="AJ136" i="58"/>
  <c r="AI136" i="58"/>
  <c r="AH136" i="58"/>
  <c r="AG136" i="58"/>
  <c r="AF136" i="58"/>
  <c r="AE136" i="58"/>
  <c r="AD136" i="58"/>
  <c r="AC136" i="58"/>
  <c r="AB136" i="58"/>
  <c r="AA136" i="58"/>
  <c r="Z136" i="58"/>
  <c r="Y136" i="58"/>
  <c r="AR135" i="58"/>
  <c r="AQ135" i="58"/>
  <c r="AP135" i="58"/>
  <c r="AO135" i="58"/>
  <c r="AN135" i="58"/>
  <c r="AM135" i="58"/>
  <c r="AL135" i="58"/>
  <c r="AK135" i="58"/>
  <c r="AJ135" i="58"/>
  <c r="AI135" i="58"/>
  <c r="AH135" i="58"/>
  <c r="AG135" i="58"/>
  <c r="AF135" i="58"/>
  <c r="AE135" i="58"/>
  <c r="AD135" i="58"/>
  <c r="AC135" i="58"/>
  <c r="AB135" i="58"/>
  <c r="AA135" i="58"/>
  <c r="Z135" i="58"/>
  <c r="Y135" i="58"/>
  <c r="AR134" i="58"/>
  <c r="AQ134" i="58"/>
  <c r="AP134" i="58"/>
  <c r="AO134" i="58"/>
  <c r="AN134" i="58"/>
  <c r="AM134" i="58"/>
  <c r="AL134" i="58"/>
  <c r="AK134" i="58"/>
  <c r="AJ134" i="58"/>
  <c r="AI134" i="58"/>
  <c r="AH134" i="58"/>
  <c r="AG134" i="58"/>
  <c r="AF134" i="58"/>
  <c r="AE134" i="58"/>
  <c r="AD134" i="58"/>
  <c r="AC134" i="58"/>
  <c r="AB134" i="58"/>
  <c r="AA134" i="58"/>
  <c r="Z134" i="58"/>
  <c r="Y134" i="58"/>
  <c r="AR133" i="58"/>
  <c r="AQ133" i="58"/>
  <c r="AP133" i="58"/>
  <c r="AO133" i="58"/>
  <c r="AN133" i="58"/>
  <c r="AM133" i="58"/>
  <c r="AL133" i="58"/>
  <c r="AK133" i="58"/>
  <c r="AJ133" i="58"/>
  <c r="AI133" i="58"/>
  <c r="AH133" i="58"/>
  <c r="AG133" i="58"/>
  <c r="AF133" i="58"/>
  <c r="AE133" i="58"/>
  <c r="AD133" i="58"/>
  <c r="AC133" i="58"/>
  <c r="AB133" i="58"/>
  <c r="AA133" i="58"/>
  <c r="Z133" i="58"/>
  <c r="Y133" i="58"/>
  <c r="AR132" i="58"/>
  <c r="AQ132" i="58"/>
  <c r="AP132" i="58"/>
  <c r="AO132" i="58"/>
  <c r="AN132" i="58"/>
  <c r="AM132" i="58"/>
  <c r="AL132" i="58"/>
  <c r="AK132" i="58"/>
  <c r="AJ132" i="58"/>
  <c r="AI132" i="58"/>
  <c r="AH132" i="58"/>
  <c r="AG132" i="58"/>
  <c r="AF132" i="58"/>
  <c r="AE132" i="58"/>
  <c r="AD132" i="58"/>
  <c r="AC132" i="58"/>
  <c r="AB132" i="58"/>
  <c r="AA132" i="58"/>
  <c r="Z132" i="58"/>
  <c r="Y132" i="58"/>
  <c r="AR131" i="58"/>
  <c r="AQ131" i="58"/>
  <c r="AP131" i="58"/>
  <c r="AO131" i="58"/>
  <c r="AN131" i="58"/>
  <c r="AM131" i="58"/>
  <c r="AL131" i="58"/>
  <c r="AK131" i="58"/>
  <c r="AJ131" i="58"/>
  <c r="AI131" i="58"/>
  <c r="AH131" i="58"/>
  <c r="AG131" i="58"/>
  <c r="AF131" i="58"/>
  <c r="AE131" i="58"/>
  <c r="AD131" i="58"/>
  <c r="AC131" i="58"/>
  <c r="AB131" i="58"/>
  <c r="AA131" i="58"/>
  <c r="Z131" i="58"/>
  <c r="Y131" i="58"/>
  <c r="AR130" i="58"/>
  <c r="AQ130" i="58"/>
  <c r="AP130" i="58"/>
  <c r="AO130" i="58"/>
  <c r="AN130" i="58"/>
  <c r="AM130" i="58"/>
  <c r="AL130" i="58"/>
  <c r="AK130" i="58"/>
  <c r="AJ130" i="58"/>
  <c r="AI130" i="58"/>
  <c r="AH130" i="58"/>
  <c r="AG130" i="58"/>
  <c r="AF130" i="58"/>
  <c r="AE130" i="58"/>
  <c r="AD130" i="58"/>
  <c r="AC130" i="58"/>
  <c r="AB130" i="58"/>
  <c r="AA130" i="58"/>
  <c r="Z130" i="58"/>
  <c r="Y130" i="58"/>
  <c r="AR129" i="58"/>
  <c r="AQ129" i="58"/>
  <c r="AP129" i="58"/>
  <c r="AO129" i="58"/>
  <c r="AN129" i="58"/>
  <c r="AM129" i="58"/>
  <c r="AL129" i="58"/>
  <c r="AK129" i="58"/>
  <c r="AJ129" i="58"/>
  <c r="AI129" i="58"/>
  <c r="AH129" i="58"/>
  <c r="AG129" i="58"/>
  <c r="AF129" i="58"/>
  <c r="AE129" i="58"/>
  <c r="AD129" i="58"/>
  <c r="AC129" i="58"/>
  <c r="AB129" i="58"/>
  <c r="AA129" i="58"/>
  <c r="Z129" i="58"/>
  <c r="Y129" i="58"/>
  <c r="AR128" i="58"/>
  <c r="AQ128" i="58"/>
  <c r="AP128" i="58"/>
  <c r="AO128" i="58"/>
  <c r="AN128" i="58"/>
  <c r="AM128" i="58"/>
  <c r="AL128" i="58"/>
  <c r="AK128" i="58"/>
  <c r="AJ128" i="58"/>
  <c r="AI128" i="58"/>
  <c r="AH128" i="58"/>
  <c r="AG128" i="58"/>
  <c r="AF128" i="58"/>
  <c r="AE128" i="58"/>
  <c r="AD128" i="58"/>
  <c r="AC128" i="58"/>
  <c r="AB128" i="58"/>
  <c r="AA128" i="58"/>
  <c r="Z128" i="58"/>
  <c r="Y128" i="58"/>
  <c r="AR127" i="58"/>
  <c r="AQ127" i="58"/>
  <c r="AP127" i="58"/>
  <c r="AO127" i="58"/>
  <c r="AN127" i="58"/>
  <c r="AM127" i="58"/>
  <c r="AL127" i="58"/>
  <c r="AK127" i="58"/>
  <c r="AJ127" i="58"/>
  <c r="AI127" i="58"/>
  <c r="AH127" i="58"/>
  <c r="AG127" i="58"/>
  <c r="AF127" i="58"/>
  <c r="AE127" i="58"/>
  <c r="AD127" i="58"/>
  <c r="AC127" i="58"/>
  <c r="AB127" i="58"/>
  <c r="AA127" i="58"/>
  <c r="Z127" i="58"/>
  <c r="Y127" i="58"/>
  <c r="AR126" i="58"/>
  <c r="AQ126" i="58"/>
  <c r="AP126" i="58"/>
  <c r="AO126" i="58"/>
  <c r="AN126" i="58"/>
  <c r="AM126" i="58"/>
  <c r="AL126" i="58"/>
  <c r="AK126" i="58"/>
  <c r="AJ126" i="58"/>
  <c r="AI126" i="58"/>
  <c r="AH126" i="58"/>
  <c r="AG126" i="58"/>
  <c r="AF126" i="58"/>
  <c r="AE126" i="58"/>
  <c r="AD126" i="58"/>
  <c r="AC126" i="58"/>
  <c r="AB126" i="58"/>
  <c r="AA126" i="58"/>
  <c r="Z126" i="58"/>
  <c r="Y126" i="58"/>
  <c r="AR125" i="58"/>
  <c r="AQ125" i="58"/>
  <c r="AP125" i="58"/>
  <c r="AO125" i="58"/>
  <c r="AN125" i="58"/>
  <c r="AM125" i="58"/>
  <c r="AL125" i="58"/>
  <c r="AK125" i="58"/>
  <c r="AJ125" i="58"/>
  <c r="AI125" i="58"/>
  <c r="AH125" i="58"/>
  <c r="AG125" i="58"/>
  <c r="AF125" i="58"/>
  <c r="AE125" i="58"/>
  <c r="AD125" i="58"/>
  <c r="AC125" i="58"/>
  <c r="AB125" i="58"/>
  <c r="AA125" i="58"/>
  <c r="Z125" i="58"/>
  <c r="Y125" i="58"/>
  <c r="AR124" i="58"/>
  <c r="AQ124" i="58"/>
  <c r="AP124" i="58"/>
  <c r="AO124" i="58"/>
  <c r="AN124" i="58"/>
  <c r="AM124" i="58"/>
  <c r="AL124" i="58"/>
  <c r="AK124" i="58"/>
  <c r="AJ124" i="58"/>
  <c r="AI124" i="58"/>
  <c r="AH124" i="58"/>
  <c r="AG124" i="58"/>
  <c r="AF124" i="58"/>
  <c r="AE124" i="58"/>
  <c r="AD124" i="58"/>
  <c r="AC124" i="58"/>
  <c r="AB124" i="58"/>
  <c r="AA124" i="58"/>
  <c r="Z124" i="58"/>
  <c r="Y124" i="58"/>
  <c r="AR123" i="58"/>
  <c r="AQ123" i="58"/>
  <c r="AP123" i="58"/>
  <c r="AO123" i="58"/>
  <c r="AN123" i="58"/>
  <c r="AM123" i="58"/>
  <c r="AL123" i="58"/>
  <c r="AK123" i="58"/>
  <c r="AJ123" i="58"/>
  <c r="AI123" i="58"/>
  <c r="AH123" i="58"/>
  <c r="AG123" i="58"/>
  <c r="AF123" i="58"/>
  <c r="AE123" i="58"/>
  <c r="AD123" i="58"/>
  <c r="AC123" i="58"/>
  <c r="AB123" i="58"/>
  <c r="AA123" i="58"/>
  <c r="Z123" i="58"/>
  <c r="Y123" i="58"/>
  <c r="AR122" i="58"/>
  <c r="AQ122" i="58"/>
  <c r="AP122" i="58"/>
  <c r="AO122" i="58"/>
  <c r="AN122" i="58"/>
  <c r="AM122" i="58"/>
  <c r="AL122" i="58"/>
  <c r="AK122" i="58"/>
  <c r="AJ122" i="58"/>
  <c r="AI122" i="58"/>
  <c r="AH122" i="58"/>
  <c r="AG122" i="58"/>
  <c r="AF122" i="58"/>
  <c r="AE122" i="58"/>
  <c r="AD122" i="58"/>
  <c r="AC122" i="58"/>
  <c r="AB122" i="58"/>
  <c r="AA122" i="58"/>
  <c r="Z122" i="58"/>
  <c r="Y122" i="58"/>
  <c r="AR121" i="58"/>
  <c r="AQ121" i="58"/>
  <c r="AP121" i="58"/>
  <c r="AO121" i="58"/>
  <c r="AN121" i="58"/>
  <c r="AM121" i="58"/>
  <c r="AL121" i="58"/>
  <c r="AK121" i="58"/>
  <c r="AJ121" i="58"/>
  <c r="AI121" i="58"/>
  <c r="AH121" i="58"/>
  <c r="AG121" i="58"/>
  <c r="AF121" i="58"/>
  <c r="AE121" i="58"/>
  <c r="AD121" i="58"/>
  <c r="AC121" i="58"/>
  <c r="AB121" i="58"/>
  <c r="AA121" i="58"/>
  <c r="Z121" i="58"/>
  <c r="Y121" i="58"/>
  <c r="AR120" i="58"/>
  <c r="AQ120" i="58"/>
  <c r="AP120" i="58"/>
  <c r="AO120" i="58"/>
  <c r="AN120" i="58"/>
  <c r="AM120" i="58"/>
  <c r="AL120" i="58"/>
  <c r="AK120" i="58"/>
  <c r="AJ120" i="58"/>
  <c r="AI120" i="58"/>
  <c r="AH120" i="58"/>
  <c r="AG120" i="58"/>
  <c r="AF120" i="58"/>
  <c r="AE120" i="58"/>
  <c r="AD120" i="58"/>
  <c r="AC120" i="58"/>
  <c r="AB120" i="58"/>
  <c r="AA120" i="58"/>
  <c r="Z120" i="58"/>
  <c r="Y120" i="58"/>
  <c r="AR119" i="58"/>
  <c r="AQ119" i="58"/>
  <c r="AP119" i="58"/>
  <c r="AO119" i="58"/>
  <c r="AN119" i="58"/>
  <c r="AM119" i="58"/>
  <c r="AL119" i="58"/>
  <c r="AK119" i="58"/>
  <c r="AJ119" i="58"/>
  <c r="AI119" i="58"/>
  <c r="AH119" i="58"/>
  <c r="AG119" i="58"/>
  <c r="AF119" i="58"/>
  <c r="AE119" i="58"/>
  <c r="AD119" i="58"/>
  <c r="AC119" i="58"/>
  <c r="AB119" i="58"/>
  <c r="AA119" i="58"/>
  <c r="Z119" i="58"/>
  <c r="Y119" i="58"/>
  <c r="AR118" i="58"/>
  <c r="AQ118" i="58"/>
  <c r="AP118" i="58"/>
  <c r="AO118" i="58"/>
  <c r="AN118" i="58"/>
  <c r="AM118" i="58"/>
  <c r="AL118" i="58"/>
  <c r="AK118" i="58"/>
  <c r="AJ118" i="58"/>
  <c r="AI118" i="58"/>
  <c r="AH118" i="58"/>
  <c r="AG118" i="58"/>
  <c r="AF118" i="58"/>
  <c r="AE118" i="58"/>
  <c r="AD118" i="58"/>
  <c r="AC118" i="58"/>
  <c r="AB118" i="58"/>
  <c r="AA118" i="58"/>
  <c r="Z118" i="58"/>
  <c r="Y118" i="58"/>
  <c r="AR117" i="58"/>
  <c r="AQ117" i="58"/>
  <c r="AP117" i="58"/>
  <c r="AO117" i="58"/>
  <c r="AN117" i="58"/>
  <c r="AM117" i="58"/>
  <c r="AL117" i="58"/>
  <c r="AK117" i="58"/>
  <c r="AJ117" i="58"/>
  <c r="AI117" i="58"/>
  <c r="AH117" i="58"/>
  <c r="AG117" i="58"/>
  <c r="AF117" i="58"/>
  <c r="AE117" i="58"/>
  <c r="AD117" i="58"/>
  <c r="AC117" i="58"/>
  <c r="AB117" i="58"/>
  <c r="AA117" i="58"/>
  <c r="Z117" i="58"/>
  <c r="Y117" i="58"/>
  <c r="AR116" i="58"/>
  <c r="AQ116" i="58"/>
  <c r="AP116" i="58"/>
  <c r="AO116" i="58"/>
  <c r="AN116" i="58"/>
  <c r="AM116" i="58"/>
  <c r="AL116" i="58"/>
  <c r="AK116" i="58"/>
  <c r="AJ116" i="58"/>
  <c r="AI116" i="58"/>
  <c r="AH116" i="58"/>
  <c r="AG116" i="58"/>
  <c r="AF116" i="58"/>
  <c r="AE116" i="58"/>
  <c r="AD116" i="58"/>
  <c r="AC116" i="58"/>
  <c r="AB116" i="58"/>
  <c r="AA116" i="58"/>
  <c r="Z116" i="58"/>
  <c r="Y116" i="58"/>
  <c r="AR115" i="58"/>
  <c r="AQ115" i="58"/>
  <c r="AP115" i="58"/>
  <c r="AO115" i="58"/>
  <c r="AN115" i="58"/>
  <c r="AM115" i="58"/>
  <c r="AL115" i="58"/>
  <c r="AK115" i="58"/>
  <c r="AJ115" i="58"/>
  <c r="AI115" i="58"/>
  <c r="AH115" i="58"/>
  <c r="AG115" i="58"/>
  <c r="AF115" i="58"/>
  <c r="AE115" i="58"/>
  <c r="AD115" i="58"/>
  <c r="AC115" i="58"/>
  <c r="AB115" i="58"/>
  <c r="AA115" i="58"/>
  <c r="Z115" i="58"/>
  <c r="Y115" i="58"/>
  <c r="AR114" i="58"/>
  <c r="AQ114" i="58"/>
  <c r="AP114" i="58"/>
  <c r="AO114" i="58"/>
  <c r="AN114" i="58"/>
  <c r="AM114" i="58"/>
  <c r="AL114" i="58"/>
  <c r="AK114" i="58"/>
  <c r="AJ114" i="58"/>
  <c r="AI114" i="58"/>
  <c r="AH114" i="58"/>
  <c r="AG114" i="58"/>
  <c r="AF114" i="58"/>
  <c r="AE114" i="58"/>
  <c r="AD114" i="58"/>
  <c r="AC114" i="58"/>
  <c r="AB114" i="58"/>
  <c r="AA114" i="58"/>
  <c r="Z114" i="58"/>
  <c r="Y114" i="58"/>
  <c r="AR113" i="58"/>
  <c r="AQ113" i="58"/>
  <c r="AP113" i="58"/>
  <c r="AO113" i="58"/>
  <c r="AN113" i="58"/>
  <c r="AM113" i="58"/>
  <c r="AL113" i="58"/>
  <c r="AK113" i="58"/>
  <c r="AJ113" i="58"/>
  <c r="AI113" i="58"/>
  <c r="AH113" i="58"/>
  <c r="AG113" i="58"/>
  <c r="AF113" i="58"/>
  <c r="AE113" i="58"/>
  <c r="AD113" i="58"/>
  <c r="AC113" i="58"/>
  <c r="AB113" i="58"/>
  <c r="AA113" i="58"/>
  <c r="Z113" i="58"/>
  <c r="Y113" i="58"/>
  <c r="AR112" i="58"/>
  <c r="AQ112" i="58"/>
  <c r="AP112" i="58"/>
  <c r="AO112" i="58"/>
  <c r="AN112" i="58"/>
  <c r="AM112" i="58"/>
  <c r="AL112" i="58"/>
  <c r="AK112" i="58"/>
  <c r="AJ112" i="58"/>
  <c r="AI112" i="58"/>
  <c r="AH112" i="58"/>
  <c r="AG112" i="58"/>
  <c r="AF112" i="58"/>
  <c r="AE112" i="58"/>
  <c r="AD112" i="58"/>
  <c r="AC112" i="58"/>
  <c r="AB112" i="58"/>
  <c r="AA112" i="58"/>
  <c r="Z112" i="58"/>
  <c r="Y112" i="58"/>
  <c r="AR111" i="58"/>
  <c r="AQ111" i="58"/>
  <c r="AP111" i="58"/>
  <c r="AO111" i="58"/>
  <c r="AN111" i="58"/>
  <c r="AM111" i="58"/>
  <c r="AL111" i="58"/>
  <c r="AK111" i="58"/>
  <c r="AJ111" i="58"/>
  <c r="AI111" i="58"/>
  <c r="AH111" i="58"/>
  <c r="AG111" i="58"/>
  <c r="AF111" i="58"/>
  <c r="AE111" i="58"/>
  <c r="AD111" i="58"/>
  <c r="AC111" i="58"/>
  <c r="AB111" i="58"/>
  <c r="AA111" i="58"/>
  <c r="Z111" i="58"/>
  <c r="Y111" i="58"/>
  <c r="AR110" i="58"/>
  <c r="AQ110" i="58"/>
  <c r="AP110" i="58"/>
  <c r="AO110" i="58"/>
  <c r="AN110" i="58"/>
  <c r="AM110" i="58"/>
  <c r="AL110" i="58"/>
  <c r="AK110" i="58"/>
  <c r="AJ110" i="58"/>
  <c r="AI110" i="58"/>
  <c r="AH110" i="58"/>
  <c r="AG110" i="58"/>
  <c r="AF110" i="58"/>
  <c r="AE110" i="58"/>
  <c r="AD110" i="58"/>
  <c r="AC110" i="58"/>
  <c r="AB110" i="58"/>
  <c r="AA110" i="58"/>
  <c r="Z110" i="58"/>
  <c r="Y110" i="58"/>
  <c r="AR109" i="58"/>
  <c r="AQ109" i="58"/>
  <c r="AP109" i="58"/>
  <c r="AO109" i="58"/>
  <c r="AN109" i="58"/>
  <c r="AM109" i="58"/>
  <c r="AL109" i="58"/>
  <c r="AK109" i="58"/>
  <c r="AJ109" i="58"/>
  <c r="AI109" i="58"/>
  <c r="AH109" i="58"/>
  <c r="AG109" i="58"/>
  <c r="AF109" i="58"/>
  <c r="AE109" i="58"/>
  <c r="AD109" i="58"/>
  <c r="AC109" i="58"/>
  <c r="AB109" i="58"/>
  <c r="AA109" i="58"/>
  <c r="Z109" i="58"/>
  <c r="Y109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AR101" i="58"/>
  <c r="AQ101" i="58"/>
  <c r="AP101" i="58"/>
  <c r="AO101" i="58"/>
  <c r="AN101" i="58"/>
  <c r="AM101" i="58"/>
  <c r="AL101" i="58"/>
  <c r="AK101" i="58"/>
  <c r="AJ101" i="58"/>
  <c r="AI101" i="58"/>
  <c r="AH101" i="58"/>
  <c r="AG101" i="58"/>
  <c r="AF101" i="58"/>
  <c r="AE101" i="58"/>
  <c r="AD101" i="58"/>
  <c r="AC101" i="58"/>
  <c r="AB101" i="58"/>
  <c r="AA101" i="58"/>
  <c r="Z101" i="58"/>
  <c r="Y101" i="58"/>
  <c r="AR100" i="58"/>
  <c r="AQ100" i="58"/>
  <c r="AP100" i="58"/>
  <c r="AO100" i="58"/>
  <c r="AN100" i="58"/>
  <c r="AM100" i="58"/>
  <c r="AL100" i="58"/>
  <c r="AK100" i="58"/>
  <c r="AJ100" i="58"/>
  <c r="AI100" i="58"/>
  <c r="AH100" i="58"/>
  <c r="AG100" i="58"/>
  <c r="AF100" i="58"/>
  <c r="AE100" i="58"/>
  <c r="AD100" i="58"/>
  <c r="AC100" i="58"/>
  <c r="AB100" i="58"/>
  <c r="AA100" i="58"/>
  <c r="Z100" i="58"/>
  <c r="Y100" i="58"/>
  <c r="AR99" i="58"/>
  <c r="AQ99" i="58"/>
  <c r="AP99" i="58"/>
  <c r="AO99" i="58"/>
  <c r="AN99" i="58"/>
  <c r="AM99" i="58"/>
  <c r="AL99" i="58"/>
  <c r="AK99" i="58"/>
  <c r="AJ99" i="58"/>
  <c r="AI99" i="58"/>
  <c r="AH99" i="58"/>
  <c r="AG99" i="58"/>
  <c r="AF99" i="58"/>
  <c r="AE99" i="58"/>
  <c r="AD99" i="58"/>
  <c r="AC99" i="58"/>
  <c r="AB99" i="58"/>
  <c r="AA99" i="58"/>
  <c r="Z99" i="58"/>
  <c r="Y99" i="58"/>
  <c r="AR98" i="58"/>
  <c r="AQ98" i="58"/>
  <c r="AP98" i="58"/>
  <c r="AO98" i="58"/>
  <c r="AN98" i="58"/>
  <c r="AM98" i="58"/>
  <c r="AL98" i="58"/>
  <c r="AK98" i="58"/>
  <c r="AJ98" i="58"/>
  <c r="AI98" i="58"/>
  <c r="AH98" i="58"/>
  <c r="AG98" i="58"/>
  <c r="AF98" i="58"/>
  <c r="AE98" i="58"/>
  <c r="AD98" i="58"/>
  <c r="AC98" i="58"/>
  <c r="AB98" i="58"/>
  <c r="AA98" i="58"/>
  <c r="Z98" i="58"/>
  <c r="Y98" i="58"/>
  <c r="AR97" i="58"/>
  <c r="AQ97" i="58"/>
  <c r="AP97" i="58"/>
  <c r="AO97" i="58"/>
  <c r="AN97" i="58"/>
  <c r="AM97" i="58"/>
  <c r="AL97" i="58"/>
  <c r="AK97" i="58"/>
  <c r="AJ97" i="58"/>
  <c r="AI97" i="58"/>
  <c r="AH97" i="58"/>
  <c r="AG97" i="58"/>
  <c r="AF97" i="58"/>
  <c r="AE97" i="58"/>
  <c r="AD97" i="58"/>
  <c r="AC97" i="58"/>
  <c r="AB97" i="58"/>
  <c r="AA97" i="58"/>
  <c r="Z97" i="58"/>
  <c r="Y97" i="58"/>
  <c r="AR96" i="58"/>
  <c r="AQ96" i="58"/>
  <c r="AP96" i="58"/>
  <c r="AO96" i="58"/>
  <c r="AN96" i="58"/>
  <c r="AM96" i="58"/>
  <c r="AL96" i="58"/>
  <c r="AK96" i="58"/>
  <c r="AJ96" i="58"/>
  <c r="AI96" i="58"/>
  <c r="AH96" i="58"/>
  <c r="AG96" i="58"/>
  <c r="AF96" i="58"/>
  <c r="AE96" i="58"/>
  <c r="AD96" i="58"/>
  <c r="AC96" i="58"/>
  <c r="AB96" i="58"/>
  <c r="AA96" i="58"/>
  <c r="Z96" i="58"/>
  <c r="Y96" i="58"/>
  <c r="AR95" i="58"/>
  <c r="AQ95" i="58"/>
  <c r="AP95" i="58"/>
  <c r="AO95" i="58"/>
  <c r="AN95" i="58"/>
  <c r="AM95" i="58"/>
  <c r="AL95" i="58"/>
  <c r="AK95" i="58"/>
  <c r="AJ95" i="58"/>
  <c r="AI95" i="58"/>
  <c r="AH95" i="58"/>
  <c r="AG95" i="58"/>
  <c r="AF95" i="58"/>
  <c r="AE95" i="58"/>
  <c r="AD95" i="58"/>
  <c r="AC95" i="58"/>
  <c r="AB95" i="58"/>
  <c r="AA95" i="58"/>
  <c r="Z95" i="58"/>
  <c r="Y95" i="58"/>
  <c r="AR94" i="58"/>
  <c r="AQ94" i="58"/>
  <c r="AP94" i="58"/>
  <c r="AO94" i="58"/>
  <c r="AN94" i="58"/>
  <c r="AM94" i="58"/>
  <c r="AL94" i="58"/>
  <c r="AK94" i="58"/>
  <c r="AJ94" i="58"/>
  <c r="AI94" i="58"/>
  <c r="AH94" i="58"/>
  <c r="AG94" i="58"/>
  <c r="AF94" i="58"/>
  <c r="AE94" i="58"/>
  <c r="AD94" i="58"/>
  <c r="AC94" i="58"/>
  <c r="AB94" i="58"/>
  <c r="AA94" i="58"/>
  <c r="Z94" i="58"/>
  <c r="Y94" i="58"/>
  <c r="AR93" i="58"/>
  <c r="AQ93" i="58"/>
  <c r="AP93" i="58"/>
  <c r="AO93" i="58"/>
  <c r="AN93" i="58"/>
  <c r="AM93" i="58"/>
  <c r="AL93" i="58"/>
  <c r="AK93" i="58"/>
  <c r="AJ93" i="58"/>
  <c r="AI93" i="58"/>
  <c r="AH93" i="58"/>
  <c r="AG93" i="58"/>
  <c r="AF93" i="58"/>
  <c r="AE93" i="58"/>
  <c r="AD93" i="58"/>
  <c r="AC93" i="58"/>
  <c r="AB93" i="58"/>
  <c r="AA93" i="58"/>
  <c r="Z93" i="58"/>
  <c r="Y93" i="58"/>
  <c r="AR92" i="58"/>
  <c r="AQ92" i="58"/>
  <c r="AP92" i="58"/>
  <c r="AO92" i="58"/>
  <c r="AN92" i="58"/>
  <c r="AM92" i="58"/>
  <c r="AL92" i="58"/>
  <c r="AK92" i="58"/>
  <c r="AJ92" i="58"/>
  <c r="AI92" i="58"/>
  <c r="AH92" i="58"/>
  <c r="AG92" i="58"/>
  <c r="AF92" i="58"/>
  <c r="AE92" i="58"/>
  <c r="AD92" i="58"/>
  <c r="AC92" i="58"/>
  <c r="AB92" i="58"/>
  <c r="AA92" i="58"/>
  <c r="Z92" i="58"/>
  <c r="Y92" i="58"/>
  <c r="AR91" i="58"/>
  <c r="AQ91" i="58"/>
  <c r="AP91" i="58"/>
  <c r="AO91" i="58"/>
  <c r="AN91" i="58"/>
  <c r="AM91" i="58"/>
  <c r="AL91" i="58"/>
  <c r="AK91" i="58"/>
  <c r="AJ91" i="58"/>
  <c r="AI91" i="58"/>
  <c r="AH91" i="58"/>
  <c r="AG91" i="58"/>
  <c r="AF91" i="58"/>
  <c r="AE91" i="58"/>
  <c r="AD91" i="58"/>
  <c r="AC91" i="58"/>
  <c r="AB91" i="58"/>
  <c r="AA91" i="58"/>
  <c r="Z91" i="58"/>
  <c r="Y91" i="58"/>
  <c r="AR90" i="58"/>
  <c r="AQ90" i="58"/>
  <c r="AP90" i="58"/>
  <c r="AO90" i="58"/>
  <c r="AN90" i="58"/>
  <c r="AM90" i="58"/>
  <c r="AL90" i="58"/>
  <c r="AK90" i="58"/>
  <c r="AJ90" i="58"/>
  <c r="AI90" i="58"/>
  <c r="AH90" i="58"/>
  <c r="AG90" i="58"/>
  <c r="AF90" i="58"/>
  <c r="AE90" i="58"/>
  <c r="AD90" i="58"/>
  <c r="AC90" i="58"/>
  <c r="AB90" i="58"/>
  <c r="AA90" i="58"/>
  <c r="Z90" i="58"/>
  <c r="Y90" i="58"/>
  <c r="AR89" i="58"/>
  <c r="AQ89" i="58"/>
  <c r="AP89" i="58"/>
  <c r="AO89" i="58"/>
  <c r="AN89" i="58"/>
  <c r="AM89" i="58"/>
  <c r="AL89" i="58"/>
  <c r="AK89" i="58"/>
  <c r="AJ89" i="58"/>
  <c r="AI89" i="58"/>
  <c r="AH89" i="58"/>
  <c r="AG89" i="58"/>
  <c r="AF89" i="58"/>
  <c r="AE89" i="58"/>
  <c r="AD89" i="58"/>
  <c r="AC89" i="58"/>
  <c r="AB89" i="58"/>
  <c r="AA89" i="58"/>
  <c r="Z89" i="58"/>
  <c r="Y89" i="58"/>
  <c r="AR88" i="58"/>
  <c r="AQ88" i="58"/>
  <c r="AP88" i="58"/>
  <c r="AO88" i="58"/>
  <c r="AN88" i="58"/>
  <c r="AM88" i="58"/>
  <c r="AL88" i="58"/>
  <c r="AK88" i="58"/>
  <c r="AJ88" i="58"/>
  <c r="AI88" i="58"/>
  <c r="AH88" i="58"/>
  <c r="AG88" i="58"/>
  <c r="AF88" i="58"/>
  <c r="AE88" i="58"/>
  <c r="AD88" i="58"/>
  <c r="AC88" i="58"/>
  <c r="AB88" i="58"/>
  <c r="AA88" i="58"/>
  <c r="Z88" i="58"/>
  <c r="Y88" i="58"/>
  <c r="AR87" i="58"/>
  <c r="AQ87" i="58"/>
  <c r="AP87" i="58"/>
  <c r="AO87" i="58"/>
  <c r="AN87" i="58"/>
  <c r="AM87" i="58"/>
  <c r="AL87" i="58"/>
  <c r="AK87" i="58"/>
  <c r="AJ87" i="58"/>
  <c r="AI87" i="58"/>
  <c r="AH87" i="58"/>
  <c r="AG87" i="58"/>
  <c r="AF87" i="58"/>
  <c r="AE87" i="58"/>
  <c r="AD87" i="58"/>
  <c r="AC87" i="58"/>
  <c r="AB87" i="58"/>
  <c r="AA87" i="58"/>
  <c r="Z87" i="58"/>
  <c r="Y87" i="58"/>
  <c r="AR86" i="58"/>
  <c r="AQ86" i="58"/>
  <c r="AP86" i="58"/>
  <c r="AO86" i="58"/>
  <c r="AN86" i="58"/>
  <c r="AM86" i="58"/>
  <c r="AL86" i="58"/>
  <c r="AK86" i="58"/>
  <c r="AJ86" i="58"/>
  <c r="AI86" i="58"/>
  <c r="AH86" i="58"/>
  <c r="AG86" i="58"/>
  <c r="AF86" i="58"/>
  <c r="AE86" i="58"/>
  <c r="AD86" i="58"/>
  <c r="AC86" i="58"/>
  <c r="AB86" i="58"/>
  <c r="AA86" i="58"/>
  <c r="Z86" i="58"/>
  <c r="Y86" i="58"/>
  <c r="AR85" i="58"/>
  <c r="AQ85" i="58"/>
  <c r="AP85" i="58"/>
  <c r="AO85" i="58"/>
  <c r="AN85" i="58"/>
  <c r="AM85" i="58"/>
  <c r="AL85" i="58"/>
  <c r="AK85" i="58"/>
  <c r="AJ85" i="58"/>
  <c r="AI85" i="58"/>
  <c r="AH85" i="58"/>
  <c r="AG85" i="58"/>
  <c r="AF85" i="58"/>
  <c r="AE85" i="58"/>
  <c r="AD85" i="58"/>
  <c r="AC85" i="58"/>
  <c r="AB85" i="58"/>
  <c r="AA85" i="58"/>
  <c r="Z85" i="58"/>
  <c r="Y85" i="58"/>
  <c r="AR84" i="58"/>
  <c r="AQ84" i="58"/>
  <c r="AP84" i="58"/>
  <c r="AO84" i="58"/>
  <c r="AN84" i="58"/>
  <c r="AM84" i="58"/>
  <c r="AL84" i="58"/>
  <c r="AK84" i="58"/>
  <c r="AJ84" i="58"/>
  <c r="AI84" i="58"/>
  <c r="AH84" i="58"/>
  <c r="AG84" i="58"/>
  <c r="AF84" i="58"/>
  <c r="AE84" i="58"/>
  <c r="AD84" i="58"/>
  <c r="AC84" i="58"/>
  <c r="AB84" i="58"/>
  <c r="AA84" i="58"/>
  <c r="Z84" i="58"/>
  <c r="Y84" i="58"/>
  <c r="AR83" i="58"/>
  <c r="AQ83" i="58"/>
  <c r="AP83" i="58"/>
  <c r="AO83" i="58"/>
  <c r="AN83" i="58"/>
  <c r="AM83" i="58"/>
  <c r="AL83" i="58"/>
  <c r="AK83" i="58"/>
  <c r="AJ83" i="58"/>
  <c r="AI83" i="58"/>
  <c r="AH83" i="58"/>
  <c r="AG83" i="58"/>
  <c r="AF83" i="58"/>
  <c r="AE83" i="58"/>
  <c r="AD83" i="58"/>
  <c r="AC83" i="58"/>
  <c r="AB83" i="58"/>
  <c r="AA83" i="58"/>
  <c r="Z83" i="58"/>
  <c r="Y83" i="58"/>
  <c r="AR82" i="58"/>
  <c r="AQ82" i="58"/>
  <c r="AP82" i="58"/>
  <c r="AO82" i="58"/>
  <c r="AN82" i="58"/>
  <c r="AM82" i="58"/>
  <c r="AL82" i="58"/>
  <c r="AK82" i="58"/>
  <c r="AJ82" i="58"/>
  <c r="AI82" i="58"/>
  <c r="AH82" i="58"/>
  <c r="AG82" i="58"/>
  <c r="AF82" i="58"/>
  <c r="AE82" i="58"/>
  <c r="AD82" i="58"/>
  <c r="AC82" i="58"/>
  <c r="AB82" i="58"/>
  <c r="AA82" i="58"/>
  <c r="Z82" i="58"/>
  <c r="Y82" i="58"/>
  <c r="AR81" i="58"/>
  <c r="AQ81" i="58"/>
  <c r="AP81" i="58"/>
  <c r="AO81" i="58"/>
  <c r="AN81" i="58"/>
  <c r="AM81" i="58"/>
  <c r="AL81" i="58"/>
  <c r="AK81" i="58"/>
  <c r="AJ81" i="58"/>
  <c r="AI81" i="58"/>
  <c r="AH81" i="58"/>
  <c r="AG81" i="58"/>
  <c r="AF81" i="58"/>
  <c r="AE81" i="58"/>
  <c r="AD81" i="58"/>
  <c r="AC81" i="58"/>
  <c r="AB81" i="58"/>
  <c r="AA81" i="58"/>
  <c r="Z81" i="58"/>
  <c r="Y81" i="58"/>
  <c r="AR80" i="58"/>
  <c r="AQ80" i="58"/>
  <c r="AP80" i="58"/>
  <c r="AO80" i="58"/>
  <c r="AN80" i="58"/>
  <c r="AM80" i="58"/>
  <c r="AL80" i="58"/>
  <c r="AK80" i="58"/>
  <c r="AJ80" i="58"/>
  <c r="AI80" i="58"/>
  <c r="AH80" i="58"/>
  <c r="AG80" i="58"/>
  <c r="AF80" i="58"/>
  <c r="AE80" i="58"/>
  <c r="AD80" i="58"/>
  <c r="AC80" i="58"/>
  <c r="AB80" i="58"/>
  <c r="AA80" i="58"/>
  <c r="Z80" i="58"/>
  <c r="Y80" i="58"/>
  <c r="AR79" i="58"/>
  <c r="AQ79" i="58"/>
  <c r="AP79" i="58"/>
  <c r="AO79" i="58"/>
  <c r="AN79" i="58"/>
  <c r="AM79" i="58"/>
  <c r="AL79" i="58"/>
  <c r="AK79" i="58"/>
  <c r="AJ79" i="58"/>
  <c r="AI79" i="58"/>
  <c r="AH79" i="58"/>
  <c r="AG79" i="58"/>
  <c r="AF79" i="58"/>
  <c r="AE79" i="58"/>
  <c r="AD79" i="58"/>
  <c r="AC79" i="58"/>
  <c r="AB79" i="58"/>
  <c r="AA79" i="58"/>
  <c r="Z79" i="58"/>
  <c r="Y79" i="58"/>
  <c r="AR78" i="58"/>
  <c r="AQ78" i="58"/>
  <c r="AP78" i="58"/>
  <c r="AO78" i="58"/>
  <c r="AN78" i="58"/>
  <c r="AM78" i="58"/>
  <c r="AL78" i="58"/>
  <c r="AK78" i="58"/>
  <c r="AJ78" i="58"/>
  <c r="AI78" i="58"/>
  <c r="AH78" i="58"/>
  <c r="AG78" i="58"/>
  <c r="AF78" i="58"/>
  <c r="AE78" i="58"/>
  <c r="AD78" i="58"/>
  <c r="AC78" i="58"/>
  <c r="AB78" i="58"/>
  <c r="AA78" i="58"/>
  <c r="Z78" i="58"/>
  <c r="Y78" i="58"/>
  <c r="AR77" i="58"/>
  <c r="AQ77" i="58"/>
  <c r="AP77" i="58"/>
  <c r="AO77" i="58"/>
  <c r="AN77" i="58"/>
  <c r="AM77" i="58"/>
  <c r="AL77" i="58"/>
  <c r="AK77" i="58"/>
  <c r="AJ77" i="58"/>
  <c r="AI77" i="58"/>
  <c r="AH77" i="58"/>
  <c r="AG77" i="58"/>
  <c r="AF77" i="58"/>
  <c r="AE77" i="58"/>
  <c r="AD77" i="58"/>
  <c r="AC77" i="58"/>
  <c r="AB77" i="58"/>
  <c r="AA77" i="58"/>
  <c r="Z77" i="58"/>
  <c r="Y77" i="58"/>
  <c r="AR76" i="58"/>
  <c r="AQ76" i="58"/>
  <c r="AP76" i="58"/>
  <c r="AO76" i="58"/>
  <c r="AN76" i="58"/>
  <c r="AM76" i="58"/>
  <c r="AL76" i="58"/>
  <c r="AK76" i="58"/>
  <c r="AJ76" i="58"/>
  <c r="AI76" i="58"/>
  <c r="AH76" i="58"/>
  <c r="AG76" i="58"/>
  <c r="AF76" i="58"/>
  <c r="AE76" i="58"/>
  <c r="AD76" i="58"/>
  <c r="AC76" i="58"/>
  <c r="AB76" i="58"/>
  <c r="AA76" i="58"/>
  <c r="Z76" i="58"/>
  <c r="Y76" i="58"/>
  <c r="AR75" i="58"/>
  <c r="AQ75" i="58"/>
  <c r="AP75" i="58"/>
  <c r="AO75" i="58"/>
  <c r="AN75" i="58"/>
  <c r="AM75" i="58"/>
  <c r="AL75" i="58"/>
  <c r="AK75" i="58"/>
  <c r="AJ75" i="58"/>
  <c r="AI75" i="58"/>
  <c r="AH75" i="58"/>
  <c r="AG75" i="58"/>
  <c r="AF75" i="58"/>
  <c r="AE75" i="58"/>
  <c r="AD75" i="58"/>
  <c r="AC75" i="58"/>
  <c r="AB75" i="58"/>
  <c r="AA75" i="58"/>
  <c r="Z75" i="58"/>
  <c r="Y75" i="58"/>
  <c r="AR74" i="58"/>
  <c r="AQ74" i="58"/>
  <c r="AP74" i="58"/>
  <c r="AO74" i="58"/>
  <c r="AN74" i="58"/>
  <c r="AM74" i="58"/>
  <c r="AL74" i="58"/>
  <c r="AK74" i="58"/>
  <c r="AJ74" i="58"/>
  <c r="AI74" i="58"/>
  <c r="AH74" i="58"/>
  <c r="AG74" i="58"/>
  <c r="AF74" i="58"/>
  <c r="AE74" i="58"/>
  <c r="AD74" i="58"/>
  <c r="AC74" i="58"/>
  <c r="AB74" i="58"/>
  <c r="AA74" i="58"/>
  <c r="Z74" i="58"/>
  <c r="Y74" i="58"/>
  <c r="AR73" i="58"/>
  <c r="AQ73" i="58"/>
  <c r="AP73" i="58"/>
  <c r="AO73" i="58"/>
  <c r="AN73" i="58"/>
  <c r="AM73" i="58"/>
  <c r="AL73" i="58"/>
  <c r="AK73" i="58"/>
  <c r="AJ73" i="58"/>
  <c r="AI73" i="58"/>
  <c r="AH73" i="58"/>
  <c r="AG73" i="58"/>
  <c r="AF73" i="58"/>
  <c r="AE73" i="58"/>
  <c r="AD73" i="58"/>
  <c r="AC73" i="58"/>
  <c r="AB73" i="58"/>
  <c r="AA73" i="58"/>
  <c r="Z73" i="58"/>
  <c r="Y73" i="58"/>
  <c r="AR72" i="58"/>
  <c r="AQ72" i="58"/>
  <c r="AP72" i="58"/>
  <c r="AO72" i="58"/>
  <c r="AN72" i="58"/>
  <c r="AM72" i="58"/>
  <c r="AL72" i="58"/>
  <c r="AK72" i="58"/>
  <c r="AJ72" i="58"/>
  <c r="AI72" i="58"/>
  <c r="AH72" i="58"/>
  <c r="AG72" i="58"/>
  <c r="AF72" i="58"/>
  <c r="AE72" i="58"/>
  <c r="AD72" i="58"/>
  <c r="AC72" i="58"/>
  <c r="AB72" i="58"/>
  <c r="AA72" i="58"/>
  <c r="Z72" i="58"/>
  <c r="Y72" i="58"/>
  <c r="AR71" i="58"/>
  <c r="AQ71" i="58"/>
  <c r="AP71" i="58"/>
  <c r="AO71" i="58"/>
  <c r="AN71" i="58"/>
  <c r="AM71" i="58"/>
  <c r="AL71" i="58"/>
  <c r="AK71" i="58"/>
  <c r="AJ71" i="58"/>
  <c r="AI71" i="58"/>
  <c r="AH71" i="58"/>
  <c r="AG71" i="58"/>
  <c r="AF71" i="58"/>
  <c r="AE71" i="58"/>
  <c r="AD71" i="58"/>
  <c r="AC71" i="58"/>
  <c r="AB71" i="58"/>
  <c r="AA71" i="58"/>
  <c r="Z71" i="58"/>
  <c r="Y71" i="58"/>
  <c r="AR70" i="58"/>
  <c r="AQ70" i="58"/>
  <c r="AP70" i="58"/>
  <c r="AO70" i="58"/>
  <c r="AN70" i="58"/>
  <c r="AM70" i="58"/>
  <c r="AL70" i="58"/>
  <c r="AK70" i="58"/>
  <c r="AJ70" i="58"/>
  <c r="AI70" i="58"/>
  <c r="AH70" i="58"/>
  <c r="AG70" i="58"/>
  <c r="AF70" i="58"/>
  <c r="AE70" i="58"/>
  <c r="AD70" i="58"/>
  <c r="AC70" i="58"/>
  <c r="AB70" i="58"/>
  <c r="AA70" i="58"/>
  <c r="Z70" i="58"/>
  <c r="Y70" i="58"/>
  <c r="AR69" i="58"/>
  <c r="AQ69" i="58"/>
  <c r="AP69" i="58"/>
  <c r="AO69" i="58"/>
  <c r="AN69" i="58"/>
  <c r="AM69" i="58"/>
  <c r="AL69" i="58"/>
  <c r="AK69" i="58"/>
  <c r="AJ69" i="58"/>
  <c r="AI69" i="58"/>
  <c r="AH69" i="58"/>
  <c r="AG69" i="58"/>
  <c r="AF69" i="58"/>
  <c r="AE69" i="58"/>
  <c r="AD69" i="58"/>
  <c r="AC69" i="58"/>
  <c r="AB69" i="58"/>
  <c r="AA69" i="58"/>
  <c r="Z69" i="58"/>
  <c r="Y69" i="58"/>
  <c r="AR68" i="58"/>
  <c r="AQ68" i="58"/>
  <c r="AP68" i="58"/>
  <c r="AO68" i="58"/>
  <c r="AN68" i="58"/>
  <c r="AM68" i="58"/>
  <c r="AL68" i="58"/>
  <c r="AK68" i="58"/>
  <c r="AJ68" i="58"/>
  <c r="AI68" i="58"/>
  <c r="AH68" i="58"/>
  <c r="AG68" i="58"/>
  <c r="AF68" i="58"/>
  <c r="AE68" i="58"/>
  <c r="AD68" i="58"/>
  <c r="AC68" i="58"/>
  <c r="AB68" i="58"/>
  <c r="AA68" i="58"/>
  <c r="Z68" i="58"/>
  <c r="Y68" i="58"/>
  <c r="AR67" i="58"/>
  <c r="AQ67" i="58"/>
  <c r="AP67" i="58"/>
  <c r="AO67" i="58"/>
  <c r="AN67" i="58"/>
  <c r="AM67" i="58"/>
  <c r="AL67" i="58"/>
  <c r="AK67" i="58"/>
  <c r="AJ67" i="58"/>
  <c r="AI67" i="58"/>
  <c r="AH67" i="58"/>
  <c r="AG67" i="58"/>
  <c r="AF67" i="58"/>
  <c r="AE67" i="58"/>
  <c r="AD67" i="58"/>
  <c r="AC67" i="58"/>
  <c r="AB67" i="58"/>
  <c r="AA67" i="58"/>
  <c r="Z67" i="58"/>
  <c r="Y67" i="58"/>
  <c r="AR66" i="58"/>
  <c r="AQ66" i="58"/>
  <c r="AP66" i="58"/>
  <c r="AO66" i="58"/>
  <c r="AN66" i="58"/>
  <c r="AM66" i="58"/>
  <c r="AL66" i="58"/>
  <c r="AK66" i="58"/>
  <c r="AJ66" i="58"/>
  <c r="AI66" i="58"/>
  <c r="AH66" i="58"/>
  <c r="AG66" i="58"/>
  <c r="AF66" i="58"/>
  <c r="AE66" i="58"/>
  <c r="AD66" i="58"/>
  <c r="AC66" i="58"/>
  <c r="AB66" i="58"/>
  <c r="AA66" i="58"/>
  <c r="Z66" i="58"/>
  <c r="Y66" i="58"/>
  <c r="AR65" i="58"/>
  <c r="AQ65" i="58"/>
  <c r="AP65" i="58"/>
  <c r="AO65" i="58"/>
  <c r="AN65" i="58"/>
  <c r="AM65" i="58"/>
  <c r="AL65" i="58"/>
  <c r="AK65" i="58"/>
  <c r="AJ65" i="58"/>
  <c r="AI65" i="58"/>
  <c r="AH65" i="58"/>
  <c r="AG65" i="58"/>
  <c r="AF65" i="58"/>
  <c r="AE65" i="58"/>
  <c r="AD65" i="58"/>
  <c r="AC65" i="58"/>
  <c r="AB65" i="58"/>
  <c r="AA65" i="58"/>
  <c r="Z65" i="58"/>
  <c r="Y65" i="58"/>
  <c r="AR64" i="58"/>
  <c r="AQ64" i="58"/>
  <c r="AP64" i="58"/>
  <c r="AO64" i="58"/>
  <c r="AN64" i="58"/>
  <c r="AM64" i="58"/>
  <c r="AL64" i="58"/>
  <c r="AK64" i="58"/>
  <c r="AJ64" i="58"/>
  <c r="AI64" i="58"/>
  <c r="AH64" i="58"/>
  <c r="AG64" i="58"/>
  <c r="AF64" i="58"/>
  <c r="AE64" i="58"/>
  <c r="AD64" i="58"/>
  <c r="AC64" i="58"/>
  <c r="AB64" i="58"/>
  <c r="AA64" i="58"/>
  <c r="Z64" i="58"/>
  <c r="Y64" i="58"/>
  <c r="AR63" i="58"/>
  <c r="AQ63" i="58"/>
  <c r="AP63" i="58"/>
  <c r="AO63" i="58"/>
  <c r="AN63" i="58"/>
  <c r="AM63" i="58"/>
  <c r="AL63" i="58"/>
  <c r="AK63" i="58"/>
  <c r="AJ63" i="58"/>
  <c r="AI63" i="58"/>
  <c r="AH63" i="58"/>
  <c r="AG63" i="58"/>
  <c r="AF63" i="58"/>
  <c r="AE63" i="58"/>
  <c r="AD63" i="58"/>
  <c r="AC63" i="58"/>
  <c r="AB63" i="58"/>
  <c r="AA63" i="58"/>
  <c r="Z63" i="58"/>
  <c r="Y63" i="58"/>
  <c r="AR62" i="58"/>
  <c r="AQ62" i="58"/>
  <c r="AP62" i="58"/>
  <c r="AO62" i="58"/>
  <c r="AN62" i="58"/>
  <c r="AM62" i="58"/>
  <c r="AL62" i="58"/>
  <c r="AK62" i="58"/>
  <c r="AJ62" i="58"/>
  <c r="AI62" i="58"/>
  <c r="AH62" i="58"/>
  <c r="AG62" i="58"/>
  <c r="AF62" i="58"/>
  <c r="AE62" i="58"/>
  <c r="AD62" i="58"/>
  <c r="AC62" i="58"/>
  <c r="AB62" i="58"/>
  <c r="AA62" i="58"/>
  <c r="Z62" i="58"/>
  <c r="Y62" i="58"/>
  <c r="AR61" i="58"/>
  <c r="AQ61" i="58"/>
  <c r="AP61" i="58"/>
  <c r="AO61" i="58"/>
  <c r="AN61" i="58"/>
  <c r="AM61" i="58"/>
  <c r="AL61" i="58"/>
  <c r="AK61" i="58"/>
  <c r="AJ61" i="58"/>
  <c r="AI61" i="58"/>
  <c r="AH61" i="58"/>
  <c r="AG61" i="58"/>
  <c r="AF61" i="58"/>
  <c r="AE61" i="58"/>
  <c r="AD61" i="58"/>
  <c r="AC61" i="58"/>
  <c r="AB61" i="58"/>
  <c r="AA61" i="58"/>
  <c r="Z61" i="58"/>
  <c r="Y61" i="58"/>
  <c r="AR60" i="58"/>
  <c r="AQ60" i="58"/>
  <c r="AP60" i="58"/>
  <c r="AO60" i="58"/>
  <c r="AN60" i="58"/>
  <c r="AM60" i="58"/>
  <c r="AL60" i="58"/>
  <c r="AK60" i="58"/>
  <c r="AJ60" i="58"/>
  <c r="AI60" i="58"/>
  <c r="AH60" i="58"/>
  <c r="AG60" i="58"/>
  <c r="AF60" i="58"/>
  <c r="AE60" i="58"/>
  <c r="AD60" i="58"/>
  <c r="AC60" i="58"/>
  <c r="AB60" i="58"/>
  <c r="AA60" i="58"/>
  <c r="Z60" i="58"/>
  <c r="Y60" i="58"/>
  <c r="AR59" i="58"/>
  <c r="AQ59" i="58"/>
  <c r="AP59" i="58"/>
  <c r="AO59" i="58"/>
  <c r="AN59" i="58"/>
  <c r="AM59" i="58"/>
  <c r="AL59" i="58"/>
  <c r="AK59" i="58"/>
  <c r="AJ59" i="58"/>
  <c r="AI59" i="58"/>
  <c r="AH59" i="58"/>
  <c r="AG59" i="58"/>
  <c r="AF59" i="58"/>
  <c r="AE59" i="58"/>
  <c r="AD59" i="58"/>
  <c r="AC59" i="58"/>
  <c r="AB59" i="58"/>
  <c r="AA59" i="58"/>
  <c r="Z59" i="58"/>
  <c r="Y59" i="58"/>
  <c r="AR58" i="58"/>
  <c r="AQ58" i="58"/>
  <c r="AP58" i="58"/>
  <c r="AO58" i="58"/>
  <c r="AN58" i="58"/>
  <c r="AM58" i="58"/>
  <c r="AL58" i="58"/>
  <c r="AK58" i="58"/>
  <c r="AJ58" i="58"/>
  <c r="AI58" i="58"/>
  <c r="AH58" i="58"/>
  <c r="AG58" i="58"/>
  <c r="AF58" i="58"/>
  <c r="AE58" i="58"/>
  <c r="AD58" i="58"/>
  <c r="AC58" i="58"/>
  <c r="AB58" i="58"/>
  <c r="AA58" i="58"/>
  <c r="Z58" i="58"/>
  <c r="Y58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AR56" i="58"/>
  <c r="AQ56" i="58"/>
  <c r="AP56" i="58"/>
  <c r="AO56" i="58"/>
  <c r="AN56" i="58"/>
  <c r="AM56" i="58"/>
  <c r="AL56" i="58"/>
  <c r="AK56" i="58"/>
  <c r="AJ56" i="58"/>
  <c r="AI56" i="58"/>
  <c r="AH56" i="58"/>
  <c r="AG56" i="58"/>
  <c r="AF56" i="58"/>
  <c r="AE56" i="58"/>
  <c r="AD56" i="58"/>
  <c r="AC56" i="58"/>
  <c r="AB56" i="58"/>
  <c r="AA56" i="58"/>
  <c r="Z56" i="58"/>
  <c r="Y56" i="58"/>
  <c r="AR55" i="58"/>
  <c r="AQ55" i="58"/>
  <c r="AP55" i="58"/>
  <c r="AO55" i="58"/>
  <c r="AN55" i="58"/>
  <c r="AM55" i="58"/>
  <c r="AL55" i="58"/>
  <c r="AK55" i="58"/>
  <c r="AJ55" i="58"/>
  <c r="AI55" i="58"/>
  <c r="AH55" i="58"/>
  <c r="AG55" i="58"/>
  <c r="AF55" i="58"/>
  <c r="AE55" i="58"/>
  <c r="AD55" i="58"/>
  <c r="AC55" i="58"/>
  <c r="AB55" i="58"/>
  <c r="AA55" i="58"/>
  <c r="Z55" i="58"/>
  <c r="Y55" i="58"/>
  <c r="AR54" i="58"/>
  <c r="AQ54" i="58"/>
  <c r="AP54" i="58"/>
  <c r="AO54" i="58"/>
  <c r="AN54" i="58"/>
  <c r="AM54" i="58"/>
  <c r="AL54" i="58"/>
  <c r="AK54" i="58"/>
  <c r="AJ54" i="58"/>
  <c r="AI54" i="58"/>
  <c r="AH54" i="58"/>
  <c r="AG54" i="58"/>
  <c r="AF54" i="58"/>
  <c r="AE54" i="58"/>
  <c r="AD54" i="58"/>
  <c r="AC54" i="58"/>
  <c r="AB54" i="58"/>
  <c r="AA54" i="58"/>
  <c r="Z54" i="58"/>
  <c r="Y54" i="58"/>
  <c r="AR53" i="58"/>
  <c r="AQ53" i="58"/>
  <c r="AP53" i="58"/>
  <c r="AO53" i="58"/>
  <c r="AN53" i="58"/>
  <c r="AM53" i="58"/>
  <c r="AL53" i="58"/>
  <c r="AK53" i="58"/>
  <c r="AJ53" i="58"/>
  <c r="AI53" i="58"/>
  <c r="AH53" i="58"/>
  <c r="AG53" i="58"/>
  <c r="AF53" i="58"/>
  <c r="AE53" i="58"/>
  <c r="AD53" i="58"/>
  <c r="AC53" i="58"/>
  <c r="AB53" i="58"/>
  <c r="AA53" i="58"/>
  <c r="Z53" i="58"/>
  <c r="Y53" i="58"/>
  <c r="AR52" i="58"/>
  <c r="AQ52" i="58"/>
  <c r="AP52" i="58"/>
  <c r="AO52" i="58"/>
  <c r="AN52" i="58"/>
  <c r="AM52" i="58"/>
  <c r="AL52" i="58"/>
  <c r="AK52" i="58"/>
  <c r="AJ52" i="58"/>
  <c r="AI52" i="58"/>
  <c r="AH52" i="58"/>
  <c r="AG52" i="58"/>
  <c r="AF52" i="58"/>
  <c r="AE52" i="58"/>
  <c r="AD52" i="58"/>
  <c r="AC52" i="58"/>
  <c r="AB52" i="58"/>
  <c r="AA52" i="58"/>
  <c r="Z52" i="58"/>
  <c r="Y52" i="58"/>
  <c r="AR51" i="58"/>
  <c r="AQ51" i="58"/>
  <c r="AP51" i="58"/>
  <c r="AO51" i="58"/>
  <c r="AN51" i="58"/>
  <c r="AM51" i="58"/>
  <c r="AL51" i="58"/>
  <c r="AK51" i="58"/>
  <c r="AJ51" i="58"/>
  <c r="AI51" i="58"/>
  <c r="AH51" i="58"/>
  <c r="AG51" i="58"/>
  <c r="AF51" i="58"/>
  <c r="AE51" i="58"/>
  <c r="AD51" i="58"/>
  <c r="AC51" i="58"/>
  <c r="AB51" i="58"/>
  <c r="AA51" i="58"/>
  <c r="Z51" i="58"/>
  <c r="Y51" i="58"/>
  <c r="AR50" i="58"/>
  <c r="AQ50" i="58"/>
  <c r="AP50" i="58"/>
  <c r="AO50" i="58"/>
  <c r="AN50" i="58"/>
  <c r="AM50" i="58"/>
  <c r="AL50" i="58"/>
  <c r="AK50" i="58"/>
  <c r="AJ50" i="58"/>
  <c r="AI50" i="58"/>
  <c r="AH50" i="58"/>
  <c r="AG50" i="58"/>
  <c r="AF50" i="58"/>
  <c r="AE50" i="58"/>
  <c r="AD50" i="58"/>
  <c r="AC50" i="58"/>
  <c r="AB50" i="58"/>
  <c r="AA50" i="58"/>
  <c r="Z50" i="58"/>
  <c r="Y50" i="58"/>
  <c r="AR49" i="58"/>
  <c r="AQ49" i="58"/>
  <c r="AP49" i="58"/>
  <c r="AO49" i="58"/>
  <c r="AN49" i="58"/>
  <c r="AM49" i="58"/>
  <c r="AL49" i="58"/>
  <c r="AK49" i="58"/>
  <c r="AJ49" i="58"/>
  <c r="AI49" i="58"/>
  <c r="AH49" i="58"/>
  <c r="AG49" i="58"/>
  <c r="AF49" i="58"/>
  <c r="AE49" i="58"/>
  <c r="AD49" i="58"/>
  <c r="AC49" i="58"/>
  <c r="AB49" i="58"/>
  <c r="AA49" i="58"/>
  <c r="Z49" i="58"/>
  <c r="Y49" i="58"/>
  <c r="AR48" i="58"/>
  <c r="AQ48" i="58"/>
  <c r="AP48" i="58"/>
  <c r="AO48" i="58"/>
  <c r="AN48" i="58"/>
  <c r="AM48" i="58"/>
  <c r="AL48" i="58"/>
  <c r="AK48" i="58"/>
  <c r="AJ48" i="58"/>
  <c r="AI48" i="58"/>
  <c r="AH48" i="58"/>
  <c r="AG48" i="58"/>
  <c r="AF48" i="58"/>
  <c r="AE48" i="58"/>
  <c r="AD48" i="58"/>
  <c r="AC48" i="58"/>
  <c r="AB48" i="58"/>
  <c r="AA48" i="58"/>
  <c r="Z48" i="58"/>
  <c r="Y48" i="58"/>
  <c r="AR47" i="58"/>
  <c r="AQ47" i="58"/>
  <c r="AP47" i="58"/>
  <c r="AO47" i="58"/>
  <c r="AN47" i="58"/>
  <c r="AM47" i="58"/>
  <c r="AL47" i="58"/>
  <c r="AK47" i="58"/>
  <c r="AJ47" i="58"/>
  <c r="AI47" i="58"/>
  <c r="AH47" i="58"/>
  <c r="AG47" i="58"/>
  <c r="AF47" i="58"/>
  <c r="AE47" i="58"/>
  <c r="AD47" i="58"/>
  <c r="AC47" i="58"/>
  <c r="AB47" i="58"/>
  <c r="AA47" i="58"/>
  <c r="Z47" i="58"/>
  <c r="Y47" i="58"/>
  <c r="AR46" i="58"/>
  <c r="AQ46" i="58"/>
  <c r="AP46" i="58"/>
  <c r="AO46" i="58"/>
  <c r="AN46" i="58"/>
  <c r="AM46" i="58"/>
  <c r="AL46" i="58"/>
  <c r="AK46" i="58"/>
  <c r="AJ46" i="58"/>
  <c r="AI46" i="58"/>
  <c r="AH46" i="58"/>
  <c r="AG46" i="58"/>
  <c r="AF46" i="58"/>
  <c r="AE46" i="58"/>
  <c r="AD46" i="58"/>
  <c r="AC46" i="58"/>
  <c r="AB46" i="58"/>
  <c r="AA46" i="58"/>
  <c r="Z46" i="58"/>
  <c r="Y46" i="58"/>
  <c r="AR45" i="58"/>
  <c r="AQ45" i="58"/>
  <c r="AP45" i="58"/>
  <c r="AO45" i="58"/>
  <c r="AN45" i="58"/>
  <c r="AM45" i="58"/>
  <c r="AL45" i="58"/>
  <c r="AK45" i="58"/>
  <c r="AJ45" i="58"/>
  <c r="AI45" i="58"/>
  <c r="AH45" i="58"/>
  <c r="AG45" i="58"/>
  <c r="AF45" i="58"/>
  <c r="AE45" i="58"/>
  <c r="AD45" i="58"/>
  <c r="AC45" i="58"/>
  <c r="AB45" i="58"/>
  <c r="AA45" i="58"/>
  <c r="Z45" i="58"/>
  <c r="Y45" i="58"/>
  <c r="AR44" i="58"/>
  <c r="AQ44" i="58"/>
  <c r="AP44" i="58"/>
  <c r="AO44" i="58"/>
  <c r="AN44" i="58"/>
  <c r="AM44" i="58"/>
  <c r="AL44" i="58"/>
  <c r="AK44" i="58"/>
  <c r="AJ44" i="58"/>
  <c r="AI44" i="58"/>
  <c r="AH44" i="58"/>
  <c r="AG44" i="58"/>
  <c r="AF44" i="58"/>
  <c r="AE44" i="58"/>
  <c r="AD44" i="58"/>
  <c r="AC44" i="58"/>
  <c r="AB44" i="58"/>
  <c r="AA44" i="58"/>
  <c r="Z44" i="58"/>
  <c r="Y44" i="58"/>
  <c r="AR43" i="58"/>
  <c r="AQ43" i="58"/>
  <c r="AP43" i="58"/>
  <c r="AO43" i="58"/>
  <c r="AN43" i="58"/>
  <c r="AM43" i="58"/>
  <c r="AL43" i="58"/>
  <c r="AK43" i="58"/>
  <c r="AJ43" i="58"/>
  <c r="AI43" i="58"/>
  <c r="AH43" i="58"/>
  <c r="AG43" i="58"/>
  <c r="AF43" i="58"/>
  <c r="AE43" i="58"/>
  <c r="AD43" i="58"/>
  <c r="AC43" i="58"/>
  <c r="AB43" i="58"/>
  <c r="AA43" i="58"/>
  <c r="Z43" i="58"/>
  <c r="Y43" i="58"/>
  <c r="AR42" i="58"/>
  <c r="AQ42" i="58"/>
  <c r="AP42" i="58"/>
  <c r="AO42" i="58"/>
  <c r="AN42" i="58"/>
  <c r="AM42" i="58"/>
  <c r="AL42" i="58"/>
  <c r="AK42" i="58"/>
  <c r="AJ42" i="58"/>
  <c r="AI42" i="58"/>
  <c r="AH42" i="58"/>
  <c r="AG42" i="58"/>
  <c r="AF42" i="58"/>
  <c r="AE42" i="58"/>
  <c r="AD42" i="58"/>
  <c r="AC42" i="58"/>
  <c r="AB42" i="58"/>
  <c r="AA42" i="58"/>
  <c r="Z42" i="58"/>
  <c r="Y42" i="58"/>
  <c r="AR41" i="58"/>
  <c r="AQ41" i="58"/>
  <c r="AP41" i="58"/>
  <c r="AO41" i="58"/>
  <c r="AN41" i="58"/>
  <c r="AM41" i="58"/>
  <c r="AL41" i="58"/>
  <c r="AK41" i="58"/>
  <c r="AJ41" i="58"/>
  <c r="AI41" i="58"/>
  <c r="AH41" i="58"/>
  <c r="AG41" i="58"/>
  <c r="AF41" i="58"/>
  <c r="AE41" i="58"/>
  <c r="AD41" i="58"/>
  <c r="AC41" i="58"/>
  <c r="AB41" i="58"/>
  <c r="AA41" i="58"/>
  <c r="Z41" i="58"/>
  <c r="Y41" i="58"/>
  <c r="AR40" i="58"/>
  <c r="AQ40" i="58"/>
  <c r="AP40" i="58"/>
  <c r="AO40" i="58"/>
  <c r="AN40" i="58"/>
  <c r="AM40" i="58"/>
  <c r="AL40" i="58"/>
  <c r="AK40" i="58"/>
  <c r="AJ40" i="58"/>
  <c r="AI40" i="58"/>
  <c r="AH40" i="58"/>
  <c r="AG40" i="58"/>
  <c r="AF40" i="58"/>
  <c r="AE40" i="58"/>
  <c r="AD40" i="58"/>
  <c r="AC40" i="58"/>
  <c r="AB40" i="58"/>
  <c r="AA40" i="58"/>
  <c r="Z40" i="58"/>
  <c r="Y40" i="58"/>
  <c r="AR39" i="58"/>
  <c r="AQ39" i="58"/>
  <c r="AP39" i="58"/>
  <c r="AO39" i="58"/>
  <c r="AN39" i="58"/>
  <c r="AM39" i="58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AR38" i="58"/>
  <c r="AQ38" i="58"/>
  <c r="AP38" i="58"/>
  <c r="AO38" i="58"/>
  <c r="AN38" i="58"/>
  <c r="AM38" i="58"/>
  <c r="AL38" i="58"/>
  <c r="AK38" i="58"/>
  <c r="AJ38" i="58"/>
  <c r="AI38" i="58"/>
  <c r="AH38" i="58"/>
  <c r="AG38" i="58"/>
  <c r="AF38" i="58"/>
  <c r="AE38" i="58"/>
  <c r="AD38" i="58"/>
  <c r="AC38" i="58"/>
  <c r="AB38" i="58"/>
  <c r="AA38" i="58"/>
  <c r="Z38" i="58"/>
  <c r="Y38" i="58"/>
  <c r="AR37" i="58"/>
  <c r="AQ37" i="58"/>
  <c r="AP37" i="58"/>
  <c r="AO37" i="58"/>
  <c r="AN37" i="58"/>
  <c r="AM37" i="58"/>
  <c r="AL37" i="58"/>
  <c r="AK37" i="58"/>
  <c r="AJ37" i="58"/>
  <c r="AI37" i="58"/>
  <c r="AH37" i="58"/>
  <c r="AG37" i="58"/>
  <c r="AF37" i="58"/>
  <c r="AE37" i="58"/>
  <c r="AD37" i="58"/>
  <c r="AC37" i="58"/>
  <c r="AB37" i="58"/>
  <c r="AA37" i="58"/>
  <c r="Z37" i="58"/>
  <c r="Y37" i="58"/>
  <c r="AR36" i="58"/>
  <c r="AQ36" i="58"/>
  <c r="AP36" i="58"/>
  <c r="AO36" i="58"/>
  <c r="AN36" i="58"/>
  <c r="AM36" i="58"/>
  <c r="AL36" i="58"/>
  <c r="AK36" i="58"/>
  <c r="AJ36" i="58"/>
  <c r="AI36" i="58"/>
  <c r="AH36" i="58"/>
  <c r="AG36" i="58"/>
  <c r="AF36" i="58"/>
  <c r="AE36" i="58"/>
  <c r="AD36" i="58"/>
  <c r="AC36" i="58"/>
  <c r="AB36" i="58"/>
  <c r="AA36" i="58"/>
  <c r="Z36" i="58"/>
  <c r="Y36" i="58"/>
  <c r="AR35" i="58"/>
  <c r="AQ35" i="58"/>
  <c r="AP35" i="58"/>
  <c r="AO35" i="58"/>
  <c r="AN35" i="58"/>
  <c r="AM35" i="58"/>
  <c r="AL35" i="58"/>
  <c r="AK35" i="58"/>
  <c r="AJ35" i="58"/>
  <c r="AI35" i="58"/>
  <c r="AH35" i="58"/>
  <c r="AG35" i="58"/>
  <c r="AF35" i="58"/>
  <c r="AE35" i="58"/>
  <c r="AD35" i="58"/>
  <c r="AC35" i="58"/>
  <c r="AB35" i="58"/>
  <c r="AA35" i="58"/>
  <c r="Z35" i="58"/>
  <c r="Y35" i="58"/>
  <c r="AR34" i="58"/>
  <c r="AQ34" i="58"/>
  <c r="AP34" i="58"/>
  <c r="AO34" i="58"/>
  <c r="AN34" i="58"/>
  <c r="AM34" i="58"/>
  <c r="AL34" i="58"/>
  <c r="AK34" i="58"/>
  <c r="AJ34" i="58"/>
  <c r="AI34" i="58"/>
  <c r="AH34" i="58"/>
  <c r="AG34" i="58"/>
  <c r="AF34" i="58"/>
  <c r="AE34" i="58"/>
  <c r="AD34" i="58"/>
  <c r="AC34" i="58"/>
  <c r="AB34" i="58"/>
  <c r="AA34" i="58"/>
  <c r="Z34" i="58"/>
  <c r="Y34" i="58"/>
  <c r="AR33" i="58"/>
  <c r="AQ33" i="58"/>
  <c r="AP33" i="58"/>
  <c r="AO33" i="58"/>
  <c r="AN33" i="58"/>
  <c r="AM33" i="58"/>
  <c r="AL33" i="58"/>
  <c r="AK33" i="58"/>
  <c r="AJ33" i="58"/>
  <c r="AI33" i="58"/>
  <c r="AH33" i="58"/>
  <c r="AG33" i="58"/>
  <c r="AF33" i="58"/>
  <c r="AE33" i="58"/>
  <c r="AD33" i="58"/>
  <c r="AC33" i="58"/>
  <c r="AB33" i="58"/>
  <c r="AA33" i="58"/>
  <c r="Z33" i="58"/>
  <c r="Y33" i="58"/>
  <c r="AR32" i="58"/>
  <c r="AQ32" i="58"/>
  <c r="AP32" i="58"/>
  <c r="AO32" i="58"/>
  <c r="AN32" i="58"/>
  <c r="AM32" i="58"/>
  <c r="AL32" i="58"/>
  <c r="AK32" i="58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AR31" i="58"/>
  <c r="AQ31" i="58"/>
  <c r="AP31" i="58"/>
  <c r="AO31" i="58"/>
  <c r="AN31" i="58"/>
  <c r="AM31" i="58"/>
  <c r="AL31" i="58"/>
  <c r="AK31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AR30" i="58"/>
  <c r="AQ30" i="58"/>
  <c r="AP30" i="58"/>
  <c r="AO30" i="58"/>
  <c r="AN30" i="58"/>
  <c r="AM30" i="58"/>
  <c r="AL30" i="58"/>
  <c r="AK30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AR28" i="58"/>
  <c r="AQ28" i="58"/>
  <c r="AP28" i="58"/>
  <c r="AO28" i="58"/>
  <c r="AN28" i="58"/>
  <c r="AM28" i="58"/>
  <c r="AL28" i="58"/>
  <c r="AK28" i="58"/>
  <c r="AJ28" i="58"/>
  <c r="AI28" i="58"/>
  <c r="AH28" i="58"/>
  <c r="AG28" i="58"/>
  <c r="AF28" i="58"/>
  <c r="AE28" i="58"/>
  <c r="AD28" i="58"/>
  <c r="AC28" i="58"/>
  <c r="AB28" i="58"/>
  <c r="AA28" i="58"/>
  <c r="Z28" i="58"/>
  <c r="Y28" i="58"/>
  <c r="AR27" i="58"/>
  <c r="AQ27" i="58"/>
  <c r="AP27" i="58"/>
  <c r="AO27" i="58"/>
  <c r="AN27" i="58"/>
  <c r="AM27" i="58"/>
  <c r="AL27" i="58"/>
  <c r="AK27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AR26" i="58"/>
  <c r="AQ26" i="58"/>
  <c r="AP26" i="58"/>
  <c r="AO26" i="58"/>
  <c r="AN26" i="58"/>
  <c r="AM26" i="58"/>
  <c r="AL26" i="58"/>
  <c r="AK26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AR25" i="58"/>
  <c r="AQ25" i="58"/>
  <c r="AP25" i="58"/>
  <c r="AO25" i="58"/>
  <c r="AN25" i="58"/>
  <c r="AM25" i="58"/>
  <c r="AL25" i="58"/>
  <c r="AK25" i="58"/>
  <c r="AJ25" i="58"/>
  <c r="AI25" i="58"/>
  <c r="AH25" i="58"/>
  <c r="AG25" i="58"/>
  <c r="AF25" i="58"/>
  <c r="AE25" i="58"/>
  <c r="AD25" i="58"/>
  <c r="AC25" i="58"/>
  <c r="AB25" i="58"/>
  <c r="AA25" i="58"/>
  <c r="Z25" i="58"/>
  <c r="Y25" i="58"/>
  <c r="AR24" i="58"/>
  <c r="AQ24" i="58"/>
  <c r="AP24" i="58"/>
  <c r="AO24" i="58"/>
  <c r="AN24" i="58"/>
  <c r="AM24" i="58"/>
  <c r="AL24" i="58"/>
  <c r="AK24" i="58"/>
  <c r="AJ24" i="58"/>
  <c r="AI24" i="58"/>
  <c r="AH24" i="58"/>
  <c r="AG24" i="58"/>
  <c r="AF24" i="58"/>
  <c r="AE24" i="58"/>
  <c r="AD24" i="58"/>
  <c r="AC24" i="58"/>
  <c r="AB24" i="58"/>
  <c r="AA24" i="58"/>
  <c r="Z24" i="58"/>
  <c r="Y24" i="58"/>
  <c r="AR23" i="58"/>
  <c r="AQ23" i="58"/>
  <c r="AP23" i="58"/>
  <c r="AO23" i="58"/>
  <c r="AN23" i="58"/>
  <c r="AM23" i="58"/>
  <c r="AL23" i="58"/>
  <c r="AK23" i="58"/>
  <c r="AJ23" i="58"/>
  <c r="AI23" i="58"/>
  <c r="AH23" i="58"/>
  <c r="AG23" i="58"/>
  <c r="AF23" i="58"/>
  <c r="AE23" i="58"/>
  <c r="AD23" i="58"/>
  <c r="AC23" i="58"/>
  <c r="AB23" i="58"/>
  <c r="AA23" i="58"/>
  <c r="Z23" i="58"/>
  <c r="Y23" i="58"/>
  <c r="AR22" i="58"/>
  <c r="AQ22" i="58"/>
  <c r="AP22" i="58"/>
  <c r="AO22" i="58"/>
  <c r="AN22" i="58"/>
  <c r="AM22" i="58"/>
  <c r="AL22" i="58"/>
  <c r="AK22" i="58"/>
  <c r="AJ22" i="58"/>
  <c r="AI22" i="58"/>
  <c r="AH22" i="58"/>
  <c r="AG22" i="58"/>
  <c r="AF22" i="58"/>
  <c r="AE22" i="58"/>
  <c r="AD22" i="58"/>
  <c r="AC22" i="58"/>
  <c r="AB22" i="58"/>
  <c r="AA22" i="58"/>
  <c r="Z22" i="58"/>
  <c r="Y22" i="58"/>
  <c r="AR21" i="58"/>
  <c r="AQ21" i="58"/>
  <c r="AP21" i="58"/>
  <c r="AO21" i="58"/>
  <c r="AN21" i="58"/>
  <c r="AM21" i="58"/>
  <c r="AL21" i="58"/>
  <c r="AK21" i="58"/>
  <c r="AJ21" i="58"/>
  <c r="AI21" i="58"/>
  <c r="AH21" i="58"/>
  <c r="AG21" i="58"/>
  <c r="AF21" i="58"/>
  <c r="AE21" i="58"/>
  <c r="AD21" i="58"/>
  <c r="AC21" i="58"/>
  <c r="AB21" i="58"/>
  <c r="AA21" i="58"/>
  <c r="Z21" i="58"/>
  <c r="Y21" i="58"/>
  <c r="AR20" i="58"/>
  <c r="AQ20" i="58"/>
  <c r="AP20" i="58"/>
  <c r="AO20" i="58"/>
  <c r="AN20" i="58"/>
  <c r="AM20" i="58"/>
  <c r="AL20" i="58"/>
  <c r="AK20" i="58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AR19" i="58"/>
  <c r="AQ19" i="58"/>
  <c r="AP19" i="58"/>
  <c r="AO19" i="58"/>
  <c r="AN19" i="58"/>
  <c r="AM19" i="58"/>
  <c r="AL19" i="58"/>
  <c r="AK19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AR18" i="58"/>
  <c r="AQ18" i="58"/>
  <c r="AP18" i="58"/>
  <c r="AO18" i="58"/>
  <c r="AN18" i="58"/>
  <c r="AM18" i="58"/>
  <c r="AL18" i="58"/>
  <c r="AK18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AR17" i="58"/>
  <c r="AQ17" i="58"/>
  <c r="AP17" i="58"/>
  <c r="AO17" i="58"/>
  <c r="AN17" i="58"/>
  <c r="AM17" i="58"/>
  <c r="AL17" i="58"/>
  <c r="AK17" i="58"/>
  <c r="AJ17" i="58"/>
  <c r="AI17" i="58"/>
  <c r="AH17" i="58"/>
  <c r="AG17" i="58"/>
  <c r="AF17" i="58"/>
  <c r="AE17" i="58"/>
  <c r="AD17" i="58"/>
  <c r="AC17" i="58"/>
  <c r="AB17" i="58"/>
  <c r="AA17" i="58"/>
  <c r="Z17" i="58"/>
  <c r="Y17" i="58"/>
  <c r="AR16" i="58"/>
  <c r="AQ16" i="58"/>
  <c r="AP16" i="58"/>
  <c r="AO16" i="58"/>
  <c r="AN16" i="58"/>
  <c r="AM16" i="58"/>
  <c r="AL16" i="58"/>
  <c r="AK16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AR15" i="58"/>
  <c r="AQ15" i="58"/>
  <c r="AP15" i="58"/>
  <c r="AO15" i="58"/>
  <c r="AN15" i="58"/>
  <c r="AM15" i="58"/>
  <c r="AL15" i="58"/>
  <c r="AK15" i="58"/>
  <c r="AJ15" i="58"/>
  <c r="AI15" i="58"/>
  <c r="AH15" i="58"/>
  <c r="AG15" i="58"/>
  <c r="AF15" i="58"/>
  <c r="AE15" i="58"/>
  <c r="AD15" i="58"/>
  <c r="AC15" i="58"/>
  <c r="AB15" i="58"/>
  <c r="AA15" i="58"/>
  <c r="Z15" i="58"/>
  <c r="Y15" i="58"/>
  <c r="AR14" i="58"/>
  <c r="AQ14" i="58"/>
  <c r="AP14" i="58"/>
  <c r="AO14" i="58"/>
  <c r="AN14" i="58"/>
  <c r="AM14" i="58"/>
  <c r="AL14" i="58"/>
  <c r="AK14" i="58"/>
  <c r="AJ14" i="58"/>
  <c r="AI14" i="58"/>
  <c r="AH14" i="58"/>
  <c r="AG14" i="58"/>
  <c r="AF14" i="58"/>
  <c r="AE14" i="58"/>
  <c r="AD14" i="58"/>
  <c r="AC14" i="58"/>
  <c r="AB14" i="58"/>
  <c r="AA14" i="58"/>
  <c r="Z14" i="58"/>
  <c r="Y14" i="58"/>
  <c r="AR13" i="58"/>
  <c r="AQ13" i="58"/>
  <c r="AP13" i="58"/>
  <c r="AO13" i="58"/>
  <c r="AN13" i="58"/>
  <c r="AM13" i="58"/>
  <c r="AL13" i="58"/>
  <c r="AK13" i="58"/>
  <c r="AJ13" i="58"/>
  <c r="AI13" i="58"/>
  <c r="AH13" i="58"/>
  <c r="AG13" i="58"/>
  <c r="AF13" i="58"/>
  <c r="AE13" i="58"/>
  <c r="AD13" i="58"/>
  <c r="AC13" i="58"/>
  <c r="AB13" i="58"/>
  <c r="AA13" i="58"/>
  <c r="Z13" i="58"/>
  <c r="Y13" i="58"/>
  <c r="AR12" i="58"/>
  <c r="AQ12" i="58"/>
  <c r="AP12" i="58"/>
  <c r="AO12" i="58"/>
  <c r="AN12" i="58"/>
  <c r="AM12" i="58"/>
  <c r="AL12" i="58"/>
  <c r="AK12" i="58"/>
  <c r="AJ12" i="58"/>
  <c r="AI12" i="58"/>
  <c r="AH12" i="58"/>
  <c r="AG12" i="58"/>
  <c r="AF12" i="58"/>
  <c r="AE12" i="58"/>
  <c r="AD12" i="58"/>
  <c r="AC12" i="58"/>
  <c r="AB12" i="58"/>
  <c r="AA12" i="58"/>
  <c r="Z12" i="58"/>
  <c r="Y12" i="58"/>
  <c r="AR10" i="58"/>
  <c r="BO10" i="58" s="1"/>
  <c r="BO27" i="58" s="1"/>
  <c r="BO43" i="58" s="1"/>
  <c r="BO57" i="58" s="1"/>
  <c r="AQ10" i="58"/>
  <c r="BN10" i="58" s="1"/>
  <c r="BN27" i="58" s="1"/>
  <c r="BN43" i="58" s="1"/>
  <c r="BN57" i="58" s="1"/>
  <c r="AP10" i="58"/>
  <c r="BM10" i="58" s="1"/>
  <c r="BM27" i="58" s="1"/>
  <c r="BM43" i="58" s="1"/>
  <c r="BM57" i="58" s="1"/>
  <c r="AO10" i="58"/>
  <c r="BL10" i="58" s="1"/>
  <c r="BL27" i="58" s="1"/>
  <c r="BL43" i="58" s="1"/>
  <c r="BL57" i="58" s="1"/>
  <c r="AN10" i="58"/>
  <c r="BK10" i="58" s="1"/>
  <c r="BK27" i="58" s="1"/>
  <c r="BK43" i="58" s="1"/>
  <c r="BK57" i="58" s="1"/>
  <c r="AM10" i="58"/>
  <c r="BJ10" i="58" s="1"/>
  <c r="BJ27" i="58" s="1"/>
  <c r="BJ43" i="58" s="1"/>
  <c r="BJ57" i="58" s="1"/>
  <c r="AL10" i="58"/>
  <c r="BI10" i="58" s="1"/>
  <c r="BI27" i="58" s="1"/>
  <c r="BI43" i="58" s="1"/>
  <c r="BI57" i="58" s="1"/>
  <c r="AK10" i="58"/>
  <c r="BH10" i="58" s="1"/>
  <c r="BH27" i="58" s="1"/>
  <c r="BH43" i="58" s="1"/>
  <c r="BH57" i="58" s="1"/>
  <c r="AJ10" i="58"/>
  <c r="BG10" i="58" s="1"/>
  <c r="BG27" i="58" s="1"/>
  <c r="BG43" i="58" s="1"/>
  <c r="BG57" i="58" s="1"/>
  <c r="AI10" i="58"/>
  <c r="BF10" i="58" s="1"/>
  <c r="BF27" i="58" s="1"/>
  <c r="BF43" i="58" s="1"/>
  <c r="BF57" i="58" s="1"/>
  <c r="AH10" i="58"/>
  <c r="BE10" i="58" s="1"/>
  <c r="BE27" i="58" s="1"/>
  <c r="BE43" i="58" s="1"/>
  <c r="BE57" i="58" s="1"/>
  <c r="AG10" i="58"/>
  <c r="BD10" i="58" s="1"/>
  <c r="BD27" i="58" s="1"/>
  <c r="BD43" i="58" s="1"/>
  <c r="BD57" i="58" s="1"/>
  <c r="AF10" i="58"/>
  <c r="BC10" i="58" s="1"/>
  <c r="BC27" i="58" s="1"/>
  <c r="BC43" i="58" s="1"/>
  <c r="BC57" i="58" s="1"/>
  <c r="AE10" i="58"/>
  <c r="BB10" i="58" s="1"/>
  <c r="BB27" i="58" s="1"/>
  <c r="BB43" i="58" s="1"/>
  <c r="BB57" i="58" s="1"/>
  <c r="AD10" i="58"/>
  <c r="BA10" i="58" s="1"/>
  <c r="BA27" i="58" s="1"/>
  <c r="AC10" i="58"/>
  <c r="AZ10" i="58" s="1"/>
  <c r="AZ27" i="58" s="1"/>
  <c r="AB10" i="58"/>
  <c r="AY10" i="58" s="1"/>
  <c r="AY27" i="58" s="1"/>
  <c r="AA10" i="58"/>
  <c r="AX10" i="58" s="1"/>
  <c r="AX27" i="58" s="1"/>
  <c r="Z10" i="58"/>
  <c r="AW10" i="58" s="1"/>
  <c r="AW27" i="58" s="1"/>
  <c r="Y10" i="58"/>
  <c r="AV10" i="58" s="1"/>
  <c r="AV27" i="58" s="1"/>
  <c r="AV43" i="58" s="1"/>
  <c r="AV57" i="58" s="1"/>
  <c r="X10" i="58"/>
  <c r="AU10" i="58" s="1"/>
  <c r="AU27" i="58" s="1"/>
  <c r="AU43" i="58" s="1"/>
  <c r="AU57" i="58" s="1"/>
  <c r="S30" i="2"/>
  <c r="AC30" i="2" s="1"/>
  <c r="T18" i="2"/>
  <c r="T30" i="2" s="1"/>
  <c r="T17" i="2"/>
  <c r="T16" i="2"/>
  <c r="T15" i="2"/>
  <c r="T14" i="2"/>
  <c r="T13" i="2"/>
  <c r="AF18" i="2"/>
  <c r="AE18" i="2"/>
  <c r="AD18" i="2"/>
  <c r="AC18" i="2"/>
  <c r="AB18" i="2"/>
  <c r="AA18" i="2"/>
  <c r="Z18" i="2"/>
  <c r="Y18" i="2"/>
  <c r="X18" i="2"/>
  <c r="W18" i="2"/>
  <c r="V18" i="2"/>
  <c r="U18" i="2"/>
  <c r="AF17" i="2"/>
  <c r="AE17" i="2"/>
  <c r="AD17" i="2"/>
  <c r="AC17" i="2"/>
  <c r="AB17" i="2"/>
  <c r="AA17" i="2"/>
  <c r="Z17" i="2"/>
  <c r="Y17" i="2"/>
  <c r="X17" i="2"/>
  <c r="W17" i="2"/>
  <c r="V17" i="2"/>
  <c r="U17" i="2"/>
  <c r="AF16" i="2"/>
  <c r="AE16" i="2"/>
  <c r="AD16" i="2"/>
  <c r="AC16" i="2"/>
  <c r="AB16" i="2"/>
  <c r="AA16" i="2"/>
  <c r="Z16" i="2"/>
  <c r="Y16" i="2"/>
  <c r="X16" i="2"/>
  <c r="W16" i="2"/>
  <c r="V16" i="2"/>
  <c r="U16" i="2"/>
  <c r="AF15" i="2"/>
  <c r="AE15" i="2"/>
  <c r="AD15" i="2"/>
  <c r="AC15" i="2"/>
  <c r="AB15" i="2"/>
  <c r="AA15" i="2"/>
  <c r="Z15" i="2"/>
  <c r="Y15" i="2"/>
  <c r="X15" i="2"/>
  <c r="W15" i="2"/>
  <c r="V15" i="2"/>
  <c r="U15" i="2"/>
  <c r="AF14" i="2"/>
  <c r="AE14" i="2"/>
  <c r="AD14" i="2"/>
  <c r="AC14" i="2"/>
  <c r="AB14" i="2"/>
  <c r="AA14" i="2"/>
  <c r="Z14" i="2"/>
  <c r="Y14" i="2"/>
  <c r="X14" i="2"/>
  <c r="W14" i="2"/>
  <c r="V14" i="2"/>
  <c r="U14" i="2"/>
  <c r="AF13" i="2"/>
  <c r="AE13" i="2"/>
  <c r="AD13" i="2"/>
  <c r="AC13" i="2"/>
  <c r="AB13" i="2"/>
  <c r="AA13" i="2"/>
  <c r="Z13" i="2"/>
  <c r="Y13" i="2"/>
  <c r="X13" i="2"/>
  <c r="W13" i="2"/>
  <c r="V13" i="2"/>
  <c r="U13" i="2"/>
  <c r="AF12" i="2"/>
  <c r="AE12" i="2"/>
  <c r="AD12" i="2"/>
  <c r="AC12" i="2"/>
  <c r="AB12" i="2"/>
  <c r="AA12" i="2"/>
  <c r="Z12" i="2"/>
  <c r="Y12" i="2"/>
  <c r="X12" i="2"/>
  <c r="W12" i="2"/>
  <c r="V12" i="2"/>
  <c r="AW43" i="58" l="1"/>
  <c r="AW57" i="58" s="1"/>
  <c r="AY43" i="58"/>
  <c r="AY57" i="58" s="1"/>
  <c r="AZ43" i="58"/>
  <c r="AZ57" i="58" s="1"/>
  <c r="AX43" i="58"/>
  <c r="AX57" i="58" s="1"/>
  <c r="G25" i="1"/>
  <c r="BB21" i="58"/>
  <c r="BB53" i="58" s="1"/>
  <c r="BI21" i="58"/>
  <c r="BI37" i="58" s="1"/>
  <c r="BN21" i="58"/>
  <c r="BC21" i="58"/>
  <c r="BC53" i="58" s="1"/>
  <c r="BD20" i="58"/>
  <c r="BD36" i="58" s="1"/>
  <c r="BE21" i="58"/>
  <c r="BE37" i="58" s="1"/>
  <c r="BF21" i="58"/>
  <c r="BF37" i="58" s="1"/>
  <c r="BG21" i="58"/>
  <c r="BG53" i="58" s="1"/>
  <c r="BH19" i="58"/>
  <c r="BH35" i="58" s="1"/>
  <c r="AV21" i="58"/>
  <c r="AV37" i="58" s="1"/>
  <c r="BL21" i="58"/>
  <c r="BL53" i="58" s="1"/>
  <c r="BK21" i="58"/>
  <c r="BK37" i="58" s="1"/>
  <c r="BJ21" i="58"/>
  <c r="BJ53" i="58" s="1"/>
  <c r="BM21" i="58"/>
  <c r="BM53" i="58" s="1"/>
  <c r="BO21" i="58"/>
  <c r="BO37" i="58" s="1"/>
  <c r="AX21" i="58"/>
  <c r="AX53" i="58" s="1"/>
  <c r="AY21" i="58"/>
  <c r="AY37" i="58" s="1"/>
  <c r="AZ19" i="58"/>
  <c r="AZ51" i="58" s="1"/>
  <c r="BA21" i="58"/>
  <c r="BA37" i="58" s="1"/>
  <c r="AW21" i="58"/>
  <c r="AW53" i="58" s="1"/>
  <c r="BA43" i="58"/>
  <c r="BA57" i="58" s="1"/>
  <c r="BF53" i="58"/>
  <c r="BN53" i="58"/>
  <c r="BN37" i="58"/>
  <c r="BD52" i="58"/>
  <c r="N29" i="1"/>
  <c r="N21" i="1"/>
  <c r="N27" i="1"/>
  <c r="N19" i="1"/>
  <c r="N25" i="1"/>
  <c r="N17" i="1"/>
  <c r="N31" i="1"/>
  <c r="N23" i="1"/>
  <c r="N15" i="1"/>
  <c r="M31" i="1"/>
  <c r="M29" i="1"/>
  <c r="M27" i="1"/>
  <c r="M25" i="1"/>
  <c r="M23" i="1"/>
  <c r="M21" i="1"/>
  <c r="M19" i="1"/>
  <c r="M17" i="1"/>
  <c r="M15" i="1"/>
  <c r="N32" i="1"/>
  <c r="N30" i="1"/>
  <c r="N28" i="1"/>
  <c r="N26" i="1"/>
  <c r="N24" i="1"/>
  <c r="N22" i="1"/>
  <c r="N20" i="1"/>
  <c r="N18" i="1"/>
  <c r="N16" i="1"/>
  <c r="N14" i="1"/>
  <c r="M32" i="1"/>
  <c r="M30" i="1"/>
  <c r="M28" i="1"/>
  <c r="M26" i="1"/>
  <c r="M24" i="1"/>
  <c r="M22" i="1"/>
  <c r="M20" i="1"/>
  <c r="M18" i="1"/>
  <c r="M16" i="1"/>
  <c r="M14" i="1"/>
  <c r="N13" i="1"/>
  <c r="M13" i="1"/>
  <c r="G27" i="1"/>
  <c r="G28" i="1"/>
  <c r="G26" i="1"/>
  <c r="AD30" i="2"/>
  <c r="AD26" i="2"/>
  <c r="Y22" i="2"/>
  <c r="AD27" i="2"/>
  <c r="AZ12" i="58"/>
  <c r="BH12" i="58"/>
  <c r="AV13" i="58"/>
  <c r="BD13" i="58"/>
  <c r="BL13" i="58"/>
  <c r="AZ14" i="58"/>
  <c r="BH14" i="58"/>
  <c r="AV15" i="58"/>
  <c r="BD15" i="58"/>
  <c r="BL15" i="58"/>
  <c r="AZ16" i="58"/>
  <c r="BH16" i="58"/>
  <c r="AV17" i="58"/>
  <c r="BD17" i="58"/>
  <c r="BL17" i="58"/>
  <c r="AZ18" i="58"/>
  <c r="BH18" i="58"/>
  <c r="AV19" i="58"/>
  <c r="BD19" i="58"/>
  <c r="BL19" i="58"/>
  <c r="AZ20" i="58"/>
  <c r="BH20" i="58"/>
  <c r="BL20" i="58"/>
  <c r="AZ21" i="58"/>
  <c r="BD21" i="58"/>
  <c r="BH21" i="58"/>
  <c r="AW12" i="58"/>
  <c r="BA12" i="58"/>
  <c r="BE12" i="58"/>
  <c r="BI12" i="58"/>
  <c r="BM12" i="58"/>
  <c r="AW13" i="58"/>
  <c r="BA13" i="58"/>
  <c r="BE13" i="58"/>
  <c r="BI13" i="58"/>
  <c r="BM13" i="58"/>
  <c r="AW14" i="58"/>
  <c r="BA14" i="58"/>
  <c r="BE14" i="58"/>
  <c r="BI14" i="58"/>
  <c r="BM14" i="58"/>
  <c r="AW15" i="58"/>
  <c r="BA15" i="58"/>
  <c r="BE15" i="58"/>
  <c r="BI15" i="58"/>
  <c r="BM15" i="58"/>
  <c r="AW16" i="58"/>
  <c r="BA16" i="58"/>
  <c r="BE16" i="58"/>
  <c r="BI16" i="58"/>
  <c r="BM16" i="58"/>
  <c r="AW17" i="58"/>
  <c r="BA17" i="58"/>
  <c r="BE17" i="58"/>
  <c r="BI17" i="58"/>
  <c r="BM17" i="58"/>
  <c r="AW18" i="58"/>
  <c r="BA18" i="58"/>
  <c r="BE18" i="58"/>
  <c r="BI18" i="58"/>
  <c r="BM18" i="58"/>
  <c r="AW19" i="58"/>
  <c r="BA19" i="58"/>
  <c r="BE19" i="58"/>
  <c r="BI19" i="58"/>
  <c r="BM19" i="58"/>
  <c r="AW20" i="58"/>
  <c r="BA20" i="58"/>
  <c r="BE20" i="58"/>
  <c r="BI20" i="58"/>
  <c r="BM20" i="58"/>
  <c r="AV12" i="58"/>
  <c r="BD12" i="58"/>
  <c r="BL12" i="58"/>
  <c r="AZ13" i="58"/>
  <c r="BH13" i="58"/>
  <c r="AV14" i="58"/>
  <c r="BD14" i="58"/>
  <c r="BL14" i="58"/>
  <c r="AZ15" i="58"/>
  <c r="BH15" i="58"/>
  <c r="AV16" i="58"/>
  <c r="BD16" i="58"/>
  <c r="BL16" i="58"/>
  <c r="AZ17" i="58"/>
  <c r="BH17" i="58"/>
  <c r="AV18" i="58"/>
  <c r="BD18" i="58"/>
  <c r="BL18" i="58"/>
  <c r="AV20" i="58"/>
  <c r="AX12" i="58"/>
  <c r="BB12" i="58"/>
  <c r="BF12" i="58"/>
  <c r="BJ12" i="58"/>
  <c r="BN12" i="58"/>
  <c r="AX13" i="58"/>
  <c r="BB13" i="58"/>
  <c r="BF13" i="58"/>
  <c r="BJ13" i="58"/>
  <c r="BN13" i="58"/>
  <c r="AX14" i="58"/>
  <c r="BB14" i="58"/>
  <c r="BF14" i="58"/>
  <c r="BJ14" i="58"/>
  <c r="BN14" i="58"/>
  <c r="AX15" i="58"/>
  <c r="BB15" i="58"/>
  <c r="BF15" i="58"/>
  <c r="BJ15" i="58"/>
  <c r="BN15" i="58"/>
  <c r="AX16" i="58"/>
  <c r="BB16" i="58"/>
  <c r="BF16" i="58"/>
  <c r="BJ16" i="58"/>
  <c r="BN16" i="58"/>
  <c r="AX17" i="58"/>
  <c r="BB17" i="58"/>
  <c r="BF17" i="58"/>
  <c r="BJ17" i="58"/>
  <c r="BN17" i="58"/>
  <c r="AX18" i="58"/>
  <c r="BB18" i="58"/>
  <c r="BF18" i="58"/>
  <c r="BJ18" i="58"/>
  <c r="BN18" i="58"/>
  <c r="AX19" i="58"/>
  <c r="BB19" i="58"/>
  <c r="BF19" i="58"/>
  <c r="BJ19" i="58"/>
  <c r="BN19" i="58"/>
  <c r="AX20" i="58"/>
  <c r="BB20" i="58"/>
  <c r="BF20" i="58"/>
  <c r="BJ20" i="58"/>
  <c r="BN20" i="58"/>
  <c r="AY12" i="58"/>
  <c r="BC12" i="58"/>
  <c r="BG12" i="58"/>
  <c r="BK12" i="58"/>
  <c r="BO12" i="58"/>
  <c r="AY13" i="58"/>
  <c r="BC13" i="58"/>
  <c r="BG13" i="58"/>
  <c r="BK13" i="58"/>
  <c r="BO13" i="58"/>
  <c r="AY14" i="58"/>
  <c r="BC14" i="58"/>
  <c r="BG14" i="58"/>
  <c r="BK14" i="58"/>
  <c r="BO14" i="58"/>
  <c r="AY15" i="58"/>
  <c r="BC15" i="58"/>
  <c r="BG15" i="58"/>
  <c r="BK15" i="58"/>
  <c r="BO15" i="58"/>
  <c r="AY16" i="58"/>
  <c r="BC16" i="58"/>
  <c r="BG16" i="58"/>
  <c r="BK16" i="58"/>
  <c r="BO16" i="58"/>
  <c r="AY17" i="58"/>
  <c r="BC17" i="58"/>
  <c r="BG17" i="58"/>
  <c r="BK17" i="58"/>
  <c r="BO17" i="58"/>
  <c r="AY18" i="58"/>
  <c r="BC18" i="58"/>
  <c r="BG18" i="58"/>
  <c r="BK18" i="58"/>
  <c r="BO18" i="58"/>
  <c r="AY19" i="58"/>
  <c r="BC19" i="58"/>
  <c r="BG19" i="58"/>
  <c r="BK19" i="58"/>
  <c r="BO19" i="58"/>
  <c r="AY20" i="58"/>
  <c r="BC20" i="58"/>
  <c r="BG20" i="58"/>
  <c r="BK20" i="58"/>
  <c r="BO20" i="58"/>
  <c r="AN12" i="33"/>
  <c r="AN14" i="33"/>
  <c r="AN16" i="33"/>
  <c r="AN18" i="33"/>
  <c r="AN20" i="33"/>
  <c r="AQ9" i="33"/>
  <c r="AN13" i="33"/>
  <c r="AN15" i="33"/>
  <c r="AN17" i="33"/>
  <c r="AN19" i="33"/>
  <c r="BH51" i="58" l="1"/>
  <c r="B17" i="19"/>
  <c r="BA53" i="58"/>
  <c r="BC37" i="58"/>
  <c r="G29" i="1"/>
  <c r="BJ37" i="58"/>
  <c r="BB37" i="58"/>
  <c r="BI53" i="58"/>
  <c r="BE53" i="58"/>
  <c r="BG37" i="58"/>
  <c r="BM37" i="58"/>
  <c r="AW37" i="58"/>
  <c r="BO53" i="58"/>
  <c r="BL37" i="58"/>
  <c r="AV53" i="58"/>
  <c r="AX37" i="58"/>
  <c r="BK53" i="58"/>
  <c r="AZ35" i="58"/>
  <c r="AY53" i="58"/>
  <c r="AD28" i="2"/>
  <c r="AD29" i="2"/>
  <c r="BO52" i="58"/>
  <c r="BO36" i="58"/>
  <c r="AY36" i="58"/>
  <c r="AY52" i="58"/>
  <c r="BC51" i="58"/>
  <c r="BC35" i="58"/>
  <c r="BG34" i="58"/>
  <c r="BG50" i="58"/>
  <c r="BK49" i="58"/>
  <c r="BK33" i="58"/>
  <c r="BO32" i="58"/>
  <c r="BO48" i="58"/>
  <c r="AY48" i="58"/>
  <c r="AY32" i="58"/>
  <c r="BC47" i="58"/>
  <c r="BC31" i="58"/>
  <c r="BG46" i="58"/>
  <c r="BG30" i="58"/>
  <c r="BK45" i="58"/>
  <c r="BK29" i="58"/>
  <c r="BO44" i="58"/>
  <c r="BO28" i="58"/>
  <c r="AY44" i="58"/>
  <c r="AY28" i="58"/>
  <c r="BB52" i="58"/>
  <c r="BB36" i="58"/>
  <c r="BF51" i="58"/>
  <c r="BF35" i="58"/>
  <c r="BJ50" i="58"/>
  <c r="BJ34" i="58"/>
  <c r="BN49" i="58"/>
  <c r="BN33" i="58"/>
  <c r="AX49" i="58"/>
  <c r="AX33" i="58"/>
  <c r="BB48" i="58"/>
  <c r="BB32" i="58"/>
  <c r="BF47" i="58"/>
  <c r="BF31" i="58"/>
  <c r="BJ46" i="58"/>
  <c r="BJ30" i="58"/>
  <c r="BN45" i="58"/>
  <c r="BN29" i="58"/>
  <c r="AX45" i="58"/>
  <c r="AX29" i="58"/>
  <c r="BB44" i="58"/>
  <c r="BB28" i="58"/>
  <c r="BD50" i="58"/>
  <c r="BD34" i="58"/>
  <c r="BL48" i="58"/>
  <c r="BL32" i="58"/>
  <c r="AZ47" i="58"/>
  <c r="AZ31" i="58"/>
  <c r="BH45" i="58"/>
  <c r="BH29" i="58"/>
  <c r="AV44" i="58"/>
  <c r="AV28" i="58"/>
  <c r="BA52" i="58"/>
  <c r="BA36" i="58"/>
  <c r="BE51" i="58"/>
  <c r="BE35" i="58"/>
  <c r="BI50" i="58"/>
  <c r="BI34" i="58"/>
  <c r="BM49" i="58"/>
  <c r="BM33" i="58"/>
  <c r="AW49" i="58"/>
  <c r="AW33" i="58"/>
  <c r="BA48" i="58"/>
  <c r="BA32" i="58"/>
  <c r="BE47" i="58"/>
  <c r="BE31" i="58"/>
  <c r="BI46" i="58"/>
  <c r="BI30" i="58"/>
  <c r="BM45" i="58"/>
  <c r="BM29" i="58"/>
  <c r="AW45" i="58"/>
  <c r="AW29" i="58"/>
  <c r="BA44" i="58"/>
  <c r="BA28" i="58"/>
  <c r="AZ37" i="58"/>
  <c r="AZ53" i="58"/>
  <c r="BL35" i="58"/>
  <c r="BL51" i="58"/>
  <c r="AZ34" i="58"/>
  <c r="AZ50" i="58"/>
  <c r="BH48" i="58"/>
  <c r="BH32" i="58"/>
  <c r="AV47" i="58"/>
  <c r="AV31" i="58"/>
  <c r="BD45" i="58"/>
  <c r="BD29" i="58"/>
  <c r="BK52" i="58"/>
  <c r="BK36" i="58"/>
  <c r="BO51" i="58"/>
  <c r="BO35" i="58"/>
  <c r="AY51" i="58"/>
  <c r="AY35" i="58"/>
  <c r="BC50" i="58"/>
  <c r="BC34" i="58"/>
  <c r="BG49" i="58"/>
  <c r="BG33" i="58"/>
  <c r="BK48" i="58"/>
  <c r="BK32" i="58"/>
  <c r="BO47" i="58"/>
  <c r="BO31" i="58"/>
  <c r="AY47" i="58"/>
  <c r="AY31" i="58"/>
  <c r="BC46" i="58"/>
  <c r="BC30" i="58"/>
  <c r="BG45" i="58"/>
  <c r="BG29" i="58"/>
  <c r="BK44" i="58"/>
  <c r="BK28" i="58"/>
  <c r="BN52" i="58"/>
  <c r="BN36" i="58"/>
  <c r="AX52" i="58"/>
  <c r="AX36" i="58"/>
  <c r="BB51" i="58"/>
  <c r="BB35" i="58"/>
  <c r="BF50" i="58"/>
  <c r="BF34" i="58"/>
  <c r="BJ49" i="58"/>
  <c r="BJ33" i="58"/>
  <c r="BN48" i="58"/>
  <c r="BN32" i="58"/>
  <c r="AX48" i="58"/>
  <c r="AX32" i="58"/>
  <c r="BB47" i="58"/>
  <c r="BB31" i="58"/>
  <c r="BF46" i="58"/>
  <c r="BF30" i="58"/>
  <c r="BJ45" i="58"/>
  <c r="BJ29" i="58"/>
  <c r="BN44" i="58"/>
  <c r="BN28" i="58"/>
  <c r="AX44" i="58"/>
  <c r="AX28" i="58"/>
  <c r="AV34" i="58"/>
  <c r="AV50" i="58"/>
  <c r="BD32" i="58"/>
  <c r="BD48" i="58"/>
  <c r="BL30" i="58"/>
  <c r="BL46" i="58"/>
  <c r="AZ29" i="58"/>
  <c r="AZ45" i="58"/>
  <c r="BM36" i="58"/>
  <c r="BM52" i="58"/>
  <c r="AW36" i="58"/>
  <c r="AW52" i="58"/>
  <c r="BA35" i="58"/>
  <c r="BA51" i="58"/>
  <c r="BE34" i="58"/>
  <c r="BE50" i="58"/>
  <c r="BI33" i="58"/>
  <c r="BI49" i="58"/>
  <c r="BM32" i="58"/>
  <c r="BM48" i="58"/>
  <c r="AW32" i="58"/>
  <c r="AW48" i="58"/>
  <c r="BA31" i="58"/>
  <c r="BA47" i="58"/>
  <c r="BE30" i="58"/>
  <c r="BE46" i="58"/>
  <c r="BI29" i="58"/>
  <c r="BI45" i="58"/>
  <c r="BM28" i="58"/>
  <c r="BM44" i="58"/>
  <c r="AW28" i="58"/>
  <c r="AW44" i="58"/>
  <c r="BL52" i="58"/>
  <c r="BL36" i="58"/>
  <c r="BD51" i="58"/>
  <c r="BD35" i="58"/>
  <c r="BL49" i="58"/>
  <c r="BL33" i="58"/>
  <c r="AZ48" i="58"/>
  <c r="AZ32" i="58"/>
  <c r="BH46" i="58"/>
  <c r="BH30" i="58"/>
  <c r="AV45" i="58"/>
  <c r="AV29" i="58"/>
  <c r="BG52" i="58"/>
  <c r="BG36" i="58"/>
  <c r="BK51" i="58"/>
  <c r="BK35" i="58"/>
  <c r="BO50" i="58"/>
  <c r="BO34" i="58"/>
  <c r="AY50" i="58"/>
  <c r="AY34" i="58"/>
  <c r="BC49" i="58"/>
  <c r="BC33" i="58"/>
  <c r="BG48" i="58"/>
  <c r="BG32" i="58"/>
  <c r="BK47" i="58"/>
  <c r="BK31" i="58"/>
  <c r="BO46" i="58"/>
  <c r="BO30" i="58"/>
  <c r="AY46" i="58"/>
  <c r="AY30" i="58"/>
  <c r="BC45" i="58"/>
  <c r="BC29" i="58"/>
  <c r="BG44" i="58"/>
  <c r="BG28" i="58"/>
  <c r="BJ52" i="58"/>
  <c r="BJ36" i="58"/>
  <c r="BN51" i="58"/>
  <c r="BN35" i="58"/>
  <c r="AX51" i="58"/>
  <c r="AX35" i="58"/>
  <c r="BB50" i="58"/>
  <c r="BB34" i="58"/>
  <c r="BF49" i="58"/>
  <c r="BF33" i="58"/>
  <c r="BJ48" i="58"/>
  <c r="BJ32" i="58"/>
  <c r="BN47" i="58"/>
  <c r="BN31" i="58"/>
  <c r="AX47" i="58"/>
  <c r="AX31" i="58"/>
  <c r="BB46" i="58"/>
  <c r="BB30" i="58"/>
  <c r="BF45" i="58"/>
  <c r="BF29" i="58"/>
  <c r="BJ44" i="58"/>
  <c r="BJ28" i="58"/>
  <c r="AV52" i="58"/>
  <c r="AV36" i="58"/>
  <c r="BH49" i="58"/>
  <c r="BH33" i="58"/>
  <c r="AV48" i="58"/>
  <c r="AV32" i="58"/>
  <c r="BD46" i="58"/>
  <c r="BD30" i="58"/>
  <c r="BL44" i="58"/>
  <c r="BL28" i="58"/>
  <c r="BI36" i="58"/>
  <c r="BI52" i="58"/>
  <c r="BM35" i="58"/>
  <c r="BM51" i="58"/>
  <c r="AW35" i="58"/>
  <c r="AW51" i="58"/>
  <c r="BA34" i="58"/>
  <c r="BA50" i="58"/>
  <c r="BE33" i="58"/>
  <c r="BE49" i="58"/>
  <c r="BI48" i="58"/>
  <c r="BI32" i="58"/>
  <c r="BM31" i="58"/>
  <c r="BM47" i="58"/>
  <c r="AW47" i="58"/>
  <c r="AW31" i="58"/>
  <c r="BA30" i="58"/>
  <c r="BA46" i="58"/>
  <c r="BE45" i="58"/>
  <c r="BE29" i="58"/>
  <c r="BI28" i="58"/>
  <c r="BI44" i="58"/>
  <c r="BH53" i="58"/>
  <c r="BH37" i="58"/>
  <c r="BH36" i="58"/>
  <c r="BH52" i="58"/>
  <c r="AV35" i="58"/>
  <c r="AV51" i="58"/>
  <c r="BD33" i="58"/>
  <c r="BD49" i="58"/>
  <c r="BL31" i="58"/>
  <c r="BL47" i="58"/>
  <c r="AZ30" i="58"/>
  <c r="AZ46" i="58"/>
  <c r="BH44" i="58"/>
  <c r="BH28" i="58"/>
  <c r="BC52" i="58"/>
  <c r="BC36" i="58"/>
  <c r="BG35" i="58"/>
  <c r="BG51" i="58"/>
  <c r="BK50" i="58"/>
  <c r="BK34" i="58"/>
  <c r="BO49" i="58"/>
  <c r="BO33" i="58"/>
  <c r="AY49" i="58"/>
  <c r="AY33" i="58"/>
  <c r="BC48" i="58"/>
  <c r="BC32" i="58"/>
  <c r="BG31" i="58"/>
  <c r="BG47" i="58"/>
  <c r="BK30" i="58"/>
  <c r="BK46" i="58"/>
  <c r="BO29" i="58"/>
  <c r="BO45" i="58"/>
  <c r="AY29" i="58"/>
  <c r="AY45" i="58"/>
  <c r="BC28" i="58"/>
  <c r="BC44" i="58"/>
  <c r="BF52" i="58"/>
  <c r="BF36" i="58"/>
  <c r="BJ51" i="58"/>
  <c r="BJ35" i="58"/>
  <c r="BN50" i="58"/>
  <c r="BN34" i="58"/>
  <c r="AX50" i="58"/>
  <c r="AX34" i="58"/>
  <c r="BB49" i="58"/>
  <c r="BB33" i="58"/>
  <c r="BF48" i="58"/>
  <c r="BF32" i="58"/>
  <c r="BJ47" i="58"/>
  <c r="BJ31" i="58"/>
  <c r="BN46" i="58"/>
  <c r="BN30" i="58"/>
  <c r="AX46" i="58"/>
  <c r="AX30" i="58"/>
  <c r="BB45" i="58"/>
  <c r="BB29" i="58"/>
  <c r="BF44" i="58"/>
  <c r="BF28" i="58"/>
  <c r="BL34" i="58"/>
  <c r="BL50" i="58"/>
  <c r="AZ33" i="58"/>
  <c r="AZ49" i="58"/>
  <c r="BH47" i="58"/>
  <c r="BH31" i="58"/>
  <c r="AV46" i="58"/>
  <c r="AV30" i="58"/>
  <c r="BD44" i="58"/>
  <c r="BD28" i="58"/>
  <c r="BE36" i="58"/>
  <c r="BE52" i="58"/>
  <c r="BI35" i="58"/>
  <c r="BI51" i="58"/>
  <c r="BM34" i="58"/>
  <c r="BM50" i="58"/>
  <c r="AW34" i="58"/>
  <c r="AW50" i="58"/>
  <c r="BA33" i="58"/>
  <c r="BA49" i="58"/>
  <c r="BE48" i="58"/>
  <c r="BE32" i="58"/>
  <c r="BI47" i="58"/>
  <c r="BI31" i="58"/>
  <c r="BM46" i="58"/>
  <c r="BM30" i="58"/>
  <c r="AW46" i="58"/>
  <c r="AW30" i="58"/>
  <c r="BA45" i="58"/>
  <c r="BA29" i="58"/>
  <c r="BE44" i="58"/>
  <c r="BE28" i="58"/>
  <c r="BD37" i="58"/>
  <c r="BD53" i="58"/>
  <c r="AZ52" i="58"/>
  <c r="AZ36" i="58"/>
  <c r="BH50" i="58"/>
  <c r="BH34" i="58"/>
  <c r="AV49" i="58"/>
  <c r="AV33" i="58"/>
  <c r="BD47" i="58"/>
  <c r="BD31" i="58"/>
  <c r="BL45" i="58"/>
  <c r="BL29" i="58"/>
  <c r="AZ44" i="58"/>
  <c r="AZ28" i="58"/>
  <c r="G32" i="1"/>
  <c r="G30" i="1"/>
  <c r="G31" i="1"/>
  <c r="AE28" i="2"/>
  <c r="Z22" i="2"/>
  <c r="AQ20" i="33"/>
  <c r="AQ18" i="33"/>
  <c r="AQ16" i="33"/>
  <c r="AQ14" i="33"/>
  <c r="AQ12" i="33"/>
  <c r="AQ19" i="33"/>
  <c r="AQ17" i="33"/>
  <c r="AQ15" i="33"/>
  <c r="AQ13" i="33"/>
  <c r="AO19" i="33"/>
  <c r="AO17" i="33"/>
  <c r="AO15" i="33"/>
  <c r="AO13" i="33"/>
  <c r="AR9" i="33"/>
  <c r="AO20" i="33"/>
  <c r="AO18" i="33"/>
  <c r="AO16" i="33"/>
  <c r="AO14" i="33"/>
  <c r="AO12" i="33"/>
  <c r="G34" i="1" l="1"/>
  <c r="G35" i="1"/>
  <c r="G33" i="1"/>
  <c r="AE29" i="2"/>
  <c r="AE30" i="2"/>
  <c r="AE27" i="2"/>
  <c r="AE26" i="2"/>
  <c r="AA22" i="2"/>
  <c r="AR19" i="33"/>
  <c r="AR17" i="33"/>
  <c r="AR15" i="33"/>
  <c r="AR13" i="33"/>
  <c r="AR20" i="33"/>
  <c r="AR18" i="33"/>
  <c r="AR16" i="33"/>
  <c r="AR14" i="33"/>
  <c r="AR12" i="33"/>
  <c r="AP20" i="33"/>
  <c r="AP18" i="33"/>
  <c r="AP16" i="33"/>
  <c r="AP14" i="33"/>
  <c r="AP12" i="33"/>
  <c r="AP19" i="33"/>
  <c r="AP17" i="33"/>
  <c r="AP15" i="33"/>
  <c r="AP13" i="33"/>
  <c r="AF29" i="2" l="1"/>
  <c r="AF30" i="2"/>
  <c r="AF27" i="2"/>
  <c r="AF28" i="2"/>
  <c r="AF26" i="2"/>
  <c r="AS19" i="33"/>
  <c r="AS17" i="33"/>
  <c r="AS15" i="33"/>
  <c r="AS13" i="33"/>
  <c r="AS20" i="33"/>
  <c r="AS18" i="33"/>
  <c r="AS16" i="33"/>
  <c r="AS14" i="33"/>
  <c r="AS12" i="33"/>
  <c r="AF25" i="2" l="1"/>
  <c r="AV12" i="33" l="1"/>
  <c r="AV17" i="33"/>
  <c r="AV18" i="33"/>
  <c r="AV15" i="33"/>
  <c r="AV14" i="33"/>
  <c r="AV16" i="33"/>
  <c r="AV13" i="33"/>
  <c r="AV20" i="33"/>
  <c r="AV19" i="33"/>
  <c r="U12" i="2"/>
  <c r="S29" i="2" l="1"/>
  <c r="AC29" i="2" s="1"/>
  <c r="S28" i="2"/>
  <c r="AC28" i="2" s="1"/>
  <c r="S27" i="2"/>
  <c r="AC27" i="2" s="1"/>
  <c r="S26" i="2"/>
  <c r="AC26" i="2" s="1"/>
  <c r="S25" i="2"/>
  <c r="AC25" i="2" s="1"/>
  <c r="S24" i="2"/>
  <c r="T25" i="2"/>
  <c r="T27" i="2"/>
  <c r="AE23" i="2" l="1"/>
  <c r="AD23" i="2"/>
  <c r="AK23" i="2"/>
  <c r="AJ23" i="2"/>
  <c r="B15" i="19" l="1"/>
  <c r="AT20" i="33"/>
  <c r="AT19" i="33"/>
  <c r="AT18" i="33"/>
  <c r="AT17" i="33"/>
  <c r="AT16" i="33"/>
  <c r="AT15" i="33"/>
  <c r="AT14" i="33"/>
  <c r="AT13" i="33"/>
  <c r="AT12" i="33"/>
  <c r="AW20" i="33" l="1"/>
  <c r="AW16" i="33"/>
  <c r="AW12" i="33"/>
  <c r="AW18" i="33"/>
  <c r="AW13" i="33"/>
  <c r="AW19" i="33"/>
  <c r="AW15" i="33"/>
  <c r="AW14" i="33"/>
  <c r="AW17" i="33"/>
  <c r="AU16" i="33"/>
  <c r="AU13" i="33"/>
  <c r="AU20" i="33"/>
  <c r="AU14" i="33"/>
  <c r="AU18" i="33"/>
  <c r="AU12" i="33"/>
  <c r="AU17" i="33"/>
  <c r="AU15" i="33"/>
  <c r="AU19" i="33"/>
  <c r="B13" i="19"/>
  <c r="B11" i="19"/>
  <c r="B9" i="19"/>
  <c r="B7" i="19"/>
  <c r="X223" i="58"/>
  <c r="X222" i="58"/>
  <c r="X221" i="58"/>
  <c r="X220" i="58"/>
  <c r="X219" i="58"/>
  <c r="X218" i="58"/>
  <c r="X217" i="58"/>
  <c r="X216" i="58"/>
  <c r="X215" i="58"/>
  <c r="X214" i="58"/>
  <c r="X213" i="58"/>
  <c r="X212" i="58"/>
  <c r="X211" i="58"/>
  <c r="X210" i="58"/>
  <c r="X209" i="58"/>
  <c r="X208" i="58"/>
  <c r="X207" i="58"/>
  <c r="X206" i="58"/>
  <c r="X205" i="58"/>
  <c r="X204" i="58"/>
  <c r="X203" i="58"/>
  <c r="X202" i="58"/>
  <c r="X201" i="58"/>
  <c r="X200" i="58"/>
  <c r="X199" i="58"/>
  <c r="X198" i="58"/>
  <c r="X197" i="58"/>
  <c r="X196" i="58"/>
  <c r="X195" i="58"/>
  <c r="X194" i="58"/>
  <c r="X193" i="58"/>
  <c r="X192" i="58"/>
  <c r="X191" i="58"/>
  <c r="X190" i="58"/>
  <c r="X189" i="58"/>
  <c r="X188" i="58"/>
  <c r="X187" i="58"/>
  <c r="X186" i="58"/>
  <c r="X185" i="58"/>
  <c r="X184" i="58"/>
  <c r="X183" i="58"/>
  <c r="X182" i="58"/>
  <c r="X181" i="58"/>
  <c r="X180" i="58"/>
  <c r="X179" i="58"/>
  <c r="X178" i="58"/>
  <c r="X177" i="58"/>
  <c r="X176" i="58"/>
  <c r="X175" i="58"/>
  <c r="X174" i="58"/>
  <c r="X173" i="58"/>
  <c r="X172" i="58"/>
  <c r="X171" i="58"/>
  <c r="X170" i="58"/>
  <c r="X169" i="58"/>
  <c r="X168" i="58"/>
  <c r="X167" i="58"/>
  <c r="X166" i="58"/>
  <c r="X165" i="58"/>
  <c r="X164" i="58"/>
  <c r="X163" i="58"/>
  <c r="X162" i="58"/>
  <c r="X161" i="58"/>
  <c r="X160" i="58"/>
  <c r="X159" i="58"/>
  <c r="X158" i="58"/>
  <c r="X157" i="58"/>
  <c r="X156" i="58"/>
  <c r="X155" i="58"/>
  <c r="X154" i="58"/>
  <c r="X153" i="58"/>
  <c r="X152" i="58"/>
  <c r="X151" i="58"/>
  <c r="X150" i="58"/>
  <c r="X149" i="58"/>
  <c r="X148" i="58"/>
  <c r="X147" i="58"/>
  <c r="X146" i="58"/>
  <c r="X145" i="58"/>
  <c r="X144" i="58"/>
  <c r="X143" i="58"/>
  <c r="X142" i="58"/>
  <c r="X141" i="58"/>
  <c r="X140" i="58"/>
  <c r="X139" i="58"/>
  <c r="X138" i="58"/>
  <c r="X137" i="58"/>
  <c r="X136" i="58"/>
  <c r="X135" i="58"/>
  <c r="X134" i="58"/>
  <c r="X133" i="58"/>
  <c r="X132" i="58"/>
  <c r="X131" i="58"/>
  <c r="X130" i="58"/>
  <c r="X129" i="58"/>
  <c r="X128" i="58"/>
  <c r="X127" i="58"/>
  <c r="X126" i="58"/>
  <c r="X125" i="58"/>
  <c r="X124" i="58"/>
  <c r="X123" i="58"/>
  <c r="X122" i="58"/>
  <c r="X121" i="58"/>
  <c r="X120" i="58"/>
  <c r="X119" i="58"/>
  <c r="X118" i="58"/>
  <c r="X117" i="58"/>
  <c r="X116" i="58"/>
  <c r="X115" i="58"/>
  <c r="X114" i="58"/>
  <c r="X113" i="58"/>
  <c r="X112" i="58"/>
  <c r="X111" i="58"/>
  <c r="X110" i="58"/>
  <c r="X109" i="58"/>
  <c r="X108" i="58"/>
  <c r="X107" i="58"/>
  <c r="X106" i="58"/>
  <c r="X105" i="58"/>
  <c r="X104" i="58"/>
  <c r="X103" i="58"/>
  <c r="X102" i="58"/>
  <c r="X101" i="58"/>
  <c r="X100" i="58"/>
  <c r="X99" i="58"/>
  <c r="X98" i="58"/>
  <c r="X97" i="58"/>
  <c r="X96" i="58"/>
  <c r="X95" i="58"/>
  <c r="X94" i="58"/>
  <c r="X93" i="58"/>
  <c r="X92" i="58"/>
  <c r="X91" i="58"/>
  <c r="X90" i="58"/>
  <c r="X89" i="58"/>
  <c r="X88" i="58"/>
  <c r="X87" i="58"/>
  <c r="X86" i="58"/>
  <c r="X85" i="58"/>
  <c r="X84" i="58"/>
  <c r="X83" i="58"/>
  <c r="X82" i="58"/>
  <c r="X81" i="58"/>
  <c r="X80" i="58"/>
  <c r="X79" i="58"/>
  <c r="X78" i="58"/>
  <c r="X77" i="58"/>
  <c r="X76" i="58"/>
  <c r="X75" i="58"/>
  <c r="X74" i="58"/>
  <c r="X73" i="58"/>
  <c r="X72" i="58"/>
  <c r="X71" i="58"/>
  <c r="X70" i="58"/>
  <c r="X69" i="58"/>
  <c r="X68" i="58"/>
  <c r="X67" i="58"/>
  <c r="X66" i="58"/>
  <c r="X65" i="58"/>
  <c r="X64" i="58"/>
  <c r="X63" i="58"/>
  <c r="X62" i="58"/>
  <c r="X61" i="58"/>
  <c r="X60" i="58"/>
  <c r="X59" i="58"/>
  <c r="X58" i="58"/>
  <c r="X57" i="58"/>
  <c r="X56" i="58"/>
  <c r="X55" i="58"/>
  <c r="X54" i="58"/>
  <c r="X53" i="58"/>
  <c r="X52" i="58"/>
  <c r="X51" i="58"/>
  <c r="X50" i="58"/>
  <c r="X49" i="58"/>
  <c r="X48" i="58"/>
  <c r="X47" i="58"/>
  <c r="X46" i="58"/>
  <c r="X45" i="58"/>
  <c r="X44" i="58"/>
  <c r="X43" i="58"/>
  <c r="X42" i="58"/>
  <c r="X41" i="58"/>
  <c r="X40" i="58"/>
  <c r="X39" i="58"/>
  <c r="X38" i="58"/>
  <c r="X37" i="58"/>
  <c r="X36" i="58"/>
  <c r="X35" i="58"/>
  <c r="X34" i="58"/>
  <c r="X33" i="58"/>
  <c r="X32" i="58"/>
  <c r="X31" i="58"/>
  <c r="X30" i="58"/>
  <c r="X29" i="58"/>
  <c r="X28" i="58"/>
  <c r="X27" i="58"/>
  <c r="X26" i="58"/>
  <c r="X25" i="58"/>
  <c r="X24" i="58"/>
  <c r="X23" i="58"/>
  <c r="X22" i="58"/>
  <c r="X21" i="58"/>
  <c r="X20" i="58"/>
  <c r="X19" i="58"/>
  <c r="X18" i="58"/>
  <c r="X17" i="58"/>
  <c r="X16" i="58"/>
  <c r="X15" i="58"/>
  <c r="X14" i="58"/>
  <c r="X13" i="58"/>
  <c r="X12" i="58"/>
  <c r="AX18" i="33" l="1"/>
  <c r="AX14" i="33"/>
  <c r="AX20" i="33"/>
  <c r="AX15" i="33"/>
  <c r="AX17" i="33"/>
  <c r="AX13" i="33"/>
  <c r="AX16" i="33"/>
  <c r="AX12" i="33"/>
  <c r="AX19" i="33"/>
  <c r="AU21" i="58"/>
  <c r="AU20" i="58"/>
  <c r="AU19" i="58"/>
  <c r="AU18" i="58"/>
  <c r="AU17" i="58"/>
  <c r="AU16" i="58"/>
  <c r="AU15" i="58"/>
  <c r="AU14" i="58"/>
  <c r="AU13" i="58"/>
  <c r="AU12" i="58"/>
  <c r="U11" i="2"/>
  <c r="V11" i="2"/>
  <c r="W11" i="2"/>
  <c r="X11" i="2"/>
  <c r="Y11" i="2"/>
  <c r="Z11" i="2"/>
  <c r="AA11" i="2"/>
  <c r="AB11" i="2"/>
  <c r="AC11" i="2"/>
  <c r="AD11" i="2"/>
  <c r="AE11" i="2"/>
  <c r="AF11" i="2"/>
  <c r="T12" i="2"/>
  <c r="T24" i="2" s="1"/>
  <c r="BA16" i="33" l="1"/>
  <c r="BB16" i="33"/>
  <c r="AZ16" i="33"/>
  <c r="BA20" i="33"/>
  <c r="AZ20" i="33"/>
  <c r="BB20" i="33"/>
  <c r="BA19" i="33"/>
  <c r="BB19" i="33"/>
  <c r="AZ19" i="33"/>
  <c r="BA17" i="33"/>
  <c r="BB17" i="33"/>
  <c r="AZ17" i="33"/>
  <c r="BB14" i="33"/>
  <c r="AZ14" i="33"/>
  <c r="BA14" i="33"/>
  <c r="BB15" i="33"/>
  <c r="BA15" i="33"/>
  <c r="AZ15" i="33"/>
  <c r="BA13" i="33"/>
  <c r="BB13" i="33"/>
  <c r="AZ13" i="33"/>
  <c r="BA12" i="33"/>
  <c r="AZ12" i="33"/>
  <c r="BB12" i="33"/>
  <c r="BB18" i="33"/>
  <c r="AZ18" i="33"/>
  <c r="BA18" i="33"/>
  <c r="T26" i="2"/>
  <c r="T28" i="2"/>
  <c r="T29" i="2"/>
  <c r="AU30" i="58"/>
  <c r="AU46" i="58"/>
  <c r="AU34" i="58"/>
  <c r="AU50" i="58"/>
  <c r="AU31" i="58"/>
  <c r="AU47" i="58"/>
  <c r="AU35" i="58"/>
  <c r="AU51" i="58"/>
  <c r="AU28" i="58"/>
  <c r="AU44" i="58"/>
  <c r="AU32" i="58"/>
  <c r="AU48" i="58"/>
  <c r="AU36" i="58"/>
  <c r="AU52" i="58"/>
  <c r="AU29" i="58"/>
  <c r="AU45" i="58"/>
  <c r="AU33" i="58"/>
  <c r="AU49" i="58"/>
  <c r="AU37" i="58"/>
  <c r="AU53" i="58"/>
  <c r="AD25" i="2"/>
  <c r="AG25" i="2" l="1"/>
  <c r="AG28" i="2"/>
  <c r="AG26" i="2"/>
  <c r="AG30" i="2"/>
  <c r="AG27" i="2"/>
  <c r="AG29" i="2"/>
  <c r="AE25" i="2"/>
  <c r="AH25" i="2" l="1"/>
  <c r="AH30" i="2"/>
  <c r="AH26" i="2"/>
  <c r="AH29" i="2"/>
  <c r="AH28" i="2"/>
  <c r="AH27" i="2"/>
  <c r="AK27" i="2" l="1"/>
  <c r="AL27" i="2"/>
  <c r="AK30" i="2"/>
  <c r="AL30" i="2"/>
  <c r="AK29" i="2"/>
  <c r="AL29" i="2"/>
  <c r="AK26" i="2"/>
  <c r="AL26" i="2"/>
  <c r="AK28" i="2"/>
  <c r="AL28" i="2"/>
  <c r="AK25" i="2"/>
  <c r="AL25" i="2"/>
  <c r="AI29" i="2"/>
  <c r="AJ29" i="2"/>
  <c r="AI26" i="2"/>
  <c r="AJ26" i="2"/>
  <c r="AI27" i="2"/>
  <c r="AJ27" i="2"/>
  <c r="AI30" i="2"/>
  <c r="AJ30" i="2"/>
  <c r="AI28" i="2"/>
  <c r="AJ28" i="2"/>
  <c r="AI25" i="2"/>
  <c r="AJ25" i="2"/>
  <c r="AM20" i="33" l="1"/>
  <c r="AM19" i="33"/>
  <c r="AM18" i="33"/>
  <c r="AM17" i="33"/>
  <c r="AM16" i="33"/>
  <c r="AM15" i="33"/>
  <c r="AY15" i="33" s="1"/>
  <c r="AM14" i="33"/>
  <c r="AM13" i="33"/>
  <c r="AM12" i="33"/>
  <c r="AY12" i="33" s="1"/>
  <c r="AY13" i="33" l="1"/>
  <c r="AY18" i="33"/>
  <c r="AY20" i="33"/>
  <c r="AM24" i="33"/>
  <c r="AM25" i="33" s="1"/>
  <c r="AM26" i="33" s="1"/>
  <c r="AM27" i="33" s="1"/>
  <c r="AM28" i="33" s="1"/>
  <c r="AM29" i="33" s="1"/>
  <c r="AM30" i="33" s="1"/>
  <c r="AM31" i="33" s="1"/>
  <c r="AM32" i="33" s="1"/>
  <c r="AM33" i="33" s="1"/>
  <c r="AY19" i="33"/>
  <c r="AY17" i="33"/>
  <c r="AY16" i="33"/>
  <c r="AY14" i="33"/>
</calcChain>
</file>

<file path=xl/sharedStrings.xml><?xml version="1.0" encoding="utf-8"?>
<sst xmlns="http://schemas.openxmlformats.org/spreadsheetml/2006/main" count="4065" uniqueCount="937">
  <si>
    <t/>
  </si>
  <si>
    <t>Extracted on</t>
  </si>
  <si>
    <t>Back to TOC</t>
  </si>
  <si>
    <t>PRODUCT/PERIOD</t>
  </si>
  <si>
    <t>72</t>
  </si>
  <si>
    <t>85</t>
  </si>
  <si>
    <t>44</t>
  </si>
  <si>
    <t>12</t>
  </si>
  <si>
    <t>Ukraine</t>
  </si>
  <si>
    <t>Imports</t>
  </si>
  <si>
    <t>Exports</t>
  </si>
  <si>
    <t>Balance</t>
  </si>
  <si>
    <t>Product</t>
  </si>
  <si>
    <t>Iron and steel</t>
  </si>
  <si>
    <t>Electrical machinery</t>
  </si>
  <si>
    <t>Value</t>
  </si>
  <si>
    <t>Volume</t>
  </si>
  <si>
    <t>Unit value</t>
  </si>
  <si>
    <t>Label</t>
  </si>
  <si>
    <t>(€ million, quarterly data)</t>
  </si>
  <si>
    <t xml:space="preserve">Dataset: </t>
  </si>
  <si>
    <t xml:space="preserve">Last updated: </t>
  </si>
  <si>
    <t>Time frequency</t>
  </si>
  <si>
    <t>Monthly</t>
  </si>
  <si>
    <t>External trade indicator</t>
  </si>
  <si>
    <t>Standard International Trade Classification (SITC Rev. 4, 2006)</t>
  </si>
  <si>
    <t>Total - all products</t>
  </si>
  <si>
    <t>Geopolitical entity (reporting)</t>
  </si>
  <si>
    <t>European Union - 27 countries (from 2020)</t>
  </si>
  <si>
    <t>STK_FLOW (Labels)</t>
  </si>
  <si>
    <t>PARTNER (Labels)</t>
  </si>
  <si>
    <t>TIME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</si>
  <si>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</si>
  <si>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</si>
  <si>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</si>
  <si>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</si>
  <si>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</si>
  <si>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</si>
  <si>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</si>
  <si>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</si>
  <si>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</si>
  <si>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</si>
  <si>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</si>
  <si>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</si>
  <si>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</si>
  <si>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</si>
  <si>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</si>
  <si>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</si>
  <si>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</si>
  <si>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</si>
  <si>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Product codes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</si>
  <si>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</si>
  <si>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</si>
  <si>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</si>
  <si>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</si>
  <si>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</si>
  <si>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</si>
  <si>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</si>
  <si>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</si>
  <si>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</si>
  <si>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</si>
  <si>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</si>
  <si>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</si>
  <si>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</si>
  <si>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</si>
  <si>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</si>
  <si>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2022-07</t>
  </si>
  <si>
    <t>2022-08</t>
  </si>
  <si>
    <t>2022-09</t>
  </si>
  <si>
    <t>Vehicles</t>
  </si>
  <si>
    <t>09</t>
  </si>
  <si>
    <t>96</t>
  </si>
  <si>
    <t>18</t>
  </si>
  <si>
    <t>87</t>
  </si>
  <si>
    <t>84</t>
  </si>
  <si>
    <t>30</t>
  </si>
  <si>
    <t>39</t>
  </si>
  <si>
    <t>(1000 tons, quarterly data)</t>
  </si>
  <si>
    <t>Machinery</t>
  </si>
  <si>
    <t>Plastics</t>
  </si>
  <si>
    <t>PERIOD</t>
  </si>
  <si>
    <t>PARTNER/PRODUCT</t>
  </si>
  <si>
    <t>GB</t>
  </si>
  <si>
    <t>UA</t>
  </si>
  <si>
    <t>CN</t>
  </si>
  <si>
    <t>US</t>
  </si>
  <si>
    <t>RU</t>
  </si>
  <si>
    <t>CH</t>
  </si>
  <si>
    <t>TR</t>
  </si>
  <si>
    <t>NO</t>
  </si>
  <si>
    <t>JP</t>
  </si>
  <si>
    <t>KR</t>
  </si>
  <si>
    <t>IN</t>
  </si>
  <si>
    <t>VN</t>
  </si>
  <si>
    <t>TW</t>
  </si>
  <si>
    <t>BR</t>
  </si>
  <si>
    <t>MY</t>
  </si>
  <si>
    <t>CA</t>
  </si>
  <si>
    <t>MX</t>
  </si>
  <si>
    <t>ZA</t>
  </si>
  <si>
    <t>TH</t>
  </si>
  <si>
    <t>SA</t>
  </si>
  <si>
    <t>DZ</t>
  </si>
  <si>
    <t>MA</t>
  </si>
  <si>
    <t>LY</t>
  </si>
  <si>
    <t>KZ</t>
  </si>
  <si>
    <t>NG</t>
  </si>
  <si>
    <t>ID</t>
  </si>
  <si>
    <t>BD</t>
  </si>
  <si>
    <t>SG</t>
  </si>
  <si>
    <t>XS</t>
  </si>
  <si>
    <t>IQ</t>
  </si>
  <si>
    <t>IL</t>
  </si>
  <si>
    <t>AZ</t>
  </si>
  <si>
    <t>TN</t>
  </si>
  <si>
    <t>AE</t>
  </si>
  <si>
    <t>AU</t>
  </si>
  <si>
    <t>EG</t>
  </si>
  <si>
    <t>AR</t>
  </si>
  <si>
    <t>PH</t>
  </si>
  <si>
    <t>QA</t>
  </si>
  <si>
    <t>HK</t>
  </si>
  <si>
    <t>CL</t>
  </si>
  <si>
    <t>PK</t>
  </si>
  <si>
    <t>PE</t>
  </si>
  <si>
    <t>BY</t>
  </si>
  <si>
    <t>BA</t>
  </si>
  <si>
    <t>MK</t>
  </si>
  <si>
    <t>CO</t>
  </si>
  <si>
    <t>CI</t>
  </si>
  <si>
    <t>IS</t>
  </si>
  <si>
    <t>KH</t>
  </si>
  <si>
    <t>EC</t>
  </si>
  <si>
    <t>CR</t>
  </si>
  <si>
    <t>LK</t>
  </si>
  <si>
    <t>NZ</t>
  </si>
  <si>
    <t>MM</t>
  </si>
  <si>
    <t>AL</t>
  </si>
  <si>
    <t>GH</t>
  </si>
  <si>
    <t>AO</t>
  </si>
  <si>
    <t>MD</t>
  </si>
  <si>
    <t>KY</t>
  </si>
  <si>
    <t>CM</t>
  </si>
  <si>
    <t>MZ</t>
  </si>
  <si>
    <t>TT</t>
  </si>
  <si>
    <t>CD</t>
  </si>
  <si>
    <t>UY</t>
  </si>
  <si>
    <t>NA</t>
  </si>
  <si>
    <t>GQ</t>
  </si>
  <si>
    <t>GT</t>
  </si>
  <si>
    <t>KW</t>
  </si>
  <si>
    <t>BH</t>
  </si>
  <si>
    <t>LI</t>
  </si>
  <si>
    <t>HN</t>
  </si>
  <si>
    <t>TD</t>
  </si>
  <si>
    <t>DO</t>
  </si>
  <si>
    <t>BW</t>
  </si>
  <si>
    <t>KE</t>
  </si>
  <si>
    <t>PA</t>
  </si>
  <si>
    <t>GA</t>
  </si>
  <si>
    <t>PG</t>
  </si>
  <si>
    <t>MG</t>
  </si>
  <si>
    <t>IR</t>
  </si>
  <si>
    <t>BO</t>
  </si>
  <si>
    <t>GE</t>
  </si>
  <si>
    <t>OM</t>
  </si>
  <si>
    <t>MH</t>
  </si>
  <si>
    <t>LR</t>
  </si>
  <si>
    <t>CG</t>
  </si>
  <si>
    <t>MR</t>
  </si>
  <si>
    <t>GL</t>
  </si>
  <si>
    <t>ET</t>
  </si>
  <si>
    <t>GY</t>
  </si>
  <si>
    <t>FO</t>
  </si>
  <si>
    <t>VE</t>
  </si>
  <si>
    <t>UG</t>
  </si>
  <si>
    <t>LB</t>
  </si>
  <si>
    <t>TM</t>
  </si>
  <si>
    <t>MU</t>
  </si>
  <si>
    <t>PY</t>
  </si>
  <si>
    <t>UZ</t>
  </si>
  <si>
    <t>GN</t>
  </si>
  <si>
    <t>SN</t>
  </si>
  <si>
    <t>TZ</t>
  </si>
  <si>
    <t>AM</t>
  </si>
  <si>
    <t>JO</t>
  </si>
  <si>
    <t>ZW</t>
  </si>
  <si>
    <t>ME</t>
  </si>
  <si>
    <t>CU</t>
  </si>
  <si>
    <t>NI</t>
  </si>
  <si>
    <t>ZM</t>
  </si>
  <si>
    <t>LA</t>
  </si>
  <si>
    <t>SL</t>
  </si>
  <si>
    <t>SD</t>
  </si>
  <si>
    <t>XK</t>
  </si>
  <si>
    <t>YE</t>
  </si>
  <si>
    <t>SC</t>
  </si>
  <si>
    <t>FK</t>
  </si>
  <si>
    <t>LS</t>
  </si>
  <si>
    <t>MW</t>
  </si>
  <si>
    <t>SV</t>
  </si>
  <si>
    <t>BS</t>
  </si>
  <si>
    <t>VG</t>
  </si>
  <si>
    <t>NE</t>
  </si>
  <si>
    <t>TJ</t>
  </si>
  <si>
    <t>BM</t>
  </si>
  <si>
    <t>JM</t>
  </si>
  <si>
    <t>NC</t>
  </si>
  <si>
    <t>BF</t>
  </si>
  <si>
    <t>SR</t>
  </si>
  <si>
    <t>TG</t>
  </si>
  <si>
    <t>AD</t>
  </si>
  <si>
    <t>BZ</t>
  </si>
  <si>
    <t>SM</t>
  </si>
  <si>
    <t>CV</t>
  </si>
  <si>
    <t>SS</t>
  </si>
  <si>
    <t>AF</t>
  </si>
  <si>
    <t>KG</t>
  </si>
  <si>
    <t>SZ</t>
  </si>
  <si>
    <t>MN</t>
  </si>
  <si>
    <t>NP</t>
  </si>
  <si>
    <t>RW</t>
  </si>
  <si>
    <t>SY</t>
  </si>
  <si>
    <t>GI</t>
  </si>
  <si>
    <t>SB</t>
  </si>
  <si>
    <t>CW</t>
  </si>
  <si>
    <t>MV</t>
  </si>
  <si>
    <t>VC</t>
  </si>
  <si>
    <t>AG</t>
  </si>
  <si>
    <t>BJ</t>
  </si>
  <si>
    <t>MO</t>
  </si>
  <si>
    <t>BB</t>
  </si>
  <si>
    <t>ML</t>
  </si>
  <si>
    <t>BI</t>
  </si>
  <si>
    <t>BQ</t>
  </si>
  <si>
    <t>PF</t>
  </si>
  <si>
    <t>CF</t>
  </si>
  <si>
    <t>VI</t>
  </si>
  <si>
    <t>FJ</t>
  </si>
  <si>
    <t>PS</t>
  </si>
  <si>
    <t>SO</t>
  </si>
  <si>
    <t>HT</t>
  </si>
  <si>
    <t>LC</t>
  </si>
  <si>
    <t>KM</t>
  </si>
  <si>
    <t>ST</t>
  </si>
  <si>
    <t>XL</t>
  </si>
  <si>
    <t>VU</t>
  </si>
  <si>
    <t>KN</t>
  </si>
  <si>
    <t>XC</t>
  </si>
  <si>
    <t>AW</t>
  </si>
  <si>
    <t>GM</t>
  </si>
  <si>
    <t>TF</t>
  </si>
  <si>
    <t>BT</t>
  </si>
  <si>
    <t>AS</t>
  </si>
  <si>
    <t>GD</t>
  </si>
  <si>
    <t>DJ</t>
  </si>
  <si>
    <t>CK</t>
  </si>
  <si>
    <t>UM</t>
  </si>
  <si>
    <t>SX</t>
  </si>
  <si>
    <t>ER</t>
  </si>
  <si>
    <t>MS</t>
  </si>
  <si>
    <t>GW</t>
  </si>
  <si>
    <t>BN</t>
  </si>
  <si>
    <t>SH</t>
  </si>
  <si>
    <t>DM</t>
  </si>
  <si>
    <t>AQ</t>
  </si>
  <si>
    <t>CX</t>
  </si>
  <si>
    <t>TK</t>
  </si>
  <si>
    <t>GU</t>
  </si>
  <si>
    <t>BL</t>
  </si>
  <si>
    <t>PM</t>
  </si>
  <si>
    <t>VA</t>
  </si>
  <si>
    <t>CC</t>
  </si>
  <si>
    <t>NU</t>
  </si>
  <si>
    <t>TL</t>
  </si>
  <si>
    <t>WS</t>
  </si>
  <si>
    <t>TC</t>
  </si>
  <si>
    <t>PW</t>
  </si>
  <si>
    <t>KP</t>
  </si>
  <si>
    <t>NF</t>
  </si>
  <si>
    <t>KI</t>
  </si>
  <si>
    <t>TO</t>
  </si>
  <si>
    <t>AI</t>
  </si>
  <si>
    <t>NR</t>
  </si>
  <si>
    <t>FM</t>
  </si>
  <si>
    <t>WF</t>
  </si>
  <si>
    <t>MP</t>
  </si>
  <si>
    <t>GS</t>
  </si>
  <si>
    <t>PN</t>
  </si>
  <si>
    <t>IO</t>
  </si>
  <si>
    <t>TV</t>
  </si>
  <si>
    <t>EH</t>
  </si>
  <si>
    <t>BV</t>
  </si>
  <si>
    <t>HM</t>
  </si>
  <si>
    <t>Code</t>
  </si>
  <si>
    <t>China</t>
  </si>
  <si>
    <t>United States</t>
  </si>
  <si>
    <t>Andorra</t>
  </si>
  <si>
    <t>United Arab Emirates</t>
  </si>
  <si>
    <t>Afghanistan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</si>
  <si>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</si>
  <si>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</si>
  <si>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</si>
  <si>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</si>
  <si>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</si>
  <si>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</si>
  <si>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</si>
  <si>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</si>
  <si>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</si>
  <si>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</si>
  <si>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</si>
  <si>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Azerbaijan</t>
  </si>
  <si>
    <t>Barbados</t>
  </si>
  <si>
    <t>Bangladesh</t>
  </si>
  <si>
    <t>Belgium</t>
  </si>
  <si>
    <t xml:space="preserve">Burkina Faso </t>
  </si>
  <si>
    <t>Bulgaria</t>
  </si>
  <si>
    <t>Bahrain</t>
  </si>
  <si>
    <t>Burundi</t>
  </si>
  <si>
    <t>Benin</t>
  </si>
  <si>
    <t>Saint Barthelemy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</si>
  <si>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</si>
  <si>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</si>
  <si>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</si>
  <si>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</si>
  <si>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</si>
  <si>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</si>
  <si>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</si>
  <si>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</si>
  <si>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</si>
  <si>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</si>
  <si>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</si>
  <si>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</t>
  </si>
  <si>
    <t>Congo, Democratic Republic Of</t>
  </si>
  <si>
    <t>Central African Republic</t>
  </si>
  <si>
    <t>Congo</t>
  </si>
  <si>
    <t>Switzerland</t>
  </si>
  <si>
    <t>Cote d'Ivoire</t>
  </si>
  <si>
    <t>Cook Islands</t>
  </si>
  <si>
    <t>Chile</t>
  </si>
  <si>
    <t>Cameroon</t>
  </si>
  <si>
    <t>Colombia</t>
  </si>
  <si>
    <t>Costa Rica</t>
  </si>
  <si>
    <t>Cuba</t>
  </si>
  <si>
    <t>Cape Verde</t>
  </si>
  <si>
    <t>Curacao</t>
  </si>
  <si>
    <t>Christmas Island</t>
  </si>
  <si>
    <t>Cyprus</t>
  </si>
  <si>
    <t>Czech Republic</t>
  </si>
  <si>
    <t>Germany Democratic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</si>
  <si>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</si>
  <si>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</si>
  <si>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</si>
  <si>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</si>
  <si>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</si>
  <si>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</si>
  <si>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</si>
  <si>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</si>
  <si>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</si>
  <si>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</t>
  </si>
  <si>
    <t>Eritrea</t>
  </si>
  <si>
    <t>Spain</t>
  </si>
  <si>
    <t>Ethiopia</t>
  </si>
  <si>
    <t>Finland</t>
  </si>
  <si>
    <t>Fiji</t>
  </si>
  <si>
    <t>Falkland Islands</t>
  </si>
  <si>
    <t>Micronesia, Federated States Of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</si>
  <si>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</si>
  <si>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</si>
  <si>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</si>
  <si>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</si>
  <si>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</si>
  <si>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</si>
  <si>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</si>
  <si>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</si>
  <si>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</si>
  <si>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</si>
  <si>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</si>
  <si>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</si>
  <si>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</si>
  <si>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</si>
  <si>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</si>
  <si>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Guatemala</t>
  </si>
  <si>
    <t>Guam</t>
  </si>
  <si>
    <t>Guinea-Bissau</t>
  </si>
  <si>
    <t>Guyana</t>
  </si>
  <si>
    <t>Hong Kong</t>
  </si>
  <si>
    <t>Honduras</t>
  </si>
  <si>
    <t>Croatia</t>
  </si>
  <si>
    <t>Haiti</t>
  </si>
  <si>
    <t>Hungary</t>
  </si>
  <si>
    <t>Indonesia</t>
  </si>
  <si>
    <t>Ireland</t>
  </si>
  <si>
    <t>Israel</t>
  </si>
  <si>
    <t>India</t>
  </si>
  <si>
    <t>British Indian Ocean Territory</t>
  </si>
  <si>
    <t>Iraq</t>
  </si>
  <si>
    <t>Iran, Islamic Republic Of</t>
  </si>
  <si>
    <t>Iceland</t>
  </si>
  <si>
    <t>Italy</t>
  </si>
  <si>
    <t>Jamaica</t>
  </si>
  <si>
    <t>Jordan</t>
  </si>
  <si>
    <t>Japan</t>
  </si>
  <si>
    <t>Kenya</t>
  </si>
  <si>
    <t>Kyrgyz, Republic</t>
  </si>
  <si>
    <t>Cambodia</t>
  </si>
  <si>
    <t>Kiribati</t>
  </si>
  <si>
    <t>Comoros</t>
  </si>
  <si>
    <t>Korea, Democratic People'S Republic Of</t>
  </si>
  <si>
    <t>South Korea</t>
  </si>
  <si>
    <t>Kuwait</t>
  </si>
  <si>
    <t>Cayman Islands</t>
  </si>
  <si>
    <t>Kazakhstan</t>
  </si>
  <si>
    <t>Lao People'S Democratic Republic</t>
  </si>
  <si>
    <t>Lebanon</t>
  </si>
  <si>
    <t>St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</si>
  <si>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</si>
  <si>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</si>
  <si>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</si>
  <si>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</si>
  <si>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</si>
  <si>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</si>
  <si>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</si>
  <si>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Morocco</t>
  </si>
  <si>
    <t>Montenegro</t>
  </si>
  <si>
    <t>Madagascar</t>
  </si>
  <si>
    <t>Marshall Islands</t>
  </si>
  <si>
    <t>Former Yugoslav Republic Of Macedonia</t>
  </si>
  <si>
    <t>Mali</t>
  </si>
  <si>
    <t>Myanmar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</si>
  <si>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</si>
  <si>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</si>
  <si>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</si>
  <si>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</si>
  <si>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</si>
  <si>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</si>
  <si>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</si>
  <si>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</si>
  <si>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</si>
  <si>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</si>
  <si>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</si>
  <si>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</si>
  <si>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</si>
  <si>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</si>
  <si>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</si>
  <si>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</si>
  <si>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</si>
  <si>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</si>
  <si>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</si>
  <si>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</si>
  <si>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</si>
  <si>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</si>
  <si>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</si>
  <si>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</si>
  <si>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</si>
  <si>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</si>
  <si>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</si>
  <si>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</si>
  <si>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</si>
  <si>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</si>
  <si>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</si>
  <si>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</si>
  <si>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</si>
  <si>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Pitcairn</t>
  </si>
  <si>
    <t>Occupied Palestinian Territory</t>
  </si>
  <si>
    <t>Portugal</t>
  </si>
  <si>
    <t>Palau</t>
  </si>
  <si>
    <t>Paraguay</t>
  </si>
  <si>
    <t>Panama Canal</t>
  </si>
  <si>
    <t>Qatar</t>
  </si>
  <si>
    <t>West Indies</t>
  </si>
  <si>
    <t>Reunion</t>
  </si>
  <si>
    <t>Romania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</si>
  <si>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</si>
  <si>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</si>
  <si>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</si>
  <si>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</si>
  <si>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</si>
  <si>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</si>
  <si>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</si>
  <si>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</si>
  <si>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</si>
  <si>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</si>
  <si>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</si>
  <si>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</si>
  <si>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</si>
  <si>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</si>
  <si>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</si>
  <si>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</si>
  <si>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</si>
  <si>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</si>
  <si>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Soviet Union</t>
  </si>
  <si>
    <t>El Salvador</t>
  </si>
  <si>
    <t>Sint Maarten</t>
  </si>
  <si>
    <t>Syrian Arab Republic</t>
  </si>
  <si>
    <t>Swaziland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</si>
  <si>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</si>
  <si>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</si>
  <si>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</si>
  <si>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</si>
  <si>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</si>
  <si>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</si>
  <si>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</si>
  <si>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</si>
  <si>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</si>
  <si>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</si>
  <si>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East Timor</t>
  </si>
  <si>
    <t>Tuvalu</t>
  </si>
  <si>
    <t>Taiwan</t>
  </si>
  <si>
    <t>Tanzania, United Republic Of</t>
  </si>
  <si>
    <t>Uganda</t>
  </si>
  <si>
    <t>United States Minor Outlying Islands</t>
  </si>
  <si>
    <t>Uruguay</t>
  </si>
  <si>
    <t>Uzbekistan</t>
  </si>
  <si>
    <t>Holy See</t>
  </si>
  <si>
    <t>Venezuela</t>
  </si>
  <si>
    <t>Virgin Islands</t>
  </si>
  <si>
    <t>Vietnam</t>
  </si>
  <si>
    <t>Vanuatu</t>
  </si>
  <si>
    <t>Samoa</t>
  </si>
  <si>
    <t>American Oceania</t>
  </si>
  <si>
    <t>Canary Islands</t>
  </si>
  <si>
    <t>Ceuta</t>
  </si>
  <si>
    <t>Kosovo</t>
  </si>
  <si>
    <t>Melilla</t>
  </si>
  <si>
    <t>Australian Oceania</t>
  </si>
  <si>
    <t>Polar Regions</t>
  </si>
  <si>
    <t>Serbia</t>
  </si>
  <si>
    <t>New Zealand Oceania</t>
  </si>
  <si>
    <t>South Yemen</t>
  </si>
  <si>
    <t xml:space="preserve">Yemen </t>
  </si>
  <si>
    <t>Mayotte</t>
  </si>
  <si>
    <t>Yugoslavia</t>
  </si>
  <si>
    <t>South Africa</t>
  </si>
  <si>
    <t>Zambia</t>
  </si>
  <si>
    <t>Zimbabwe</t>
  </si>
  <si>
    <t>EU</t>
  </si>
  <si>
    <t>AN</t>
  </si>
  <si>
    <t>AT</t>
  </si>
  <si>
    <t>BE</t>
  </si>
  <si>
    <t>BG</t>
  </si>
  <si>
    <t>CS</t>
  </si>
  <si>
    <t>CY</t>
  </si>
  <si>
    <t>CZ</t>
  </si>
  <si>
    <t>DD</t>
  </si>
  <si>
    <t>DE</t>
  </si>
  <si>
    <t>DK</t>
  </si>
  <si>
    <t>EE</t>
  </si>
  <si>
    <t>ES</t>
  </si>
  <si>
    <t>FI</t>
  </si>
  <si>
    <t>FR</t>
  </si>
  <si>
    <t>GF</t>
  </si>
  <si>
    <t>GP</t>
  </si>
  <si>
    <t>GR</t>
  </si>
  <si>
    <t>HR</t>
  </si>
  <si>
    <t>HU</t>
  </si>
  <si>
    <t>IE</t>
  </si>
  <si>
    <t>IT</t>
  </si>
  <si>
    <t>LT</t>
  </si>
  <si>
    <t>LU</t>
  </si>
  <si>
    <t>LV</t>
  </si>
  <si>
    <t>MQ</t>
  </si>
  <si>
    <t>MT</t>
  </si>
  <si>
    <t>NL</t>
  </si>
  <si>
    <t>PL</t>
  </si>
  <si>
    <t>PT</t>
  </si>
  <si>
    <t>PZ</t>
  </si>
  <si>
    <t>QT</t>
  </si>
  <si>
    <t>RE</t>
  </si>
  <si>
    <t>RO</t>
  </si>
  <si>
    <t>SE</t>
  </si>
  <si>
    <t>SI</t>
  </si>
  <si>
    <t>SJ</t>
  </si>
  <si>
    <t>SK</t>
  </si>
  <si>
    <t>SU</t>
  </si>
  <si>
    <t>TP</t>
  </si>
  <si>
    <t>VD</t>
  </si>
  <si>
    <t>XA</t>
  </si>
  <si>
    <t>XB</t>
  </si>
  <si>
    <t>XM</t>
  </si>
  <si>
    <t>XO</t>
  </si>
  <si>
    <t>XP</t>
  </si>
  <si>
    <t>XR</t>
  </si>
  <si>
    <t>XZ</t>
  </si>
  <si>
    <t>YD</t>
  </si>
  <si>
    <t>YT</t>
  </si>
  <si>
    <t>YU</t>
  </si>
  <si>
    <t>Extra-EU</t>
  </si>
  <si>
    <t>Moldova</t>
  </si>
  <si>
    <t>Türkiye</t>
  </si>
  <si>
    <t>Other</t>
  </si>
  <si>
    <t>Partner</t>
  </si>
  <si>
    <t>Antigua and Barbuda</t>
  </si>
  <si>
    <t>Bosnia and Herzegovina</t>
  </si>
  <si>
    <t>Bonaire, Sint Eustatius and Saba</t>
  </si>
  <si>
    <t>Serbia and Montenegro</t>
  </si>
  <si>
    <t>South Georgia and South Sandwich Islands</t>
  </si>
  <si>
    <t>Heard Island and Mcdonald Islands</t>
  </si>
  <si>
    <t>St Kitts and Nevis</t>
  </si>
  <si>
    <t>Saint Pierre and Miquelon</t>
  </si>
  <si>
    <t>Sao Tome and Principe</t>
  </si>
  <si>
    <t>Turks and Caicos Islands</t>
  </si>
  <si>
    <t>Trinidad and Tobago</t>
  </si>
  <si>
    <t>St Vincent and The Grenadines</t>
  </si>
  <si>
    <t>North Vietnam</t>
  </si>
  <si>
    <t>Wallis and Futuna</t>
  </si>
  <si>
    <t>West Bank and Gaza Strip</t>
  </si>
  <si>
    <t>British Virgin Islands</t>
  </si>
  <si>
    <t>06</t>
  </si>
  <si>
    <t>32</t>
  </si>
  <si>
    <t>34</t>
  </si>
  <si>
    <t>83</t>
  </si>
  <si>
    <t>Trees and plants</t>
  </si>
  <si>
    <t>Oil seeds and related products</t>
  </si>
  <si>
    <t>Tanning or dyeing materials</t>
  </si>
  <si>
    <t>Coffee, tea, mate and spices</t>
  </si>
  <si>
    <t>Soap and related products</t>
  </si>
  <si>
    <t>Cocoa and cocoa preparations</t>
  </si>
  <si>
    <t>Clothing, knitted or crocheted</t>
  </si>
  <si>
    <t>Toys, games and related products</t>
  </si>
  <si>
    <t>Miscellaneous manufactured articles</t>
  </si>
  <si>
    <t>Miscellaneous articles of base metal</t>
  </si>
  <si>
    <t>Pharmaceuticals</t>
  </si>
  <si>
    <t>2709</t>
  </si>
  <si>
    <t>2710</t>
  </si>
  <si>
    <t>27111100</t>
  </si>
  <si>
    <t>27112100</t>
  </si>
  <si>
    <t>2701</t>
  </si>
  <si>
    <t>74</t>
  </si>
  <si>
    <t>75</t>
  </si>
  <si>
    <t>31</t>
  </si>
  <si>
    <t>40</t>
  </si>
  <si>
    <t>71</t>
  </si>
  <si>
    <t>Crude oil</t>
  </si>
  <si>
    <t>Non-crude oil</t>
  </si>
  <si>
    <t>Natural gas, liquefied</t>
  </si>
  <si>
    <t xml:space="preserve">Natural gas, gaseous </t>
  </si>
  <si>
    <t>Coal</t>
  </si>
  <si>
    <t>Pearls and similar products</t>
  </si>
  <si>
    <t>Copper</t>
  </si>
  <si>
    <t>Nickel</t>
  </si>
  <si>
    <t>Fertilisers</t>
  </si>
  <si>
    <t>Rubber</t>
  </si>
  <si>
    <t>Wood</t>
  </si>
  <si>
    <t>Match</t>
  </si>
  <si>
    <t>Libya</t>
  </si>
  <si>
    <t>2022-10</t>
  </si>
  <si>
    <t>fig_1</t>
  </si>
  <si>
    <t>fig_2</t>
  </si>
  <si>
    <t>fig_3</t>
  </si>
  <si>
    <t>fig_4</t>
  </si>
  <si>
    <t>fig_5</t>
  </si>
  <si>
    <t>fig_6</t>
  </si>
  <si>
    <t>fig_7</t>
  </si>
  <si>
    <t>fig_8</t>
  </si>
  <si>
    <t>fig_9</t>
  </si>
  <si>
    <t>fig_10</t>
  </si>
  <si>
    <t>fig_11</t>
  </si>
  <si>
    <t>fig_12</t>
  </si>
  <si>
    <t>fig_13</t>
  </si>
  <si>
    <t>fig_14</t>
  </si>
  <si>
    <t>tab_1</t>
  </si>
  <si>
    <t>tab_2</t>
  </si>
  <si>
    <t>Rank</t>
  </si>
  <si>
    <t>HS</t>
  </si>
  <si>
    <t>fig_15</t>
  </si>
  <si>
    <t>Natural gas</t>
  </si>
  <si>
    <t>Petroleum oil</t>
  </si>
  <si>
    <t>27OIL</t>
  </si>
  <si>
    <t>27GAS</t>
  </si>
  <si>
    <t>/Petroleum_oils</t>
  </si>
  <si>
    <t>UNIT VALUE</t>
  </si>
  <si>
    <t>EUR/100 kg</t>
  </si>
  <si>
    <t>IMP EU-extra bn EUR</t>
  </si>
  <si>
    <t>Rank 2022</t>
  </si>
  <si>
    <t>MATCH TOP 10</t>
  </si>
  <si>
    <t>LABEL TOP 10</t>
  </si>
  <si>
    <t>Extra</t>
  </si>
  <si>
    <t>Extra-EU27 (from 2020)</t>
  </si>
  <si>
    <t>2022-11</t>
  </si>
  <si>
    <t>2022-12</t>
  </si>
  <si>
    <t>Seasonally and calendar adjusted trade value in million ECU/EURO</t>
  </si>
  <si>
    <t>RANK 2021</t>
  </si>
  <si>
    <t>MATCH</t>
  </si>
  <si>
    <t>CODE</t>
  </si>
  <si>
    <t>FOOTNOTE</t>
  </si>
  <si>
    <t>2023-01</t>
  </si>
  <si>
    <t>2023-02</t>
  </si>
  <si>
    <t>2023-03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</si>
  <si>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</si>
  <si>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</si>
  <si>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</si>
  <si>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</si>
  <si>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</si>
  <si>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</si>
  <si>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</si>
  <si>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</si>
  <si>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</si>
  <si>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</si>
  <si>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</si>
  <si>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</si>
  <si>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</si>
  <si>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</si>
  <si>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</si>
  <si>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</si>
  <si>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</si>
  <si>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</si>
  <si>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</si>
  <si>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</si>
  <si>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</si>
  <si>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</si>
  <si>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</si>
  <si>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</si>
  <si>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SHARE TOP 10</t>
  </si>
  <si>
    <t>Rank 2023</t>
  </si>
  <si>
    <t>202301</t>
  </si>
  <si>
    <t>202302</t>
  </si>
  <si>
    <t>202303</t>
  </si>
  <si>
    <t>2023-04</t>
  </si>
  <si>
    <t>2023-05</t>
  </si>
  <si>
    <t>2023-06</t>
  </si>
  <si>
    <t>202304</t>
  </si>
  <si>
    <t>202305</t>
  </si>
  <si>
    <t>202306</t>
  </si>
  <si>
    <t>Share</t>
  </si>
  <si>
    <t>2023-07</t>
  </si>
  <si>
    <t>2023-08</t>
  </si>
  <si>
    <t>2023-09</t>
  </si>
  <si>
    <t>202307</t>
  </si>
  <si>
    <t>202308</t>
  </si>
  <si>
    <t>202309</t>
  </si>
  <si>
    <t>Q3 2023</t>
  </si>
  <si>
    <t>Q1 2021</t>
  </si>
  <si>
    <t>Q1 2022</t>
  </si>
  <si>
    <t>Q1 2023</t>
  </si>
  <si>
    <t>Q2 2022</t>
  </si>
  <si>
    <t>Q2 2021</t>
  </si>
  <si>
    <t>Q3 2021</t>
  </si>
  <si>
    <t>Q4 2021</t>
  </si>
  <si>
    <t>Q3 2022</t>
  </si>
  <si>
    <t>Q4 2022</t>
  </si>
  <si>
    <t>Q2 2023</t>
  </si>
  <si>
    <t>VALUE_IN_EUR - VALUE_IN_EUR</t>
  </si>
  <si>
    <t>202310</t>
  </si>
  <si>
    <t>202311</t>
  </si>
  <si>
    <t>202312</t>
  </si>
  <si>
    <t>Quarter</t>
  </si>
  <si>
    <t>Source: Eurostat (online data code: ds-059322)</t>
  </si>
  <si>
    <t>EXT_EU27_2020</t>
  </si>
  <si>
    <t>Q4 2023</t>
  </si>
  <si>
    <t>fig_16</t>
  </si>
  <si>
    <t xml:space="preserve">Q1 </t>
  </si>
  <si>
    <t xml:space="preserve">Q2 </t>
  </si>
  <si>
    <t xml:space="preserve">Q3 </t>
  </si>
  <si>
    <t xml:space="preserve">Q4 </t>
  </si>
  <si>
    <t>https://ec.europa.eu/eurostat/databrowser/bookmark/52da6521-09f6-43d0-82e3-7be24e8da7b3?lang=en</t>
  </si>
  <si>
    <t>TOTAL</t>
  </si>
  <si>
    <t>1512</t>
  </si>
  <si>
    <t>1005</t>
  </si>
  <si>
    <t>1205</t>
  </si>
  <si>
    <t>1507</t>
  </si>
  <si>
    <t>41</t>
  </si>
  <si>
    <t>60</t>
  </si>
  <si>
    <t>24</t>
  </si>
  <si>
    <t>58</t>
  </si>
  <si>
    <t>/Natural_gas_both</t>
  </si>
  <si>
    <t>Soya bean oil</t>
  </si>
  <si>
    <t>10</t>
  </si>
  <si>
    <t>Cereals</t>
  </si>
  <si>
    <t>14</t>
  </si>
  <si>
    <t>Vegetable plaiting material</t>
  </si>
  <si>
    <t>15</t>
  </si>
  <si>
    <t>26</t>
  </si>
  <si>
    <t>Ores, ash and slag</t>
  </si>
  <si>
    <t>88</t>
  </si>
  <si>
    <t>Aircraft</t>
  </si>
  <si>
    <t>27</t>
  </si>
  <si>
    <t>Fuels</t>
  </si>
  <si>
    <t>Pharmaceutical products</t>
  </si>
  <si>
    <t>38</t>
  </si>
  <si>
    <t>Miscelaneous chemicals</t>
  </si>
  <si>
    <t>90</t>
  </si>
  <si>
    <t>Instruments (optical, medical etc.)</t>
  </si>
  <si>
    <t>33</t>
  </si>
  <si>
    <t>Essential oils</t>
  </si>
  <si>
    <t>0409</t>
  </si>
  <si>
    <t>Natural honey</t>
  </si>
  <si>
    <t>1001</t>
  </si>
  <si>
    <t>Wheat</t>
  </si>
  <si>
    <t>1003</t>
  </si>
  <si>
    <t>Barely</t>
  </si>
  <si>
    <t>Maize</t>
  </si>
  <si>
    <t>Rape or colza seeds</t>
  </si>
  <si>
    <t>Sunflower oil</t>
  </si>
  <si>
    <t>1514</t>
  </si>
  <si>
    <t>Rape or colza oil</t>
  </si>
  <si>
    <t>59</t>
  </si>
  <si>
    <t>SHARE UA</t>
  </si>
  <si>
    <t>Textile articles for industrial use</t>
  </si>
  <si>
    <t>Raw hides, skins and leather</t>
  </si>
  <si>
    <t>Knitted or crocheted fabrics</t>
  </si>
  <si>
    <t>Tobacco and substitutes</t>
  </si>
  <si>
    <t>Special woven fabrics</t>
  </si>
  <si>
    <t>Animal or vegetable fats and oils</t>
  </si>
  <si>
    <t>IMP UA bn EUR</t>
  </si>
  <si>
    <t>1 - IMPORT</t>
  </si>
  <si>
    <t>EU27_2020 - European Union - 27 countries (AT, BE, BG, CY, CZ, DE, DK, EE, ES, FI, FR, GR, HR, HU, IE, IT, LT, LU, LV, MT, NL, PL, PT, RO, SE, SI, SK)</t>
  </si>
  <si>
    <t>T - Total</t>
  </si>
  <si>
    <t>2023-10</t>
  </si>
  <si>
    <t>2023-11</t>
  </si>
  <si>
    <t>2023-12</t>
  </si>
  <si>
    <t>FLOW</t>
  </si>
  <si>
    <t>INDICATORS</t>
  </si>
  <si>
    <t>PARTNER</t>
  </si>
  <si>
    <t>UA - Ukraine</t>
  </si>
  <si>
    <t>REPORTER</t>
  </si>
  <si>
    <t>STAT_PROCEDURE</t>
  </si>
  <si>
    <t>EXT_EU27_2020 - Extra-EU27 (from 2020)</t>
  </si>
  <si>
    <t>EU27 (from 2020) trade by SITC product group [ext_st_eu27_2020sitc__custom_8757889]</t>
  </si>
  <si>
    <t>2024-01</t>
  </si>
  <si>
    <t>2024-02</t>
  </si>
  <si>
    <t>2024-03</t>
  </si>
  <si>
    <t>Special value</t>
  </si>
  <si>
    <t>:</t>
  </si>
  <si>
    <t>not available</t>
  </si>
  <si>
    <t>Q1 2024</t>
  </si>
  <si>
    <t>2 - EXPORT</t>
  </si>
  <si>
    <t>202401</t>
  </si>
  <si>
    <t>202402</t>
  </si>
  <si>
    <t>202403</t>
  </si>
  <si>
    <t>(indexed at 100 in Q1 2021</t>
  </si>
  <si>
    <t>value, indexed at 100 in Q1 2021</t>
  </si>
  <si>
    <t>volume, indexed at 100 in Q1 2021</t>
  </si>
  <si>
    <t>unit value, indexed at 100 in Q1 2021</t>
  </si>
  <si>
    <t>The following HS codes were used: 84, 87, 27, 85, and 30</t>
  </si>
  <si>
    <t>93</t>
  </si>
  <si>
    <t>23</t>
  </si>
  <si>
    <t>63</t>
  </si>
  <si>
    <t>36</t>
  </si>
  <si>
    <t>Arms and ammunition</t>
  </si>
  <si>
    <t>Waste from animal fodder</t>
  </si>
  <si>
    <t>Explosives</t>
  </si>
  <si>
    <t>Other made up textiles</t>
  </si>
  <si>
    <t>2024-04</t>
  </si>
  <si>
    <t>2024-05</t>
  </si>
  <si>
    <t>2024-06</t>
  </si>
  <si>
    <t>MIO_EUR - MIO_EUR</t>
  </si>
  <si>
    <t>202404</t>
  </si>
  <si>
    <t>202405</t>
  </si>
  <si>
    <t>202406</t>
  </si>
  <si>
    <t>Q2 2024</t>
  </si>
  <si>
    <t>Q3-Q2</t>
  </si>
  <si>
    <r>
      <t>Source:</t>
    </r>
    <r>
      <rPr>
        <sz val="10"/>
        <color theme="1"/>
        <rFont val="Arial"/>
        <family val="2"/>
      </rPr>
      <t xml:space="preserve"> Eurostat (online data code: ds-045409)</t>
    </r>
  </si>
  <si>
    <r>
      <t>Source</t>
    </r>
    <r>
      <rPr>
        <i/>
        <sz val="12"/>
        <color rgb="FF000000"/>
        <rFont val="Arial"/>
        <family val="2"/>
      </rPr>
      <t>:</t>
    </r>
    <r>
      <rPr>
        <sz val="12"/>
        <color rgb="FF000000"/>
        <rFont val="Arial"/>
        <family val="2"/>
      </rPr>
      <t xml:space="preserve"> Eurostat (online data code: ds-045409)</t>
    </r>
  </si>
  <si>
    <t>2024-07</t>
  </si>
  <si>
    <t>2024-08</t>
  </si>
  <si>
    <t>2024-09</t>
  </si>
  <si>
    <t>Q3 2024</t>
  </si>
  <si>
    <t>61</t>
  </si>
  <si>
    <t>95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</si>
  <si>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</si>
  <si>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</si>
  <si>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</si>
  <si>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</si>
  <si>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</si>
  <si>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</si>
  <si>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</si>
  <si>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</si>
  <si>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</si>
  <si>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</si>
  <si>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</si>
  <si>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</si>
  <si>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</si>
  <si>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</si>
  <si>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</si>
  <si>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1000_TONS - 1000_TONS</t>
  </si>
  <si>
    <t>202407</t>
  </si>
  <si>
    <t>202408</t>
  </si>
  <si>
    <t>202409</t>
  </si>
  <si>
    <t>54</t>
  </si>
  <si>
    <t xml:space="preserve">Man made filaments </t>
  </si>
  <si>
    <t>Q1 2021 to Q4 2024</t>
  </si>
  <si>
    <t>_upd_Feb_2025</t>
  </si>
  <si>
    <t>fig_17</t>
  </si>
  <si>
    <t>Food, drinks and tobacco</t>
  </si>
  <si>
    <t>Raw materials</t>
  </si>
  <si>
    <t>Energy</t>
  </si>
  <si>
    <t>Chemicals and related products</t>
  </si>
  <si>
    <t>Machinery &amp; vehicles</t>
  </si>
  <si>
    <t>Other manufactured goods</t>
  </si>
  <si>
    <t>Other goods</t>
  </si>
  <si>
    <t>Total</t>
  </si>
  <si>
    <t>Q4 2024</t>
  </si>
  <si>
    <r>
      <t>Source:</t>
    </r>
    <r>
      <rPr>
        <sz val="10"/>
        <color indexed="8"/>
        <rFont val="Arial"/>
        <family val="2"/>
      </rPr>
      <t xml:space="preserve"> Eurostat (online data code: ext_st_eu27_2020sitc)</t>
    </r>
  </si>
  <si>
    <t>Stock or flow</t>
  </si>
  <si>
    <t>Balance for values/ratio for indices</t>
  </si>
  <si>
    <t>Geopolitical entity (partner)</t>
  </si>
  <si>
    <t>SITC06 (Labels)</t>
  </si>
  <si>
    <t>Mineral fuels, lubricants and related materials</t>
  </si>
  <si>
    <t>Chemicals and related products, n.e.s.</t>
  </si>
  <si>
    <t>Machinery and transport equipment</t>
  </si>
  <si>
    <t>Commodities and transactions not classified elsewhere in the SITC</t>
  </si>
  <si>
    <t>2024-10</t>
  </si>
  <si>
    <t>2024-11</t>
  </si>
  <si>
    <t>2024-12</t>
  </si>
  <si>
    <t>https://ec.europa.eu/eurostat/databrowser/bookmark/c11ca2b8-55e3-45cf-9465-9c58f6e5f359?lang=en</t>
  </si>
  <si>
    <t>2024Q4</t>
  </si>
  <si>
    <t>EU27 (from 2020) trade by SITC product group [ext_st_eu27_2020sitc__custom_15320812]</t>
  </si>
  <si>
    <t>Data extracted on 17/02/2025 16:17:56 from [ESTAT]</t>
  </si>
  <si>
    <t>17/02/2025 11:00</t>
  </si>
  <si>
    <t>Data extracted on 17/02/2025 16:22:45 from [ESTAT]</t>
  </si>
  <si>
    <t>202252</t>
  </si>
  <si>
    <t>202352</t>
  </si>
  <si>
    <t>202452</t>
  </si>
  <si>
    <t>Rank 2024</t>
  </si>
  <si>
    <t>202410</t>
  </si>
  <si>
    <t>202411</t>
  </si>
  <si>
    <t>202412</t>
  </si>
  <si>
    <t>Exports of main product groups to Ukraine, Q1 2021 to Q4 2024</t>
  </si>
  <si>
    <t>soya bean oil</t>
  </si>
  <si>
    <t>Main partners for extra-EU imports of soya bean oil</t>
  </si>
  <si>
    <t>EU imports of soya bean oil from Ukraine, Q1 2021 to Q4 2024</t>
  </si>
  <si>
    <t>iron and steel</t>
  </si>
  <si>
    <t>Main partners for extra-EU imports of iron and steel</t>
  </si>
  <si>
    <t>EU imports of iron and steel from Ukraine, Q1 2021 to Q4 2024</t>
  </si>
  <si>
    <t>wood</t>
  </si>
  <si>
    <t>Main partners for extra-EU imports of wood</t>
  </si>
  <si>
    <t>EU imports of wood from Ukraine, Q1 2021 to Q4 2024</t>
  </si>
  <si>
    <t>rape or colza seeds</t>
  </si>
  <si>
    <t>Main partners for extra-EU imports of rape or colza seeds</t>
  </si>
  <si>
    <t>EU imports of rape or colza seeds from Ukraine, Q1 2021 to Q4 2024</t>
  </si>
  <si>
    <t>maize</t>
  </si>
  <si>
    <t>Main partners for extra-EU imports of maize</t>
  </si>
  <si>
    <t>EU imports of maize from Ukraine, Q1 2021 to Q4 2024</t>
  </si>
  <si>
    <t>sunflower oil</t>
  </si>
  <si>
    <t>Main partners for extra-EU imports of sunflower oil</t>
  </si>
  <si>
    <t>EU imports of sunflower oil from Ukraine, Q1 2021 to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</si>
</sst>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yyyy/mm/dd\ hh:mm:ss"/>
    <numFmt numFmtId="165" formatCode="mmm\-yyyy"/>
    <numFmt numFmtId="166" formatCode="0.0"/>
    <numFmt numFmtId="167" formatCode="#,##0.0"/>
    <numFmt numFmtId="168" formatCode="#,##0.0000000000"/>
    <numFmt numFmtId="169" formatCode="0.0%"/>
    <numFmt numFmtId="170" formatCode="#,##0.0000"/>
    <numFmt numFmtId="171" formatCode="#,##0.##########"/>
    <numFmt numFmtId="172" formatCode="###0"/>
  </numFmts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02124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rgb="FFFA7D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  <scheme val="minor"/>
    </font>
    <font>
      <b/>
      <sz val="18"/>
      <color rgb="FF000000"/>
      <name val="Arial"/>
      <family val="2"/>
    </font>
    <font>
      <sz val="16"/>
      <color theme="1"/>
      <name val="Arial"/>
      <family val="2"/>
    </font>
    <font>
      <b/>
      <sz val="18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u/>
      <sz val="11"/>
      <color indexed="12"/>
      <name val="Calibri"/>
      <family val="2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9" borderId="0" applyNumberFormat="0" applyBorder="0" applyAlignment="0" applyProtection="0"/>
    <xf numFmtId="0" fontId="5" fillId="10" borderId="9" applyNumberFormat="0" applyAlignment="0" applyProtection="0"/>
    <xf numFmtId="9" fontId="6" fillId="0" borderId="0" applyFont="0" applyFill="0" applyBorder="0" applyAlignment="0" applyProtection="0"/>
  </cellStyleXfs>
  <cellXfs count="99">
    <xf numFmtId="0" fontId="0" fillId="0" borderId="0" xfId="0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3" applyFont="1"/>
    <xf numFmtId="0" fontId="11" fillId="0" borderId="0" xfId="0" applyFont="1" applyAlignment="1"/>
    <xf numFmtId="0" fontId="12" fillId="10" borderId="9" xfId="7" applyFont="1"/>
    <xf numFmtId="166" fontId="7" fillId="0" borderId="1" xfId="0" applyNumberFormat="1" applyFont="1" applyBorder="1"/>
    <xf numFmtId="167" fontId="7" fillId="0" borderId="1" xfId="0" applyNumberFormat="1" applyFont="1" applyBorder="1"/>
    <xf numFmtId="166" fontId="7" fillId="0" borderId="0" xfId="0" applyNumberFormat="1" applyFont="1"/>
    <xf numFmtId="0" fontId="13" fillId="0" borderId="0" xfId="0" applyFont="1"/>
    <xf numFmtId="0" fontId="12" fillId="10" borderId="9" xfId="7" applyFont="1" applyAlignment="1"/>
    <xf numFmtId="165" fontId="7" fillId="0" borderId="0" xfId="0" applyNumberFormat="1" applyFont="1"/>
    <xf numFmtId="167" fontId="7" fillId="0" borderId="0" xfId="0" applyNumberFormat="1" applyFont="1"/>
    <xf numFmtId="2" fontId="7" fillId="0" borderId="0" xfId="0" applyNumberFormat="1" applyFont="1"/>
    <xf numFmtId="0" fontId="14" fillId="0" borderId="0" xfId="1" applyFont="1" applyAlignment="1">
      <alignment horizontal="left" vertical="center" readingOrder="1"/>
    </xf>
    <xf numFmtId="0" fontId="8" fillId="0" borderId="0" xfId="1" applyFont="1"/>
    <xf numFmtId="0" fontId="7" fillId="0" borderId="0" xfId="0" applyNumberFormat="1" applyFont="1"/>
    <xf numFmtId="0" fontId="8" fillId="0" borderId="0" xfId="1" applyFont="1" applyAlignment="1">
      <alignment horizontal="left"/>
    </xf>
    <xf numFmtId="10" fontId="8" fillId="0" borderId="0" xfId="1" applyNumberFormat="1" applyFont="1"/>
    <xf numFmtId="0" fontId="11" fillId="0" borderId="0" xfId="1" applyFont="1" applyAlignment="1"/>
    <xf numFmtId="0" fontId="15" fillId="3" borderId="7" xfId="1" applyFont="1" applyFill="1" applyBorder="1" applyAlignment="1">
      <alignment horizontal="left" vertical="center"/>
    </xf>
    <xf numFmtId="17" fontId="15" fillId="3" borderId="7" xfId="1" applyNumberFormat="1" applyFont="1" applyFill="1" applyBorder="1" applyAlignment="1">
      <alignment horizontal="center" vertical="center"/>
    </xf>
    <xf numFmtId="0" fontId="8" fillId="0" borderId="5" xfId="1" applyFont="1" applyBorder="1"/>
    <xf numFmtId="166" fontId="8" fillId="0" borderId="3" xfId="1" applyNumberFormat="1" applyFont="1" applyBorder="1"/>
    <xf numFmtId="0" fontId="8" fillId="0" borderId="4" xfId="1" applyFont="1" applyBorder="1"/>
    <xf numFmtId="166" fontId="8" fillId="0" borderId="5" xfId="1" applyNumberFormat="1" applyFont="1" applyBorder="1"/>
    <xf numFmtId="0" fontId="8" fillId="0" borderId="6" xfId="1" applyFont="1" applyBorder="1"/>
    <xf numFmtId="166" fontId="8" fillId="0" borderId="10" xfId="1" applyNumberFormat="1" applyFont="1" applyBorder="1"/>
    <xf numFmtId="3" fontId="7" fillId="0" borderId="0" xfId="0" applyNumberFormat="1" applyFont="1"/>
    <xf numFmtId="0" fontId="15" fillId="3" borderId="2" xfId="1" applyFont="1" applyFill="1" applyBorder="1" applyAlignment="1">
      <alignment horizontal="left" vertical="center"/>
    </xf>
    <xf numFmtId="0" fontId="15" fillId="3" borderId="2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left"/>
    </xf>
    <xf numFmtId="3" fontId="8" fillId="0" borderId="3" xfId="1" applyNumberFormat="1" applyFont="1" applyBorder="1"/>
    <xf numFmtId="0" fontId="15" fillId="0" borderId="4" xfId="1" applyFont="1" applyBorder="1" applyAlignment="1">
      <alignment horizontal="left"/>
    </xf>
    <xf numFmtId="3" fontId="8" fillId="0" borderId="4" xfId="1" applyNumberFormat="1" applyFont="1" applyBorder="1"/>
    <xf numFmtId="3" fontId="8" fillId="0" borderId="0" xfId="1" applyNumberFormat="1" applyFont="1" applyBorder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8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2" borderId="1" xfId="0" applyFill="1" applyBorder="1"/>
    <xf numFmtId="0" fontId="3" fillId="0" borderId="0" xfId="3"/>
    <xf numFmtId="0" fontId="7" fillId="0" borderId="0" xfId="0" applyFont="1" applyFill="1" applyBorder="1"/>
    <xf numFmtId="0" fontId="22" fillId="0" borderId="0" xfId="1" applyFont="1" applyAlignment="1">
      <alignment horizontal="left" vertical="center" readingOrder="1"/>
    </xf>
    <xf numFmtId="0" fontId="23" fillId="0" borderId="0" xfId="1" applyFont="1"/>
    <xf numFmtId="0" fontId="24" fillId="0" borderId="0" xfId="0" applyFont="1"/>
    <xf numFmtId="166" fontId="0" fillId="0" borderId="0" xfId="0" applyNumberFormat="1"/>
    <xf numFmtId="168" fontId="7" fillId="0" borderId="0" xfId="0" applyNumberFormat="1" applyFont="1"/>
    <xf numFmtId="1" fontId="8" fillId="0" borderId="0" xfId="1" applyNumberFormat="1" applyFont="1"/>
    <xf numFmtId="0" fontId="25" fillId="0" borderId="0" xfId="0" applyFont="1"/>
    <xf numFmtId="0" fontId="19" fillId="0" borderId="0" xfId="0" applyFont="1"/>
    <xf numFmtId="0" fontId="20" fillId="0" borderId="0" xfId="0" applyFont="1"/>
    <xf numFmtId="0" fontId="4" fillId="9" borderId="0" xfId="6"/>
    <xf numFmtId="169" fontId="7" fillId="0" borderId="0" xfId="8" applyNumberFormat="1" applyFont="1"/>
    <xf numFmtId="166" fontId="7" fillId="0" borderId="0" xfId="8" applyNumberFormat="1" applyFont="1"/>
    <xf numFmtId="0" fontId="7" fillId="0" borderId="0" xfId="0" applyFont="1" applyAlignment="1">
      <alignment horizontal="left"/>
    </xf>
    <xf numFmtId="0" fontId="15" fillId="0" borderId="14" xfId="1" applyFont="1" applyBorder="1" applyAlignment="1">
      <alignment horizontal="left"/>
    </xf>
    <xf numFmtId="3" fontId="8" fillId="0" borderId="14" xfId="1" applyNumberFormat="1" applyFont="1" applyBorder="1"/>
    <xf numFmtId="0" fontId="7" fillId="0" borderId="0" xfId="0" applyNumberFormat="1" applyFont="1" applyAlignment="1">
      <alignment horizontal="left"/>
    </xf>
    <xf numFmtId="3" fontId="0" fillId="0" borderId="1" xfId="0" applyNumberFormat="1" applyBorder="1"/>
    <xf numFmtId="170" fontId="7" fillId="0" borderId="1" xfId="0" applyNumberFormat="1" applyFont="1" applyBorder="1"/>
    <xf numFmtId="0" fontId="7" fillId="2" borderId="1" xfId="0" applyFont="1" applyFill="1" applyBorder="1" applyAlignment="1">
      <alignment horizontal="left"/>
    </xf>
    <xf numFmtId="0" fontId="7" fillId="0" borderId="0" xfId="0" quotePrefix="1" applyFont="1" applyAlignment="1">
      <alignment horizontal="left"/>
    </xf>
    <xf numFmtId="166" fontId="8" fillId="0" borderId="0" xfId="1" applyNumberFormat="1" applyFont="1"/>
    <xf numFmtId="3" fontId="8" fillId="0" borderId="0" xfId="1" applyNumberFormat="1" applyFont="1"/>
    <xf numFmtId="0" fontId="0" fillId="6" borderId="0" xfId="0" applyFill="1"/>
    <xf numFmtId="171" fontId="16" fillId="0" borderId="0" xfId="0" applyNumberFormat="1" applyFont="1" applyAlignment="1">
      <alignment horizontal="right" vertical="center" shrinkToFit="1"/>
    </xf>
    <xf numFmtId="167" fontId="16" fillId="0" borderId="0" xfId="0" applyNumberFormat="1" applyFont="1" applyAlignment="1">
      <alignment horizontal="right" vertical="center" shrinkToFit="1"/>
    </xf>
    <xf numFmtId="171" fontId="16" fillId="8" borderId="0" xfId="0" applyNumberFormat="1" applyFont="1" applyFill="1" applyAlignment="1">
      <alignment horizontal="right" vertical="center" shrinkToFit="1"/>
    </xf>
    <xf numFmtId="167" fontId="16" fillId="8" borderId="0" xfId="0" applyNumberFormat="1" applyFont="1" applyFill="1" applyAlignment="1">
      <alignment horizontal="right" vertical="center" shrinkToFit="1"/>
    </xf>
    <xf numFmtId="3" fontId="19" fillId="0" borderId="0" xfId="0" applyNumberFormat="1" applyFont="1"/>
    <xf numFmtId="3" fontId="0" fillId="0" borderId="0" xfId="0" applyNumberFormat="1"/>
    <xf numFmtId="3" fontId="20" fillId="0" borderId="0" xfId="0" applyNumberFormat="1" applyFont="1"/>
    <xf numFmtId="3" fontId="0" fillId="2" borderId="1" xfId="0" applyNumberFormat="1" applyFill="1" applyBorder="1"/>
    <xf numFmtId="0" fontId="28" fillId="0" borderId="0" xfId="0" applyFont="1"/>
    <xf numFmtId="3" fontId="28" fillId="0" borderId="0" xfId="0" applyNumberFormat="1" applyFont="1"/>
    <xf numFmtId="167" fontId="0" fillId="0" borderId="0" xfId="0" applyNumberFormat="1"/>
    <xf numFmtId="1" fontId="0" fillId="0" borderId="1" xfId="0" applyNumberFormat="1" applyBorder="1"/>
    <xf numFmtId="171" fontId="0" fillId="0" borderId="0" xfId="0" applyNumberFormat="1"/>
    <xf numFmtId="0" fontId="29" fillId="4" borderId="8" xfId="0" applyFont="1" applyFill="1" applyBorder="1" applyAlignment="1">
      <alignment horizontal="left" vertical="center"/>
    </xf>
    <xf numFmtId="4" fontId="7" fillId="0" borderId="0" xfId="0" applyNumberFormat="1" applyFont="1"/>
    <xf numFmtId="0" fontId="30" fillId="0" borderId="0" xfId="0" applyFont="1"/>
    <xf numFmtId="0" fontId="32" fillId="4" borderId="0" xfId="0" applyFont="1" applyFill="1" applyAlignment="1">
      <alignment horizontal="left" vertical="center"/>
    </xf>
    <xf numFmtId="171" fontId="31" fillId="0" borderId="0" xfId="0" applyNumberFormat="1" applyFont="1" applyAlignment="1">
      <alignment horizontal="right" vertical="center" shrinkToFit="1"/>
    </xf>
    <xf numFmtId="167" fontId="31" fillId="0" borderId="0" xfId="0" applyNumberFormat="1" applyFont="1" applyAlignment="1">
      <alignment horizontal="right" vertical="center" shrinkToFit="1"/>
    </xf>
    <xf numFmtId="171" fontId="31" fillId="8" borderId="0" xfId="0" applyNumberFormat="1" applyFont="1" applyFill="1" applyAlignment="1">
      <alignment horizontal="right" vertical="center" shrinkToFit="1"/>
    </xf>
    <xf numFmtId="167" fontId="31" fillId="8" borderId="0" xfId="0" applyNumberFormat="1" applyFont="1" applyFill="1" applyAlignment="1">
      <alignment horizontal="right" vertical="center" shrinkToFit="1"/>
    </xf>
    <xf numFmtId="14" fontId="0" fillId="0" borderId="0" xfId="0" applyNumberFormat="1" applyAlignment="1">
      <alignment horizontal="left"/>
    </xf>
    <xf numFmtId="172" fontId="0" fillId="0" borderId="1" xfId="0" applyNumberFormat="1" applyBorder="1"/>
    <xf numFmtId="0" fontId="18" fillId="4" borderId="8" xfId="0" applyFont="1" applyFill="1" applyBorder="1" applyAlignment="1">
      <alignment horizontal="center" vertical="center"/>
    </xf>
    <xf numFmtId="0" fontId="12" fillId="10" borderId="11" xfId="7" applyFont="1" applyBorder="1" applyAlignment="1">
      <alignment horizontal="center" wrapText="1"/>
    </xf>
    <xf numFmtId="0" fontId="12" fillId="10" borderId="0" xfId="7" applyFont="1" applyBorder="1" applyAlignment="1">
      <alignment horizontal="center" wrapText="1"/>
    </xf>
    <xf numFmtId="0" fontId="12" fillId="10" borderId="13" xfId="7" applyFont="1" applyBorder="1" applyAlignment="1">
      <alignment horizontal="center"/>
    </xf>
    <xf numFmtId="0" fontId="12" fillId="10" borderId="12" xfId="7" applyFont="1" applyBorder="1" applyAlignment="1">
      <alignment horizontal="center"/>
    </xf>
  </cellXfs>
  <cellStyles count="9">
    <cellStyle name="Bad" xfId="6" builtinId="27"/>
    <cellStyle name="Calculation" xfId="7" builtinId="22"/>
    <cellStyle name="Hyperlink" xfId="3" builtinId="8"/>
    <cellStyle name="Normal" xfId="0" builtinId="0"/>
    <cellStyle name="Normal 2" xfId="1" xr:uid="{00000000-0005-0000-0000-000005000000}"/>
    <cellStyle name="Normal 2 2" xfId="4" xr:uid="{00000000-0005-0000-0000-000006000000}"/>
    <cellStyle name="Percent" xfId="8" builtinId="5"/>
    <cellStyle name="Percent 2" xfId="2" xr:uid="{00000000-0005-0000-0000-000008000000}"/>
    <cellStyle name="Percent 2 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</a:t>
            </a:r>
            <a:r>
              <a:rPr lang="en-US" baseline="0"/>
              <a:t> </a:t>
            </a:r>
            <a:r>
              <a:rPr lang="en-US"/>
              <a:t>with Ukraine, Q1 2021 to Q4 2024</a:t>
            </a:r>
          </a:p>
          <a:p>
            <a:pPr algn="l">
              <a:defRPr sz="1800" b="1"/>
            </a:pPr>
            <a:r>
              <a:rPr lang="en-US" sz="1600" b="0"/>
              <a:t>(€ billion, seasonally</a:t>
            </a:r>
            <a:r>
              <a:rPr lang="en-US" sz="1600" b="0" baseline="0"/>
              <a:t> adjusted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4.0000000000000001E-3"/>
          <c:y val="8.215151147600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1'!$U$2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1'!$U$3:$U$18</c:f>
              <c:numCache>
                <c:formatCode>0.0</c:formatCode>
                <c:ptCount val="16"/>
                <c:pt idx="0">
                  <c:v>1.6723000000000008</c:v>
                </c:pt>
                <c:pt idx="1">
                  <c:v>1.1842000000000006</c:v>
                </c:pt>
                <c:pt idx="2">
                  <c:v>0.27039999999999953</c:v>
                </c:pt>
                <c:pt idx="3">
                  <c:v>0.9502000000000006</c:v>
                </c:pt>
                <c:pt idx="4">
                  <c:v>-0.73520000000000074</c:v>
                </c:pt>
                <c:pt idx="5">
                  <c:v>0.99869999999999948</c:v>
                </c:pt>
                <c:pt idx="6">
                  <c:v>0.96729999999999983</c:v>
                </c:pt>
                <c:pt idx="7">
                  <c:v>0.97159999999999869</c:v>
                </c:pt>
                <c:pt idx="8">
                  <c:v>3.3013000000000003</c:v>
                </c:pt>
                <c:pt idx="9">
                  <c:v>3.8347999999999995</c:v>
                </c:pt>
                <c:pt idx="10">
                  <c:v>4.5506000000000011</c:v>
                </c:pt>
                <c:pt idx="11">
                  <c:v>4.5895999999999999</c:v>
                </c:pt>
                <c:pt idx="12">
                  <c:v>3.6614999999999993</c:v>
                </c:pt>
                <c:pt idx="13">
                  <c:v>4.2674999999999992</c:v>
                </c:pt>
                <c:pt idx="14">
                  <c:v>4.6494999999999997</c:v>
                </c:pt>
                <c:pt idx="15">
                  <c:v>5.7606999999999982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2-49FB-96C0-25727E80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5882784"/>
        <c:axId val="515883112"/>
      </c:barChart>
      <c:lineChart>
        <c:grouping val="standard"/>
        <c:varyColors val="0"/>
        <c:ser>
          <c:idx val="0"/>
          <c:order val="0"/>
          <c:tx>
            <c:strRef>
              <c:f>'Figure 1'!$S$2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1'!$S$3:$S$18</c:f>
              <c:numCache>
                <c:formatCode>#,##0.0</c:formatCode>
                <c:ptCount val="16"/>
                <c:pt idx="0">
                  <c:v>4.6683999999999992</c:v>
                </c:pt>
                <c:pt idx="1">
                  <c:v>5.5537999999999998</c:v>
                </c:pt>
                <c:pt idx="2">
                  <c:v>6.8464</c:v>
                </c:pt>
                <c:pt idx="3">
                  <c:v>6.77</c:v>
                </c:pt>
                <c:pt idx="4">
                  <c:v>6.6806999999999999</c:v>
                </c:pt>
                <c:pt idx="5">
                  <c:v>5.9313000000000002</c:v>
                </c:pt>
                <c:pt idx="6">
                  <c:v>7.0688999999999993</c:v>
                </c:pt>
                <c:pt idx="7">
                  <c:v>7.8597000000000001</c:v>
                </c:pt>
                <c:pt idx="8">
                  <c:v>6.5491000000000001</c:v>
                </c:pt>
                <c:pt idx="9">
                  <c:v>5.7871000000000006</c:v>
                </c:pt>
                <c:pt idx="10">
                  <c:v>5.1646000000000001</c:v>
                </c:pt>
                <c:pt idx="11">
                  <c:v>5.4836999999999998</c:v>
                </c:pt>
                <c:pt idx="12">
                  <c:v>6.1022000000000007</c:v>
                </c:pt>
                <c:pt idx="13">
                  <c:v>6.2525000000000004</c:v>
                </c:pt>
                <c:pt idx="14">
                  <c:v>6.0993999999999993</c:v>
                </c:pt>
                <c:pt idx="15">
                  <c:v>5.9906000000000006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2-49FB-96C0-25727E80E976}"/>
            </c:ext>
          </c:extLst>
        </c:ser>
        <c:ser>
          <c:idx val="1"/>
          <c:order val="1"/>
          <c:tx>
            <c:strRef>
              <c:f>'Figure 1'!$T$2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1'!$T$3:$T$18</c:f>
              <c:numCache>
                <c:formatCode>#,##0.0</c:formatCode>
                <c:ptCount val="16"/>
                <c:pt idx="0">
                  <c:v>6.3407</c:v>
                </c:pt>
                <c:pt idx="1">
                  <c:v>6.7380000000000004</c:v>
                </c:pt>
                <c:pt idx="2">
                  <c:v>7.1167999999999996</c:v>
                </c:pt>
                <c:pt idx="3">
                  <c:v>7.7202000000000002</c:v>
                </c:pt>
                <c:pt idx="4">
                  <c:v>5.9454999999999991</c:v>
                </c:pt>
                <c:pt idx="5">
                  <c:v>6.93</c:v>
                </c:pt>
                <c:pt idx="6">
                  <c:v>8.0361999999999991</c:v>
                </c:pt>
                <c:pt idx="7">
                  <c:v>8.8312999999999988</c:v>
                </c:pt>
                <c:pt idx="8">
                  <c:v>9.8504000000000005</c:v>
                </c:pt>
                <c:pt idx="9">
                  <c:v>9.6219000000000001</c:v>
                </c:pt>
                <c:pt idx="10">
                  <c:v>9.7152000000000012</c:v>
                </c:pt>
                <c:pt idx="11">
                  <c:v>10.0733</c:v>
                </c:pt>
                <c:pt idx="12">
                  <c:v>9.7637</c:v>
                </c:pt>
                <c:pt idx="13">
                  <c:v>10.52</c:v>
                </c:pt>
                <c:pt idx="14">
                  <c:v>10.748899999999999</c:v>
                </c:pt>
                <c:pt idx="15">
                  <c:v>11.751299999999999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2-49FB-96C0-25727E80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82784"/>
        <c:axId val="515883112"/>
      </c:lineChart>
      <c:catAx>
        <c:axId val="51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3112"/>
        <c:crosses val="autoZero"/>
        <c:auto val="1"/>
        <c:lblAlgn val="ctr"/>
        <c:lblOffset val="100"/>
        <c:tickLblSkip val="1"/>
        <c:noMultiLvlLbl val="0"/>
      </c:catAx>
      <c:valAx>
        <c:axId val="515883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3325399580801673"/>
          <c:h val="4.79734206508483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 with Ukraine, </a:t>
            </a:r>
            <a:r>
              <a:rPr lang="en-US" sz="1800" b="1" i="0" u="none" strike="noStrike" baseline="0">
                <a:effectLst/>
              </a:rPr>
              <a:t>Q1 2021 to Q4 2024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(% share in extra-EU trade, seasonally adjusted)</a:t>
            </a:r>
          </a:p>
        </c:rich>
      </c:tx>
      <c:layout>
        <c:manualLayout>
          <c:xMode val="edge"/>
          <c:yMode val="edge"/>
          <c:x val="4.0000000000000001E-3"/>
          <c:y val="8.215151147600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2'!$R$3:$R$18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2'!$S$3:$S$18</c:f>
              <c:numCache>
                <c:formatCode>#,##0.0</c:formatCode>
                <c:ptCount val="16"/>
                <c:pt idx="0">
                  <c:v>1.0049833690364631</c:v>
                </c:pt>
                <c:pt idx="1">
                  <c:v>1.0976637735181549</c:v>
                </c:pt>
                <c:pt idx="2">
                  <c:v>1.2830603943933949</c:v>
                </c:pt>
                <c:pt idx="3">
                  <c:v>1.1142075951433716</c:v>
                </c:pt>
                <c:pt idx="4">
                  <c:v>0.98190428318209488</c:v>
                </c:pt>
                <c:pt idx="5">
                  <c:v>0.77829870225813302</c:v>
                </c:pt>
                <c:pt idx="6">
                  <c:v>0.8754350610943179</c:v>
                </c:pt>
                <c:pt idx="7">
                  <c:v>1.0517754205154617</c:v>
                </c:pt>
                <c:pt idx="8">
                  <c:v>0.97955485303760581</c:v>
                </c:pt>
                <c:pt idx="9">
                  <c:v>0.90239377369970686</c:v>
                </c:pt>
                <c:pt idx="10">
                  <c:v>0.84296053039626295</c:v>
                </c:pt>
                <c:pt idx="11">
                  <c:v>0.90656482078163902</c:v>
                </c:pt>
                <c:pt idx="12">
                  <c:v>1.0386322094448437</c:v>
                </c:pt>
                <c:pt idx="13">
                  <c:v>1.0235065194214148</c:v>
                </c:pt>
                <c:pt idx="14">
                  <c:v>0.99176929372088107</c:v>
                </c:pt>
                <c:pt idx="15">
                  <c:v>0.96984065284622978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C-4F41-9419-11610F7E708B}"/>
            </c:ext>
          </c:extLst>
        </c:ser>
        <c:ser>
          <c:idx val="1"/>
          <c:order val="1"/>
          <c:tx>
            <c:strRef>
              <c:f>'Figure 2'!$T$2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2'!$T$3:$T$18</c:f>
              <c:numCache>
                <c:formatCode>#,##0.0</c:formatCode>
                <c:ptCount val="16"/>
                <c:pt idx="0">
                  <c:v>1.2197263767103379</c:v>
                </c:pt>
                <c:pt idx="1">
                  <c:v>1.2624055514368433</c:v>
                </c:pt>
                <c:pt idx="2">
                  <c:v>1.3130208205531444</c:v>
                </c:pt>
                <c:pt idx="3">
                  <c:v>1.3644104521030109</c:v>
                </c:pt>
                <c:pt idx="4">
                  <c:v>0.99264204397944333</c:v>
                </c:pt>
                <c:pt idx="5">
                  <c:v>1.0907095781928595</c:v>
                </c:pt>
                <c:pt idx="6">
                  <c:v>1.2285791337540199</c:v>
                </c:pt>
                <c:pt idx="7">
                  <c:v>1.3325629848879725</c:v>
                </c:pt>
                <c:pt idx="8">
                  <c:v>1.5198877334610914</c:v>
                </c:pt>
                <c:pt idx="9">
                  <c:v>1.5090861354916847</c:v>
                </c:pt>
                <c:pt idx="10">
                  <c:v>1.5393656739771433</c:v>
                </c:pt>
                <c:pt idx="11">
                  <c:v>1.5773918392094763</c:v>
                </c:pt>
                <c:pt idx="12">
                  <c:v>1.5234203429049322</c:v>
                </c:pt>
                <c:pt idx="13">
                  <c:v>1.6224487687125251</c:v>
                </c:pt>
                <c:pt idx="14">
                  <c:v>1.6733540217380813</c:v>
                </c:pt>
                <c:pt idx="15">
                  <c:v>1.822329079014581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F41-9419-11610F7E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82784"/>
        <c:axId val="515883112"/>
      </c:lineChart>
      <c:catAx>
        <c:axId val="51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3112"/>
        <c:crosses val="autoZero"/>
        <c:auto val="1"/>
        <c:lblAlgn val="ctr"/>
        <c:lblOffset val="100"/>
        <c:tickLblSkip val="1"/>
        <c:noMultiLvlLbl val="0"/>
      </c:catAx>
      <c:valAx>
        <c:axId val="515883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3074477690288712"/>
          <c:h val="4.94055387789806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- Ukraine trade balance by product group, </a:t>
            </a:r>
            <a:r>
              <a:rPr lang="en-US" sz="1800" b="1" i="0" u="none" strike="noStrike" baseline="0">
                <a:effectLst/>
              </a:rPr>
              <a:t>Q1 2021 to Q4 2024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1.1480760460260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13193338377186836"/>
          <c:w val="0.93177091863517059"/>
          <c:h val="0.52396521609176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3'!$N$1</c:f>
              <c:strCache>
                <c:ptCount val="1"/>
                <c:pt idx="0">
                  <c:v>Food, drinks and tobacco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3'!$N$2:$N$17</c:f>
              <c:numCache>
                <c:formatCode>0.00</c:formatCode>
                <c:ptCount val="16"/>
                <c:pt idx="0">
                  <c:v>2.41E-2</c:v>
                </c:pt>
                <c:pt idx="1">
                  <c:v>-0.15990000000000001</c:v>
                </c:pt>
                <c:pt idx="2">
                  <c:v>-0.2666</c:v>
                </c:pt>
                <c:pt idx="3">
                  <c:v>-0.19980000000000001</c:v>
                </c:pt>
                <c:pt idx="4">
                  <c:v>-0.62529999999999997</c:v>
                </c:pt>
                <c:pt idx="5">
                  <c:v>-0.2051</c:v>
                </c:pt>
                <c:pt idx="6">
                  <c:v>-1.0937999999999999</c:v>
                </c:pt>
                <c:pt idx="7">
                  <c:v>-2.1901999999999999</c:v>
                </c:pt>
                <c:pt idx="8">
                  <c:v>-1.5529999999999999</c:v>
                </c:pt>
                <c:pt idx="9">
                  <c:v>-1.1481999999999999</c:v>
                </c:pt>
                <c:pt idx="10">
                  <c:v>-0.93590000000000007</c:v>
                </c:pt>
                <c:pt idx="11">
                  <c:v>-0.90649999999999997</c:v>
                </c:pt>
                <c:pt idx="12">
                  <c:v>-1.0132999999999999</c:v>
                </c:pt>
                <c:pt idx="13">
                  <c:v>-1.1687000000000001</c:v>
                </c:pt>
                <c:pt idx="14">
                  <c:v>-1.0605</c:v>
                </c:pt>
                <c:pt idx="15">
                  <c:v>-0.80829999999999991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C-4097-8129-62AC8EF45BB6}"/>
            </c:ext>
          </c:extLst>
        </c:ser>
        <c:ser>
          <c:idx val="1"/>
          <c:order val="1"/>
          <c:tx>
            <c:strRef>
              <c:f>'Figure 3'!$O$1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3'!$O$2:$O$17</c:f>
              <c:numCache>
                <c:formatCode>0.00</c:formatCode>
                <c:ptCount val="16"/>
                <c:pt idx="0">
                  <c:v>-1.3323</c:v>
                </c:pt>
                <c:pt idx="1">
                  <c:v>-1.5569000000000002</c:v>
                </c:pt>
                <c:pt idx="2">
                  <c:v>-1.9376</c:v>
                </c:pt>
                <c:pt idx="3">
                  <c:v>-1.7889000000000002</c:v>
                </c:pt>
                <c:pt idx="4">
                  <c:v>-1.7718000000000003</c:v>
                </c:pt>
                <c:pt idx="5">
                  <c:v>-2.3195000000000001</c:v>
                </c:pt>
                <c:pt idx="6">
                  <c:v>-2.3251999999999997</c:v>
                </c:pt>
                <c:pt idx="7">
                  <c:v>-2.4895</c:v>
                </c:pt>
                <c:pt idx="8">
                  <c:v>-1.8723000000000001</c:v>
                </c:pt>
                <c:pt idx="9">
                  <c:v>-1.403</c:v>
                </c:pt>
                <c:pt idx="10">
                  <c:v>-1.3468</c:v>
                </c:pt>
                <c:pt idx="11">
                  <c:v>-1.4611999999999998</c:v>
                </c:pt>
                <c:pt idx="12">
                  <c:v>-2.0489999999999999</c:v>
                </c:pt>
                <c:pt idx="13">
                  <c:v>-1.905</c:v>
                </c:pt>
                <c:pt idx="14">
                  <c:v>-1.7698</c:v>
                </c:pt>
                <c:pt idx="15">
                  <c:v>-1.8815999999999999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C-4097-8129-62AC8EF45BB6}"/>
            </c:ext>
          </c:extLst>
        </c:ser>
        <c:ser>
          <c:idx val="2"/>
          <c:order val="2"/>
          <c:tx>
            <c:strRef>
              <c:f>'Figure 3'!$P$1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3'!$P$2:$P$17</c:f>
              <c:numCache>
                <c:formatCode>0.00</c:formatCode>
                <c:ptCount val="16"/>
                <c:pt idx="0">
                  <c:v>0.28560000000000002</c:v>
                </c:pt>
                <c:pt idx="1">
                  <c:v>0.36410000000000003</c:v>
                </c:pt>
                <c:pt idx="2">
                  <c:v>0.622</c:v>
                </c:pt>
                <c:pt idx="3">
                  <c:v>0.3649</c:v>
                </c:pt>
                <c:pt idx="4">
                  <c:v>0.23760000000000001</c:v>
                </c:pt>
                <c:pt idx="5">
                  <c:v>1.2133</c:v>
                </c:pt>
                <c:pt idx="6">
                  <c:v>1.2044999999999999</c:v>
                </c:pt>
                <c:pt idx="7">
                  <c:v>1.7446999999999999</c:v>
                </c:pt>
                <c:pt idx="8">
                  <c:v>1.9213999999999998</c:v>
                </c:pt>
                <c:pt idx="9">
                  <c:v>1.4092</c:v>
                </c:pt>
                <c:pt idx="10">
                  <c:v>1.4994000000000001</c:v>
                </c:pt>
                <c:pt idx="11">
                  <c:v>1.5911</c:v>
                </c:pt>
                <c:pt idx="12">
                  <c:v>1.5546</c:v>
                </c:pt>
                <c:pt idx="13">
                  <c:v>1.8122</c:v>
                </c:pt>
                <c:pt idx="14">
                  <c:v>1.7553999999999998</c:v>
                </c:pt>
                <c:pt idx="15">
                  <c:v>1.6925999999999999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C-4097-8129-62AC8EF45BB6}"/>
            </c:ext>
          </c:extLst>
        </c:ser>
        <c:ser>
          <c:idx val="3"/>
          <c:order val="3"/>
          <c:tx>
            <c:strRef>
              <c:f>'Figure 3'!$Q$1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3'!$Q$2:$Q$17</c:f>
              <c:numCache>
                <c:formatCode>0.00</c:formatCode>
                <c:ptCount val="16"/>
                <c:pt idx="0">
                  <c:v>0.98739999999999994</c:v>
                </c:pt>
                <c:pt idx="1">
                  <c:v>1.0719000000000001</c:v>
                </c:pt>
                <c:pt idx="2">
                  <c:v>1.1605999999999999</c:v>
                </c:pt>
                <c:pt idx="3">
                  <c:v>1.2909000000000002</c:v>
                </c:pt>
                <c:pt idx="4">
                  <c:v>0.72929999999999995</c:v>
                </c:pt>
                <c:pt idx="5">
                  <c:v>0.82020000000000004</c:v>
                </c:pt>
                <c:pt idx="6">
                  <c:v>1.1128</c:v>
                </c:pt>
                <c:pt idx="7">
                  <c:v>0.97180000000000011</c:v>
                </c:pt>
                <c:pt idx="8">
                  <c:v>1.1702999999999999</c:v>
                </c:pt>
                <c:pt idx="9">
                  <c:v>1.2986999999999997</c:v>
                </c:pt>
                <c:pt idx="10">
                  <c:v>1.3391999999999999</c:v>
                </c:pt>
                <c:pt idx="11">
                  <c:v>1.2829000000000002</c:v>
                </c:pt>
                <c:pt idx="12">
                  <c:v>1.3240999999999998</c:v>
                </c:pt>
                <c:pt idx="13">
                  <c:v>1.2523000000000002</c:v>
                </c:pt>
                <c:pt idx="14">
                  <c:v>1.2755999999999998</c:v>
                </c:pt>
                <c:pt idx="15">
                  <c:v>1.4258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2C-4097-8129-62AC8EF45BB6}"/>
            </c:ext>
          </c:extLst>
        </c:ser>
        <c:ser>
          <c:idx val="5"/>
          <c:order val="4"/>
          <c:tx>
            <c:strRef>
              <c:f>'Figure 3'!$R$1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3'!$R$2:$R$17</c:f>
              <c:numCache>
                <c:formatCode>0.00</c:formatCode>
                <c:ptCount val="16"/>
                <c:pt idx="0">
                  <c:v>1.7858000000000001</c:v>
                </c:pt>
                <c:pt idx="1">
                  <c:v>1.9216999999999997</c:v>
                </c:pt>
                <c:pt idx="2">
                  <c:v>1.8075000000000001</c:v>
                </c:pt>
                <c:pt idx="3">
                  <c:v>1.8606999999999998</c:v>
                </c:pt>
                <c:pt idx="4">
                  <c:v>1.2041000000000002</c:v>
                </c:pt>
                <c:pt idx="5">
                  <c:v>1.3175999999999999</c:v>
                </c:pt>
                <c:pt idx="6">
                  <c:v>1.4330999999999998</c:v>
                </c:pt>
                <c:pt idx="7">
                  <c:v>2.0308000000000002</c:v>
                </c:pt>
                <c:pt idx="8">
                  <c:v>2.3079999999999998</c:v>
                </c:pt>
                <c:pt idx="9">
                  <c:v>2.3365</c:v>
                </c:pt>
                <c:pt idx="10">
                  <c:v>2.2930999999999999</c:v>
                </c:pt>
                <c:pt idx="11">
                  <c:v>2.544</c:v>
                </c:pt>
                <c:pt idx="12">
                  <c:v>2.5175999999999998</c:v>
                </c:pt>
                <c:pt idx="13">
                  <c:v>2.5263</c:v>
                </c:pt>
                <c:pt idx="14">
                  <c:v>2.6934999999999998</c:v>
                </c:pt>
                <c:pt idx="15">
                  <c:v>3.2539000000000002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2C-4097-8129-62AC8EF45BB6}"/>
            </c:ext>
          </c:extLst>
        </c:ser>
        <c:ser>
          <c:idx val="4"/>
          <c:order val="5"/>
          <c:tx>
            <c:strRef>
              <c:f>'Figure 3'!$S$1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3'!$S$2:$S$17</c:f>
              <c:numCache>
                <c:formatCode>0.00</c:formatCode>
                <c:ptCount val="16"/>
                <c:pt idx="0">
                  <c:v>-0.12129999999999999</c:v>
                </c:pt>
                <c:pt idx="1">
                  <c:v>-0.50119999999999998</c:v>
                </c:pt>
                <c:pt idx="2">
                  <c:v>-1.1767000000000001</c:v>
                </c:pt>
                <c:pt idx="3">
                  <c:v>-0.61959999999999993</c:v>
                </c:pt>
                <c:pt idx="4">
                  <c:v>-0.77489999999999992</c:v>
                </c:pt>
                <c:pt idx="5">
                  <c:v>-0.15309999999999999</c:v>
                </c:pt>
                <c:pt idx="6">
                  <c:v>0.41090000000000004</c:v>
                </c:pt>
                <c:pt idx="7">
                  <c:v>0.67749999999999999</c:v>
                </c:pt>
                <c:pt idx="8">
                  <c:v>0.58929999999999993</c:v>
                </c:pt>
                <c:pt idx="9">
                  <c:v>0.66549999999999998</c:v>
                </c:pt>
                <c:pt idx="10">
                  <c:v>0.81170000000000009</c:v>
                </c:pt>
                <c:pt idx="11">
                  <c:v>0.96</c:v>
                </c:pt>
                <c:pt idx="12">
                  <c:v>1.0386999999999997</c:v>
                </c:pt>
                <c:pt idx="13">
                  <c:v>1.1057000000000001</c:v>
                </c:pt>
                <c:pt idx="14">
                  <c:v>1.2184999999999999</c:v>
                </c:pt>
                <c:pt idx="15">
                  <c:v>1.4898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C-4097-8129-62AC8EF45BB6}"/>
            </c:ext>
          </c:extLst>
        </c:ser>
        <c:ser>
          <c:idx val="6"/>
          <c:order val="6"/>
          <c:tx>
            <c:strRef>
              <c:f>'Figure 3'!$T$1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3'!$T$2:$T$17</c:f>
              <c:numCache>
                <c:formatCode>0.00</c:formatCode>
                <c:ptCount val="16"/>
                <c:pt idx="0">
                  <c:v>4.3099999999999999E-2</c:v>
                </c:pt>
                <c:pt idx="1">
                  <c:v>4.4600000000000001E-2</c:v>
                </c:pt>
                <c:pt idx="2">
                  <c:v>6.0900000000000003E-2</c:v>
                </c:pt>
                <c:pt idx="3">
                  <c:v>4.2199999999999994E-2</c:v>
                </c:pt>
                <c:pt idx="4">
                  <c:v>0.2656</c:v>
                </c:pt>
                <c:pt idx="5">
                  <c:v>0.32530000000000003</c:v>
                </c:pt>
                <c:pt idx="6">
                  <c:v>0.22489999999999999</c:v>
                </c:pt>
                <c:pt idx="7">
                  <c:v>0.22650000000000001</c:v>
                </c:pt>
                <c:pt idx="8">
                  <c:v>0.73750000000000004</c:v>
                </c:pt>
                <c:pt idx="9">
                  <c:v>0.67589999999999995</c:v>
                </c:pt>
                <c:pt idx="10">
                  <c:v>0.88979999999999992</c:v>
                </c:pt>
                <c:pt idx="11">
                  <c:v>0.57929999999999993</c:v>
                </c:pt>
                <c:pt idx="12">
                  <c:v>0.28849999999999998</c:v>
                </c:pt>
                <c:pt idx="13">
                  <c:v>0.64459999999999995</c:v>
                </c:pt>
                <c:pt idx="14">
                  <c:v>0.53670000000000007</c:v>
                </c:pt>
                <c:pt idx="15">
                  <c:v>0.5885999999999999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C-4097-8129-62AC8EF4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9314576"/>
        <c:axId val="533418336"/>
      </c:barChart>
      <c:lineChart>
        <c:grouping val="standard"/>
        <c:varyColors val="0"/>
        <c:ser>
          <c:idx val="7"/>
          <c:order val="7"/>
          <c:tx>
            <c:strRef>
              <c:f>'Figure 3'!$U$1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3'!$U$2:$U$17</c:f>
              <c:numCache>
                <c:formatCode>0.00</c:formatCode>
                <c:ptCount val="16"/>
                <c:pt idx="0">
                  <c:v>1.6723999999999999</c:v>
                </c:pt>
                <c:pt idx="1">
                  <c:v>1.1840999999999999</c:v>
                </c:pt>
                <c:pt idx="2">
                  <c:v>0.27039999999999997</c:v>
                </c:pt>
                <c:pt idx="3">
                  <c:v>0.95019999999999993</c:v>
                </c:pt>
                <c:pt idx="4">
                  <c:v>-0.73520000000000008</c:v>
                </c:pt>
                <c:pt idx="5">
                  <c:v>0.99870000000000003</c:v>
                </c:pt>
                <c:pt idx="6">
                  <c:v>0.96730000000000005</c:v>
                </c:pt>
                <c:pt idx="7">
                  <c:v>0.97150000000000003</c:v>
                </c:pt>
                <c:pt idx="8">
                  <c:v>3.3013000000000003</c:v>
                </c:pt>
                <c:pt idx="9">
                  <c:v>3.8348</c:v>
                </c:pt>
                <c:pt idx="10">
                  <c:v>4.5507</c:v>
                </c:pt>
                <c:pt idx="11">
                  <c:v>4.5895000000000001</c:v>
                </c:pt>
                <c:pt idx="12">
                  <c:v>3.6613999999999995</c:v>
                </c:pt>
                <c:pt idx="13">
                  <c:v>4.2675000000000001</c:v>
                </c:pt>
                <c:pt idx="14">
                  <c:v>4.6494999999999997</c:v>
                </c:pt>
                <c:pt idx="15">
                  <c:v>5.7607000000000008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2C-4097-8129-62AC8EF4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14576"/>
        <c:axId val="533418336"/>
      </c:lineChart>
      <c:catAx>
        <c:axId val="40931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18336"/>
        <c:crosses val="autoZero"/>
        <c:auto val="1"/>
        <c:lblAlgn val="ctr"/>
        <c:lblOffset val="100"/>
        <c:tickMarkSkip val="1"/>
        <c:noMultiLvlLbl val="0"/>
      </c:catAx>
      <c:valAx>
        <c:axId val="533418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31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18506669929961E-2"/>
          <c:y val="0.78885221225076119"/>
          <c:w val="0.89084376122821318"/>
          <c:h val="0.141172221893315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Ukraine's share</a:t>
            </a:r>
            <a:r>
              <a:rPr lang="en-US" baseline="0"/>
              <a:t> </a:t>
            </a:r>
            <a:r>
              <a:rPr lang="en-US"/>
              <a:t>in EU imports </a:t>
            </a:r>
            <a:r>
              <a:rPr lang="en-US" sz="1800" b="1" i="0" u="none" strike="noStrike" baseline="0">
                <a:effectLst/>
              </a:rPr>
              <a:t>for selected products</a:t>
            </a:r>
          </a:p>
          <a:p>
            <a:pPr algn="l">
              <a:defRPr sz="1800" b="1"/>
            </a:pPr>
            <a:r>
              <a:rPr lang="en-US" sz="1600" b="0" i="0" u="none" strike="noStrike" baseline="0">
                <a:effectLst/>
              </a:rPr>
              <a:t>(%)</a:t>
            </a:r>
            <a:r>
              <a:rPr lang="en-US" sz="1800" b="1" i="0" u="none" strike="noStrike" baseline="0">
                <a:effectLst/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9.95536547165699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2362204724411E-2"/>
          <c:y val="0.12645126255769756"/>
          <c:w val="0.93376516704710211"/>
          <c:h val="0.55079287677045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4'!$P$4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4'!$O$5:$O$10</c:f>
              <c:strCache>
                <c:ptCount val="6"/>
                <c:pt idx="0">
                  <c:v>Sunflower oil</c:v>
                </c:pt>
                <c:pt idx="1">
                  <c:v>Maize</c:v>
                </c:pt>
                <c:pt idx="2">
                  <c:v>Soya bean oil</c:v>
                </c:pt>
                <c:pt idx="3">
                  <c:v>Rape or colza seeds</c:v>
                </c:pt>
                <c:pt idx="4">
                  <c:v>Wood</c:v>
                </c:pt>
                <c:pt idx="5">
                  <c:v>Iron and steel</c:v>
                </c:pt>
              </c:strCache>
            </c:strRef>
          </c:cat>
          <c:val>
            <c:numRef>
              <c:f>'Figure 4'!$P$5:$P$10</c:f>
              <c:numCache>
                <c:formatCode>0.0</c:formatCode>
                <c:ptCount val="6"/>
                <c:pt idx="0">
                  <c:v>78.044347070888435</c:v>
                </c:pt>
                <c:pt idx="1">
                  <c:v>45.807631880275871</c:v>
                </c:pt>
                <c:pt idx="2">
                  <c:v>42.44092298217673</c:v>
                </c:pt>
                <c:pt idx="3">
                  <c:v>29.106385678743003</c:v>
                </c:pt>
                <c:pt idx="4">
                  <c:v>10.81672846273403</c:v>
                </c:pt>
                <c:pt idx="5">
                  <c:v>5.3988746395379152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F-4BE4-B12D-25164C2E2514}"/>
            </c:ext>
          </c:extLst>
        </c:ser>
        <c:ser>
          <c:idx val="1"/>
          <c:order val="1"/>
          <c:tx>
            <c:strRef>
              <c:f>'Figure 4'!$Q$4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4'!$O$5:$O$10</c:f>
              <c:strCache>
                <c:ptCount val="6"/>
                <c:pt idx="0">
                  <c:v>Sunflower oil</c:v>
                </c:pt>
                <c:pt idx="1">
                  <c:v>Maize</c:v>
                </c:pt>
                <c:pt idx="2">
                  <c:v>Soya bean oil</c:v>
                </c:pt>
                <c:pt idx="3">
                  <c:v>Rape or colza seeds</c:v>
                </c:pt>
                <c:pt idx="4">
                  <c:v>Wood</c:v>
                </c:pt>
                <c:pt idx="5">
                  <c:v>Iron and steel</c:v>
                </c:pt>
              </c:strCache>
            </c:strRef>
          </c:cat>
          <c:val>
            <c:numRef>
              <c:f>'Figure 4'!$Q$5:$Q$10</c:f>
              <c:numCache>
                <c:formatCode>0.0</c:formatCode>
                <c:ptCount val="6"/>
                <c:pt idx="0">
                  <c:v>88.542212155842023</c:v>
                </c:pt>
                <c:pt idx="1">
                  <c:v>59.710958828728032</c:v>
                </c:pt>
                <c:pt idx="2">
                  <c:v>30.339300042138319</c:v>
                </c:pt>
                <c:pt idx="3">
                  <c:v>33.967880285873242</c:v>
                </c:pt>
                <c:pt idx="4">
                  <c:v>12.926002700920913</c:v>
                </c:pt>
                <c:pt idx="5">
                  <c:v>4.0597871145502094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F-4BE4-B12D-25164C2E2514}"/>
            </c:ext>
          </c:extLst>
        </c:ser>
        <c:ser>
          <c:idx val="2"/>
          <c:order val="2"/>
          <c:tx>
            <c:strRef>
              <c:f>'Figure 4'!$R$4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4'!$O$5:$O$10</c:f>
              <c:strCache>
                <c:ptCount val="6"/>
                <c:pt idx="0">
                  <c:v>Sunflower oil</c:v>
                </c:pt>
                <c:pt idx="1">
                  <c:v>Maize</c:v>
                </c:pt>
                <c:pt idx="2">
                  <c:v>Soya bean oil</c:v>
                </c:pt>
                <c:pt idx="3">
                  <c:v>Rape or colza seeds</c:v>
                </c:pt>
                <c:pt idx="4">
                  <c:v>Wood</c:v>
                </c:pt>
                <c:pt idx="5">
                  <c:v>Iron and steel</c:v>
                </c:pt>
              </c:strCache>
            </c:strRef>
          </c:cat>
          <c:val>
            <c:numRef>
              <c:f>'Figure 4'!$R$5:$R$10</c:f>
              <c:numCache>
                <c:formatCode>0.0</c:formatCode>
                <c:ptCount val="6"/>
                <c:pt idx="0">
                  <c:v>92.794010589982662</c:v>
                </c:pt>
                <c:pt idx="1">
                  <c:v>66.700518552454085</c:v>
                </c:pt>
                <c:pt idx="2">
                  <c:v>43.364487438321888</c:v>
                </c:pt>
                <c:pt idx="3">
                  <c:v>56.455538017493097</c:v>
                </c:pt>
                <c:pt idx="4">
                  <c:v>11.912799429181199</c:v>
                </c:pt>
                <c:pt idx="5">
                  <c:v>4.9536667017533551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0-4846-8391-5B96EA87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27596104"/>
        <c:axId val="527602008"/>
      </c:barChart>
      <c:catAx>
        <c:axId val="52759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0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602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59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75003884899132"/>
          <c:y val="0.87752665399583685"/>
          <c:w val="0.4923256337419557"/>
          <c:h val="4.4312426463933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5'!$B$4:$Q$4</c:f>
              <c:numCache>
                <c:formatCode>0.0</c:formatCode>
                <c:ptCount val="16"/>
                <c:pt idx="0">
                  <c:v>100</c:v>
                </c:pt>
                <c:pt idx="1">
                  <c:v>113.17122072847852</c:v>
                </c:pt>
                <c:pt idx="2">
                  <c:v>106.1743310284554</c:v>
                </c:pt>
                <c:pt idx="3">
                  <c:v>162.23541743424528</c:v>
                </c:pt>
                <c:pt idx="4">
                  <c:v>176.62048342458593</c:v>
                </c:pt>
                <c:pt idx="5">
                  <c:v>172.18666369631589</c:v>
                </c:pt>
                <c:pt idx="6">
                  <c:v>190.15043112927594</c:v>
                </c:pt>
                <c:pt idx="7">
                  <c:v>206.52563212777076</c:v>
                </c:pt>
                <c:pt idx="8">
                  <c:v>121.00352157931265</c:v>
                </c:pt>
                <c:pt idx="9">
                  <c:v>121.70983671639148</c:v>
                </c:pt>
                <c:pt idx="10">
                  <c:v>138.94701065613333</c:v>
                </c:pt>
                <c:pt idx="11">
                  <c:v>122.87255767193047</c:v>
                </c:pt>
                <c:pt idx="12">
                  <c:v>190.6902352574923</c:v>
                </c:pt>
                <c:pt idx="13">
                  <c:v>212.76536799504177</c:v>
                </c:pt>
                <c:pt idx="14">
                  <c:v>152.63918520993812</c:v>
                </c:pt>
                <c:pt idx="15">
                  <c:v>176.36486189297025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5-4773-8409-A94A97D99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5'!$B$5:$Q$5</c:f>
              <c:numCache>
                <c:formatCode>0.0</c:formatCode>
                <c:ptCount val="16"/>
                <c:pt idx="0">
                  <c:v>100</c:v>
                </c:pt>
                <c:pt idx="1">
                  <c:v>85.67374075904813</c:v>
                </c:pt>
                <c:pt idx="2">
                  <c:v>88.31308154851466</c:v>
                </c:pt>
                <c:pt idx="3">
                  <c:v>131.49392446455442</c:v>
                </c:pt>
                <c:pt idx="4">
                  <c:v>133.252217556858</c:v>
                </c:pt>
                <c:pt idx="5">
                  <c:v>95.011379746766693</c:v>
                </c:pt>
                <c:pt idx="6">
                  <c:v>119.81352424510727</c:v>
                </c:pt>
                <c:pt idx="7">
                  <c:v>147.30036556418014</c:v>
                </c:pt>
                <c:pt idx="8">
                  <c:v>98.684131907289014</c:v>
                </c:pt>
                <c:pt idx="9">
                  <c:v>116.65788515961522</c:v>
                </c:pt>
                <c:pt idx="10">
                  <c:v>154.56493517075054</c:v>
                </c:pt>
                <c:pt idx="11">
                  <c:v>138.84486064563089</c:v>
                </c:pt>
                <c:pt idx="12">
                  <c:v>221.37844312027769</c:v>
                </c:pt>
                <c:pt idx="13">
                  <c:v>238.63301810438949</c:v>
                </c:pt>
                <c:pt idx="14">
                  <c:v>157.84061836294606</c:v>
                </c:pt>
                <c:pt idx="15">
                  <c:v>157.94002140152855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1-4BC0-AD05-2366BB4A7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5'!$B$6:$Q$6</c:f>
              <c:numCache>
                <c:formatCode>0.0</c:formatCode>
                <c:ptCount val="16"/>
                <c:pt idx="0">
                  <c:v>100</c:v>
                </c:pt>
                <c:pt idx="1">
                  <c:v>132.09557529040933</c:v>
                </c:pt>
                <c:pt idx="2">
                  <c:v>120.22491930612644</c:v>
                </c:pt>
                <c:pt idx="3">
                  <c:v>123.37864132876919</c:v>
                </c:pt>
                <c:pt idx="4">
                  <c:v>132.54599935586279</c:v>
                </c:pt>
                <c:pt idx="5">
                  <c:v>181.22741102723069</c:v>
                </c:pt>
                <c:pt idx="6">
                  <c:v>158.7053150529799</c:v>
                </c:pt>
                <c:pt idx="7">
                  <c:v>140.20714160263617</c:v>
                </c:pt>
                <c:pt idx="8">
                  <c:v>122.61699955266575</c:v>
                </c:pt>
                <c:pt idx="9">
                  <c:v>104.33057015379974</c:v>
                </c:pt>
                <c:pt idx="10">
                  <c:v>89.895557813702169</c:v>
                </c:pt>
                <c:pt idx="11">
                  <c:v>88.496295145942767</c:v>
                </c:pt>
                <c:pt idx="12">
                  <c:v>86.137671116373284</c:v>
                </c:pt>
                <c:pt idx="13">
                  <c:v>89.160070842320749</c:v>
                </c:pt>
                <c:pt idx="14">
                  <c:v>96.704629513648058</c:v>
                </c:pt>
                <c:pt idx="15">
                  <c:v>111.66571989033768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0-4A1A-A436-B1F8BAE2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6'!$B$5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0-4C36-A202-2C2B43CAA8D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E0-4C36-A202-2C2B43CAA8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E0-4C36-A202-2C2B43CAA8D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0-4C36-A202-2C2B43CAA8DE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E0-4C36-A202-2C2B43CAA8DE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E0-4C36-A202-2C2B43CAA8DE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E0-4C36-A202-2C2B43CAA8DE}"/>
              </c:ext>
            </c:extLst>
          </c:dPt>
          <c:dLbls>
            <c:dLbl>
              <c:idx val="1"/>
              <c:layout>
                <c:manualLayout>
                  <c:x val="-8.8590214603668269E-2"/>
                  <c:y val="2.4504751005407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0-4C36-A202-2C2B43CAA8DE}"/>
                </c:ext>
              </c:extLst>
            </c:dLbl>
            <c:dLbl>
              <c:idx val="2"/>
              <c:layout>
                <c:manualLayout>
                  <c:x val="-0.10540486472905516"/>
                  <c:y val="-2.57360230175936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0-4C36-A202-2C2B43CAA8DE}"/>
                </c:ext>
              </c:extLst>
            </c:dLbl>
            <c:dLbl>
              <c:idx val="3"/>
              <c:layout>
                <c:manualLayout>
                  <c:x val="-3.0751034890597322E-2"/>
                  <c:y val="-5.4653767061255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0-4C36-A202-2C2B43CAA8DE}"/>
                </c:ext>
              </c:extLst>
            </c:dLbl>
            <c:dLbl>
              <c:idx val="4"/>
              <c:layout>
                <c:manualLayout>
                  <c:x val="4.5085068761347637E-2"/>
                  <c:y val="-3.5415541711329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E0-4C36-A202-2C2B43CAA8DE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E0-4C36-A202-2C2B43CAA8DE}"/>
                </c:ext>
              </c:extLst>
            </c:dLbl>
            <c:dLbl>
              <c:idx val="6"/>
              <c:layout>
                <c:manualLayout>
                  <c:x val="1.6869298788863691E-2"/>
                  <c:y val="-5.8618264733146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E0-4C36-A202-2C2B43CAA8D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6'!$A$6:$A$10</c:f>
              <c:strCache>
                <c:ptCount val="5"/>
                <c:pt idx="0">
                  <c:v>Ukraine</c:v>
                </c:pt>
                <c:pt idx="1">
                  <c:v>Serbia</c:v>
                </c:pt>
                <c:pt idx="2">
                  <c:v>Moldova</c:v>
                </c:pt>
                <c:pt idx="3">
                  <c:v>Bosnia and Herzegovina</c:v>
                </c:pt>
                <c:pt idx="4">
                  <c:v>Other</c:v>
                </c:pt>
              </c:strCache>
            </c:strRef>
          </c:cat>
          <c:val>
            <c:numRef>
              <c:f>'Figure 6'!$B$6:$B$10</c:f>
              <c:numCache>
                <c:formatCode>#,##0.0</c:formatCode>
                <c:ptCount val="5"/>
                <c:pt idx="0">
                  <c:v>93.521496671276125</c:v>
                </c:pt>
                <c:pt idx="1">
                  <c:v>2.5655023426514263</c:v>
                </c:pt>
                <c:pt idx="2">
                  <c:v>1.4997126386482056</c:v>
                </c:pt>
                <c:pt idx="3">
                  <c:v>0.55375407703034651</c:v>
                </c:pt>
                <c:pt idx="4">
                  <c:v>1.859534270393894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E0-4C36-A202-2C2B43CAA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6'!$E$5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0D0A-4D68-8F17-128B92DCC3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0D0A-4D68-8F17-128B92DCC336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0D0A-4D68-8F17-128B92DCC33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0D0A-4D68-8F17-128B92DCC336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0D0A-4D68-8F17-128B92DCC33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0D0A-4D68-8F17-128B92DCC336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0D0A-4D68-8F17-128B92DCC336}"/>
              </c:ext>
            </c:extLst>
          </c:dPt>
          <c:dLbls>
            <c:dLbl>
              <c:idx val="1"/>
              <c:layout>
                <c:manualLayout>
                  <c:x val="-2.8385570668243643E-2"/>
                  <c:y val="2.70635994587279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0A-4D68-8F17-128B92DCC336}"/>
                </c:ext>
              </c:extLst>
            </c:dLbl>
            <c:dLbl>
              <c:idx val="2"/>
              <c:layout>
                <c:manualLayout>
                  <c:x val="-7.8626500233251809E-2"/>
                  <c:y val="-1.8065388697013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D0A-4D68-8F17-128B92DCC336}"/>
                </c:ext>
              </c:extLst>
            </c:dLbl>
            <c:dLbl>
              <c:idx val="3"/>
              <c:layout>
                <c:manualLayout>
                  <c:x val="-9.1786541703746255E-3"/>
                  <c:y val="-4.6974140009520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0A-4D68-8F17-128B92DCC336}"/>
                </c:ext>
              </c:extLst>
            </c:dLbl>
            <c:dLbl>
              <c:idx val="4"/>
              <c:layout>
                <c:manualLayout>
                  <c:x val="1.8321246648477695E-2"/>
                  <c:y val="-5.0768663512762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0A-4D68-8F17-128B92DCC336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0A-4D68-8F17-128B92DCC336}"/>
                </c:ext>
              </c:extLst>
            </c:dLbl>
            <c:dLbl>
              <c:idx val="6"/>
              <c:layout>
                <c:manualLayout>
                  <c:x val="1.6869298788863691E-2"/>
                  <c:y val="-5.8618264733146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D0A-4D68-8F17-128B92DCC33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6'!$D$6:$D$10</c:f>
              <c:strCache>
                <c:ptCount val="5"/>
                <c:pt idx="0">
                  <c:v>Ukraine</c:v>
                </c:pt>
                <c:pt idx="1">
                  <c:v>Serbia</c:v>
                </c:pt>
                <c:pt idx="2">
                  <c:v>Moldova</c:v>
                </c:pt>
                <c:pt idx="3">
                  <c:v>United Kingdom</c:v>
                </c:pt>
                <c:pt idx="4">
                  <c:v>Other</c:v>
                </c:pt>
              </c:strCache>
            </c:strRef>
          </c:cat>
          <c:val>
            <c:numRef>
              <c:f>'Figure 6'!$E$6:$E$10</c:f>
              <c:numCache>
                <c:formatCode>#,##0.0</c:formatCode>
                <c:ptCount val="5"/>
                <c:pt idx="0">
                  <c:v>88.79457935187466</c:v>
                </c:pt>
                <c:pt idx="1">
                  <c:v>4.2923852560783748</c:v>
                </c:pt>
                <c:pt idx="2">
                  <c:v>2.6515132475131065</c:v>
                </c:pt>
                <c:pt idx="3">
                  <c:v>1.2986131706066562</c:v>
                </c:pt>
                <c:pt idx="4">
                  <c:v>2.962908973927199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0D0A-4D68-8F17-128B92DCC33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7-0D0A-4D68-8F17-128B92DCC3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8-0D0A-4D68-8F17-128B92DCC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9-0D0A-4D68-8F17-128B92DCC33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A-0D0A-4D68-8F17-128B92DCC33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B-0D0A-4D68-8F17-128B92DCC336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C-0D0A-4D68-8F17-128B92DCC336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D-0D0A-4D68-8F17-128B92DCC33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6'!$G$6:$G$10</c:f>
              <c:strCache>
                <c:ptCount val="5"/>
                <c:pt idx="0">
                  <c:v>Ukraine</c:v>
                </c:pt>
                <c:pt idx="1">
                  <c:v>Moldova</c:v>
                </c:pt>
                <c:pt idx="2">
                  <c:v>Russia</c:v>
                </c:pt>
                <c:pt idx="3">
                  <c:v>Serbia</c:v>
                </c:pt>
                <c:pt idx="4">
                  <c:v>Other</c:v>
                </c:pt>
              </c:strCache>
            </c:strRef>
          </c:cat>
          <c:val>
            <c:numRef>
              <c:f>'Figure 6'!$H$6:$H$10</c:f>
              <c:numCache>
                <c:formatCode>#,##0.0</c:formatCode>
                <c:ptCount val="5"/>
                <c:pt idx="0">
                  <c:v>79.324916827207559</c:v>
                </c:pt>
                <c:pt idx="1">
                  <c:v>7.0549552810430471</c:v>
                </c:pt>
                <c:pt idx="2">
                  <c:v>3.186109816957555</c:v>
                </c:pt>
                <c:pt idx="3">
                  <c:v>2.8492550690044705</c:v>
                </c:pt>
                <c:pt idx="4">
                  <c:v>7.5847630057873658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D0A-4D68-8F17-128B92DCC3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6'!$H$5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F7E-456F-BE74-15B81867DEE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F7E-456F-BE74-15B81867DE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F7E-456F-BE74-15B81867DEE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F7E-456F-BE74-15B81867DEEE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F7E-456F-BE74-15B81867DEEE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F7E-456F-BE74-15B81867DEEE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F7E-456F-BE74-15B81867DEEE}"/>
              </c:ext>
            </c:extLst>
          </c:dPt>
          <c:dLbls>
            <c:dLbl>
              <c:idx val="1"/>
              <c:layout>
                <c:manualLayout>
                  <c:x val="-3.177536344323853E-2"/>
                  <c:y val="3.2417147677557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7E-456F-BE74-15B81867DEEE}"/>
                </c:ext>
              </c:extLst>
            </c:dLbl>
            <c:dLbl>
              <c:idx val="2"/>
              <c:layout>
                <c:manualLayout>
                  <c:x val="-6.4012466016094116E-2"/>
                  <c:y val="2.7982250748444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7E-456F-BE74-15B81867DEEE}"/>
                </c:ext>
              </c:extLst>
            </c:dLbl>
            <c:dLbl>
              <c:idx val="3"/>
              <c:layout>
                <c:manualLayout>
                  <c:x val="-4.4929004082300536E-2"/>
                  <c:y val="-1.6288602508168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7E-456F-BE74-15B81867DEEE}"/>
                </c:ext>
              </c:extLst>
            </c:dLbl>
            <c:dLbl>
              <c:idx val="4"/>
              <c:layout>
                <c:manualLayout>
                  <c:x val="3.2550069542991021E-2"/>
                  <c:y val="-4.3109783228004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7E-456F-BE74-15B81867DEEE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7E-456F-BE74-15B81867DEEE}"/>
                </c:ext>
              </c:extLst>
            </c:dLbl>
            <c:dLbl>
              <c:idx val="6"/>
              <c:layout>
                <c:manualLayout>
                  <c:x val="1.6869294344649295E-2"/>
                  <c:y val="5.35304120761772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7E-456F-BE74-15B81867DEE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6'!$G$6:$G$10</c:f>
              <c:strCache>
                <c:ptCount val="5"/>
                <c:pt idx="0">
                  <c:v>Ukraine</c:v>
                </c:pt>
                <c:pt idx="1">
                  <c:v>Moldova</c:v>
                </c:pt>
                <c:pt idx="2">
                  <c:v>Russia</c:v>
                </c:pt>
                <c:pt idx="3">
                  <c:v>Serbia</c:v>
                </c:pt>
                <c:pt idx="4">
                  <c:v>Other</c:v>
                </c:pt>
              </c:strCache>
            </c:strRef>
          </c:cat>
          <c:val>
            <c:numRef>
              <c:f>'Figure 6'!$H$6:$H$10</c:f>
              <c:numCache>
                <c:formatCode>#,##0.0</c:formatCode>
                <c:ptCount val="5"/>
                <c:pt idx="0">
                  <c:v>79.324916827207559</c:v>
                </c:pt>
                <c:pt idx="1">
                  <c:v>7.0549552810430471</c:v>
                </c:pt>
                <c:pt idx="2">
                  <c:v>3.186109816957555</c:v>
                </c:pt>
                <c:pt idx="3">
                  <c:v>2.8492550690044705</c:v>
                </c:pt>
                <c:pt idx="4">
                  <c:v>7.5847630057873658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F7E-456F-BE74-15B81867D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7'!$B$3:$Q$3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7'!$B$4:$Q$4</c:f>
              <c:numCache>
                <c:formatCode>0.0</c:formatCode>
                <c:ptCount val="16"/>
                <c:pt idx="0">
                  <c:v>100</c:v>
                </c:pt>
                <c:pt idx="1">
                  <c:v>73.795083123348874</c:v>
                </c:pt>
                <c:pt idx="2">
                  <c:v>42.375181552372851</c:v>
                </c:pt>
                <c:pt idx="3">
                  <c:v>95.142592472581299</c:v>
                </c:pt>
                <c:pt idx="4">
                  <c:v>179.03827753020153</c:v>
                </c:pt>
                <c:pt idx="5">
                  <c:v>78.564811814532575</c:v>
                </c:pt>
                <c:pt idx="6">
                  <c:v>139.07941034076569</c:v>
                </c:pt>
                <c:pt idx="7">
                  <c:v>248.52223039710884</c:v>
                </c:pt>
                <c:pt idx="8">
                  <c:v>258.66476568784049</c:v>
                </c:pt>
                <c:pt idx="9">
                  <c:v>160.87408175479661</c:v>
                </c:pt>
                <c:pt idx="10">
                  <c:v>88.91834813072532</c:v>
                </c:pt>
                <c:pt idx="11">
                  <c:v>122.4675111790516</c:v>
                </c:pt>
                <c:pt idx="12">
                  <c:v>175.81341181224528</c:v>
                </c:pt>
                <c:pt idx="13">
                  <c:v>152.1044826758056</c:v>
                </c:pt>
                <c:pt idx="14">
                  <c:v>106.57515029296167</c:v>
                </c:pt>
                <c:pt idx="15">
                  <c:v>126.46337883737861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3-4FAC-8A0B-8E3D0E70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7'!$B$3:$Q$3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7'!$B$5:$Q$5</c:f>
              <c:numCache>
                <c:formatCode>0.0</c:formatCode>
                <c:ptCount val="16"/>
                <c:pt idx="0">
                  <c:v>100</c:v>
                </c:pt>
                <c:pt idx="1">
                  <c:v>63.062720187157453</c:v>
                </c:pt>
                <c:pt idx="2">
                  <c:v>32.052353987328253</c:v>
                </c:pt>
                <c:pt idx="3">
                  <c:v>81.544518670081686</c:v>
                </c:pt>
                <c:pt idx="4">
                  <c:v>135.40003750007921</c:v>
                </c:pt>
                <c:pt idx="5">
                  <c:v>53.106337327004795</c:v>
                </c:pt>
                <c:pt idx="6">
                  <c:v>95.204015714247916</c:v>
                </c:pt>
                <c:pt idx="7">
                  <c:v>165.33732737755534</c:v>
                </c:pt>
                <c:pt idx="8">
                  <c:v>178.70431634858076</c:v>
                </c:pt>
                <c:pt idx="9">
                  <c:v>118.46215380922152</c:v>
                </c:pt>
                <c:pt idx="10">
                  <c:v>73.199148159234426</c:v>
                </c:pt>
                <c:pt idx="11">
                  <c:v>106.56881357726526</c:v>
                </c:pt>
                <c:pt idx="12">
                  <c:v>156.5393092902905</c:v>
                </c:pt>
                <c:pt idx="13">
                  <c:v>146.72789443019448</c:v>
                </c:pt>
                <c:pt idx="14">
                  <c:v>99.655230385054239</c:v>
                </c:pt>
                <c:pt idx="15">
                  <c:v>111.21677319646426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7-4507-BE9C-47001B91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7'!$B$3:$Q$3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7'!$B$6:$Q$6</c:f>
              <c:numCache>
                <c:formatCode>0.0</c:formatCode>
                <c:ptCount val="16"/>
                <c:pt idx="0">
                  <c:v>100</c:v>
                </c:pt>
                <c:pt idx="1">
                  <c:v>117.01855375781432</c:v>
                </c:pt>
                <c:pt idx="2">
                  <c:v>132.20614488759759</c:v>
                </c:pt>
                <c:pt idx="3">
                  <c:v>116.67564420548683</c:v>
                </c:pt>
                <c:pt idx="4">
                  <c:v>132.22911960426654</c:v>
                </c:pt>
                <c:pt idx="5">
                  <c:v>147.93867506012703</c:v>
                </c:pt>
                <c:pt idx="6">
                  <c:v>146.08565541836859</c:v>
                </c:pt>
                <c:pt idx="7">
                  <c:v>150.31223398791067</c:v>
                </c:pt>
                <c:pt idx="8">
                  <c:v>144.74455400578506</c:v>
                </c:pt>
                <c:pt idx="9">
                  <c:v>135.80209086344803</c:v>
                </c:pt>
                <c:pt idx="10">
                  <c:v>121.47456680410539</c:v>
                </c:pt>
                <c:pt idx="11">
                  <c:v>114.91871502375257</c:v>
                </c:pt>
                <c:pt idx="12">
                  <c:v>112.31262780533444</c:v>
                </c:pt>
                <c:pt idx="13">
                  <c:v>103.66432590509842</c:v>
                </c:pt>
                <c:pt idx="14">
                  <c:v>106.94386022807814</c:v>
                </c:pt>
                <c:pt idx="15">
                  <c:v>113.70890847011113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B-41AB-B275-FFA5DAD5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8'!$E$5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A-4BA7-AB5A-C86A8C4E39E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A-4BA7-AB5A-C86A8C4E39E2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A-4BA7-AB5A-C86A8C4E39E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A-4BA7-AB5A-C86A8C4E39E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8A-4BA7-AB5A-C86A8C4E39E2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8A-4BA7-AB5A-C86A8C4E39E2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A-4BA7-AB5A-C86A8C4E39E2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77-4062-A04B-4489D0245250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A-4BA7-AB5A-C86A8C4E39E2}"/>
                </c:ext>
              </c:extLst>
            </c:dLbl>
            <c:dLbl>
              <c:idx val="5"/>
              <c:layout>
                <c:manualLayout>
                  <c:x val="-7.4074074074074077E-3"/>
                  <c:y val="-1.3202651341888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A-4BA7-AB5A-C86A8C4E39E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8'!$D$6:$D$13</c:f>
              <c:strCache>
                <c:ptCount val="7"/>
                <c:pt idx="0">
                  <c:v>Ukraine</c:v>
                </c:pt>
                <c:pt idx="1">
                  <c:v>Brazil</c:v>
                </c:pt>
                <c:pt idx="2">
                  <c:v>Canada</c:v>
                </c:pt>
                <c:pt idx="3">
                  <c:v>Russia</c:v>
                </c:pt>
                <c:pt idx="4">
                  <c:v>Serbia</c:v>
                </c:pt>
                <c:pt idx="5">
                  <c:v>United States</c:v>
                </c:pt>
                <c:pt idx="6">
                  <c:v>Other</c:v>
                </c:pt>
              </c:strCache>
            </c:strRef>
          </c:cat>
          <c:val>
            <c:numRef>
              <c:f>'Figure 8'!$E$6:$E$13</c:f>
              <c:numCache>
                <c:formatCode>#,##0.0</c:formatCode>
                <c:ptCount val="8"/>
                <c:pt idx="0">
                  <c:v>61.525554847588381</c:v>
                </c:pt>
                <c:pt idx="1">
                  <c:v>17.112431961421819</c:v>
                </c:pt>
                <c:pt idx="2">
                  <c:v>8.5146642141428046</c:v>
                </c:pt>
                <c:pt idx="3">
                  <c:v>2.1865095326499677</c:v>
                </c:pt>
                <c:pt idx="4">
                  <c:v>1.8947456857166014</c:v>
                </c:pt>
                <c:pt idx="5">
                  <c:v>1.4592095666274352</c:v>
                </c:pt>
                <c:pt idx="6">
                  <c:v>7.3068841918530012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8A-4BA7-AB5A-C86A8C4E39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8'!$B$5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5-4D7E-B6F7-EDBB339FE93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5-4D7E-B6F7-EDBB339FE93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5-4D7E-B6F7-EDBB339FE93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5-4D7E-B6F7-EDBB339FE933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C5-4D7E-B6F7-EDBB339FE933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C5-4D7E-B6F7-EDBB339FE933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C5-4D7E-B6F7-EDBB339FE933}"/>
              </c:ext>
            </c:extLst>
          </c:dPt>
          <c:dLbls>
            <c:dLbl>
              <c:idx val="3"/>
              <c:layout>
                <c:manualLayout>
                  <c:x val="-2.4067388688327317E-2"/>
                  <c:y val="1.8575309561732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5-4D7E-B6F7-EDBB339FE933}"/>
                </c:ext>
              </c:extLst>
            </c:dLbl>
            <c:dLbl>
              <c:idx val="4"/>
              <c:layout>
                <c:manualLayout>
                  <c:x val="-4.1600955115267631E-2"/>
                  <c:y val="-9.73742646303242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5-4D7E-B6F7-EDBB339FE933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5-4D7E-B6F7-EDBB339FE933}"/>
                </c:ext>
              </c:extLst>
            </c:dLbl>
            <c:dLbl>
              <c:idx val="6"/>
              <c:layout>
                <c:manualLayout>
                  <c:x val="7.4074074074074077E-3"/>
                  <c:y val="-3.6967423757287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5-4D7E-B6F7-EDBB339FE93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8'!$A$6:$A$12</c:f>
              <c:strCache>
                <c:ptCount val="7"/>
                <c:pt idx="0">
                  <c:v>Ukraine</c:v>
                </c:pt>
                <c:pt idx="1">
                  <c:v>United States</c:v>
                </c:pt>
                <c:pt idx="2">
                  <c:v>Brazil</c:v>
                </c:pt>
                <c:pt idx="3">
                  <c:v>Serbia</c:v>
                </c:pt>
                <c:pt idx="4">
                  <c:v>Canada</c:v>
                </c:pt>
                <c:pt idx="5">
                  <c:v>United Kingdom</c:v>
                </c:pt>
                <c:pt idx="6">
                  <c:v>Other</c:v>
                </c:pt>
              </c:strCache>
            </c:strRef>
          </c:cat>
          <c:val>
            <c:numRef>
              <c:f>'Figure 8'!$B$6:$B$12</c:f>
              <c:numCache>
                <c:formatCode>#,##0.0</c:formatCode>
                <c:ptCount val="7"/>
                <c:pt idx="0">
                  <c:v>67.340981142091593</c:v>
                </c:pt>
                <c:pt idx="1">
                  <c:v>7.5846706701919659</c:v>
                </c:pt>
                <c:pt idx="2">
                  <c:v>7.3473651212784441</c:v>
                </c:pt>
                <c:pt idx="3">
                  <c:v>5.3593162048959861</c:v>
                </c:pt>
                <c:pt idx="4">
                  <c:v>5.3088621758385841</c:v>
                </c:pt>
                <c:pt idx="5">
                  <c:v>1.3844768626517769</c:v>
                </c:pt>
                <c:pt idx="6">
                  <c:v>5.674327823051641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C5-4D7E-B6F7-EDBB339FE9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8'!$E$5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A342-4B60-9916-33AFD2530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A342-4B60-9916-33AFD25303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A342-4B60-9916-33AFD2530334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A342-4B60-9916-33AFD253033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A342-4B60-9916-33AFD2530334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A342-4B60-9916-33AFD2530334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A342-4B60-9916-33AFD2530334}"/>
              </c:ext>
            </c:extLst>
          </c:dPt>
          <c:dLbls>
            <c:dLbl>
              <c:idx val="2"/>
              <c:layout>
                <c:manualLayout>
                  <c:x val="-5.2929147118970288E-2"/>
                  <c:y val="2.2940162102450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342-4B60-9916-33AFD2530334}"/>
                </c:ext>
              </c:extLst>
            </c:dLbl>
            <c:dLbl>
              <c:idx val="3"/>
              <c:layout>
                <c:manualLayout>
                  <c:x val="-9.6234812943582368E-2"/>
                  <c:y val="5.83077506037098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342-4B60-9916-33AFD2530334}"/>
                </c:ext>
              </c:extLst>
            </c:dLbl>
            <c:dLbl>
              <c:idx val="4"/>
              <c:layout>
                <c:manualLayout>
                  <c:x val="-6.3227787612798847E-2"/>
                  <c:y val="-1.7360865809484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342-4B60-9916-33AFD2530334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342-4B60-9916-33AFD2530334}"/>
                </c:ext>
              </c:extLst>
            </c:dLbl>
            <c:dLbl>
              <c:idx val="6"/>
              <c:layout>
                <c:manualLayout>
                  <c:x val="2.1842650397678999E-2"/>
                  <c:y val="-4.2065192609053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342-4B60-9916-33AFD2530334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8'!$D$6:$D$12</c:f>
              <c:strCache>
                <c:ptCount val="7"/>
                <c:pt idx="0">
                  <c:v>Ukraine</c:v>
                </c:pt>
                <c:pt idx="1">
                  <c:v>Brazil</c:v>
                </c:pt>
                <c:pt idx="2">
                  <c:v>Canada</c:v>
                </c:pt>
                <c:pt idx="3">
                  <c:v>Russia</c:v>
                </c:pt>
                <c:pt idx="4">
                  <c:v>Serbia</c:v>
                </c:pt>
                <c:pt idx="5">
                  <c:v>United States</c:v>
                </c:pt>
                <c:pt idx="6">
                  <c:v>Other</c:v>
                </c:pt>
              </c:strCache>
            </c:strRef>
          </c:cat>
          <c:val>
            <c:numRef>
              <c:f>'Figure 8'!$E$6:$E$12</c:f>
              <c:numCache>
                <c:formatCode>#,##0.0</c:formatCode>
                <c:ptCount val="7"/>
                <c:pt idx="0">
                  <c:v>61.525554847588381</c:v>
                </c:pt>
                <c:pt idx="1">
                  <c:v>17.112431961421819</c:v>
                </c:pt>
                <c:pt idx="2">
                  <c:v>8.5146642141428046</c:v>
                </c:pt>
                <c:pt idx="3">
                  <c:v>2.1865095326499677</c:v>
                </c:pt>
                <c:pt idx="4">
                  <c:v>1.8947456857166014</c:v>
                </c:pt>
                <c:pt idx="5">
                  <c:v>1.4592095666274352</c:v>
                </c:pt>
                <c:pt idx="6">
                  <c:v>7.3068841918530012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342-4B60-9916-33AFD253033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F-A342-4B60-9916-33AFD253033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0-A342-4B60-9916-33AFD253033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1-A342-4B60-9916-33AFD253033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2-A342-4B60-9916-33AFD2530334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3-A342-4B60-9916-33AFD2530334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4-A342-4B60-9916-33AFD2530334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5-A342-4B60-9916-33AFD253033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8'!$A$6:$A$12</c:f>
              <c:strCache>
                <c:ptCount val="7"/>
                <c:pt idx="0">
                  <c:v>Ukraine</c:v>
                </c:pt>
                <c:pt idx="1">
                  <c:v>United States</c:v>
                </c:pt>
                <c:pt idx="2">
                  <c:v>Brazil</c:v>
                </c:pt>
                <c:pt idx="3">
                  <c:v>Serbia</c:v>
                </c:pt>
                <c:pt idx="4">
                  <c:v>Canada</c:v>
                </c:pt>
                <c:pt idx="5">
                  <c:v>United Kingdom</c:v>
                </c:pt>
                <c:pt idx="6">
                  <c:v>Other</c:v>
                </c:pt>
              </c:strCache>
            </c:strRef>
          </c:cat>
          <c:val>
            <c:numRef>
              <c:f>'Figure 8'!$B$6:$B$12</c:f>
              <c:numCache>
                <c:formatCode>#,##0.0</c:formatCode>
                <c:ptCount val="7"/>
                <c:pt idx="0">
                  <c:v>67.340981142091593</c:v>
                </c:pt>
                <c:pt idx="1">
                  <c:v>7.5846706701919659</c:v>
                </c:pt>
                <c:pt idx="2">
                  <c:v>7.3473651212784441</c:v>
                </c:pt>
                <c:pt idx="3">
                  <c:v>5.3593162048959861</c:v>
                </c:pt>
                <c:pt idx="4">
                  <c:v>5.3088621758385841</c:v>
                </c:pt>
                <c:pt idx="5">
                  <c:v>1.3844768626517769</c:v>
                </c:pt>
                <c:pt idx="6">
                  <c:v>5.674327823051641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342-4B60-9916-33AFD2530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8'!$H$5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098C-4A79-86E9-77D8688B0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098C-4A79-86E9-77D8688B0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098C-4A79-86E9-77D8688B050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098C-4A79-86E9-77D8688B050F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098C-4A79-86E9-77D8688B050F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098C-4A79-86E9-77D8688B050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098C-4A79-86E9-77D8688B050F}"/>
              </c:ext>
            </c:extLst>
          </c:dPt>
          <c:dLbls>
            <c:dLbl>
              <c:idx val="3"/>
              <c:layout>
                <c:manualLayout>
                  <c:x val="-5.7368232341340981E-2"/>
                  <c:y val="1.85792084723739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98C-4A79-86E9-77D8688B050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98C-4A79-86E9-77D8688B050F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98C-4A79-86E9-77D8688B050F}"/>
                </c:ext>
              </c:extLst>
            </c:dLbl>
            <c:dLbl>
              <c:idx val="6"/>
              <c:layout>
                <c:manualLayout>
                  <c:x val="7.4074074074074077E-3"/>
                  <c:y val="-3.6967423757287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98C-4A79-86E9-77D8688B050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8'!$G$6:$G$12</c:f>
              <c:strCache>
                <c:ptCount val="7"/>
                <c:pt idx="0">
                  <c:v>Ukraine</c:v>
                </c:pt>
                <c:pt idx="1">
                  <c:v>Brazil</c:v>
                </c:pt>
                <c:pt idx="2">
                  <c:v>Canada</c:v>
                </c:pt>
                <c:pt idx="3">
                  <c:v>United States</c:v>
                </c:pt>
                <c:pt idx="4">
                  <c:v>Serbia</c:v>
                </c:pt>
                <c:pt idx="5">
                  <c:v>Moldova</c:v>
                </c:pt>
                <c:pt idx="6">
                  <c:v>Other</c:v>
                </c:pt>
              </c:strCache>
            </c:strRef>
          </c:cat>
          <c:val>
            <c:numRef>
              <c:f>'Figure 8'!$H$6:$H$12</c:f>
              <c:numCache>
                <c:formatCode>#,##0.0</c:formatCode>
                <c:ptCount val="7"/>
                <c:pt idx="0">
                  <c:v>47.33325484111478</c:v>
                </c:pt>
                <c:pt idx="1">
                  <c:v>32.207655172683815</c:v>
                </c:pt>
                <c:pt idx="2">
                  <c:v>4.9835194307393795</c:v>
                </c:pt>
                <c:pt idx="3">
                  <c:v>3.9922522027694516</c:v>
                </c:pt>
                <c:pt idx="4">
                  <c:v>3.202608365406074</c:v>
                </c:pt>
                <c:pt idx="5">
                  <c:v>2.2142356545216271</c:v>
                </c:pt>
                <c:pt idx="6">
                  <c:v>6.0664743327648694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098C-4A79-86E9-77D8688B05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F-098C-4A79-86E9-77D8688B05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0-098C-4A79-86E9-77D8688B050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1-098C-4A79-86E9-77D8688B050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2-098C-4A79-86E9-77D8688B050F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3-098C-4A79-86E9-77D8688B050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4-098C-4A79-86E9-77D8688B050F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5-098C-4A79-86E9-77D8688B050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8'!$A$6:$A$12</c:f>
              <c:strCache>
                <c:ptCount val="7"/>
                <c:pt idx="0">
                  <c:v>Ukraine</c:v>
                </c:pt>
                <c:pt idx="1">
                  <c:v>United States</c:v>
                </c:pt>
                <c:pt idx="2">
                  <c:v>Brazil</c:v>
                </c:pt>
                <c:pt idx="3">
                  <c:v>Serbia</c:v>
                </c:pt>
                <c:pt idx="4">
                  <c:v>Canada</c:v>
                </c:pt>
                <c:pt idx="5">
                  <c:v>United Kingdom</c:v>
                </c:pt>
                <c:pt idx="6">
                  <c:v>Other</c:v>
                </c:pt>
              </c:strCache>
            </c:strRef>
          </c:cat>
          <c:val>
            <c:numRef>
              <c:f>'Figure 8'!$B$6:$B$12</c:f>
              <c:numCache>
                <c:formatCode>#,##0.0</c:formatCode>
                <c:ptCount val="7"/>
                <c:pt idx="0">
                  <c:v>67.340981142091593</c:v>
                </c:pt>
                <c:pt idx="1">
                  <c:v>7.5846706701919659</c:v>
                </c:pt>
                <c:pt idx="2">
                  <c:v>7.3473651212784441</c:v>
                </c:pt>
                <c:pt idx="3">
                  <c:v>5.3593162048959861</c:v>
                </c:pt>
                <c:pt idx="4">
                  <c:v>5.3088621758385841</c:v>
                </c:pt>
                <c:pt idx="5">
                  <c:v>1.3844768626517769</c:v>
                </c:pt>
                <c:pt idx="6">
                  <c:v>5.674327823051641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098C-4A79-86E9-77D8688B05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9'!$B$3:$Q$3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9'!$B$4:$Q$4</c:f>
              <c:numCache>
                <c:formatCode>0.0</c:formatCode>
                <c:ptCount val="16"/>
                <c:pt idx="0">
                  <c:v>100</c:v>
                </c:pt>
                <c:pt idx="1">
                  <c:v>3.5883927800328177</c:v>
                </c:pt>
                <c:pt idx="2">
                  <c:v>1895.8459279730548</c:v>
                </c:pt>
                <c:pt idx="3">
                  <c:v>2471.1589947318421</c:v>
                </c:pt>
                <c:pt idx="4">
                  <c:v>178.77191467311511</c:v>
                </c:pt>
                <c:pt idx="5">
                  <c:v>147.94455479747819</c:v>
                </c:pt>
                <c:pt idx="6">
                  <c:v>2352.3447620692632</c:v>
                </c:pt>
                <c:pt idx="7">
                  <c:v>3515.4978841005268</c:v>
                </c:pt>
                <c:pt idx="8">
                  <c:v>942.80594179117361</c:v>
                </c:pt>
                <c:pt idx="9">
                  <c:v>50.384316434925289</c:v>
                </c:pt>
                <c:pt idx="10">
                  <c:v>871.98808187235511</c:v>
                </c:pt>
                <c:pt idx="11">
                  <c:v>2045.9538820278092</c:v>
                </c:pt>
                <c:pt idx="12">
                  <c:v>1703.2386216426285</c:v>
                </c:pt>
                <c:pt idx="13">
                  <c:v>620.93013213576296</c:v>
                </c:pt>
                <c:pt idx="14">
                  <c:v>2414.7637965281979</c:v>
                </c:pt>
                <c:pt idx="15">
                  <c:v>2458.4808705414976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B-4F2F-A362-A0181668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9'!$B$3:$Q$3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9'!$B$5:$Q$5</c:f>
              <c:numCache>
                <c:formatCode>0.0</c:formatCode>
                <c:ptCount val="16"/>
                <c:pt idx="0">
                  <c:v>100</c:v>
                </c:pt>
                <c:pt idx="1">
                  <c:v>2.5818203417348093</c:v>
                </c:pt>
                <c:pt idx="2">
                  <c:v>1610.9133387451245</c:v>
                </c:pt>
                <c:pt idx="3">
                  <c:v>1783.2161878551487</c:v>
                </c:pt>
                <c:pt idx="4">
                  <c:v>120.57734571445542</c:v>
                </c:pt>
                <c:pt idx="5">
                  <c:v>86.334567485695047</c:v>
                </c:pt>
                <c:pt idx="6">
                  <c:v>1775.2351159245254</c:v>
                </c:pt>
                <c:pt idx="7">
                  <c:v>2625.2123468034133</c:v>
                </c:pt>
                <c:pt idx="8">
                  <c:v>729.92060506464452</c:v>
                </c:pt>
                <c:pt idx="9">
                  <c:v>45.13037796741046</c:v>
                </c:pt>
                <c:pt idx="10">
                  <c:v>923.00869186449415</c:v>
                </c:pt>
                <c:pt idx="11">
                  <c:v>2174.1322984932781</c:v>
                </c:pt>
                <c:pt idx="12">
                  <c:v>1840.3171837567072</c:v>
                </c:pt>
                <c:pt idx="13">
                  <c:v>661.79935454491454</c:v>
                </c:pt>
                <c:pt idx="14">
                  <c:v>2337.6997247906233</c:v>
                </c:pt>
                <c:pt idx="15">
                  <c:v>2285.8296869740825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6-4AED-A431-1087B857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9'!$B$3:$Q$3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9'!$B$6:$Q$6</c:f>
              <c:numCache>
                <c:formatCode>0.0</c:formatCode>
                <c:ptCount val="16"/>
                <c:pt idx="0">
                  <c:v>100</c:v>
                </c:pt>
                <c:pt idx="1">
                  <c:v>138.98692802232938</c:v>
                </c:pt>
                <c:pt idx="2">
                  <c:v>117.68764230668597</c:v>
                </c:pt>
                <c:pt idx="3">
                  <c:v>138.57876636394548</c:v>
                </c:pt>
                <c:pt idx="4">
                  <c:v>148.26326920188876</c:v>
                </c:pt>
                <c:pt idx="5">
                  <c:v>171.36189953345334</c:v>
                </c:pt>
                <c:pt idx="6">
                  <c:v>132.50891338098529</c:v>
                </c:pt>
                <c:pt idx="7">
                  <c:v>133.91289616556804</c:v>
                </c:pt>
                <c:pt idx="8">
                  <c:v>129.16554694433856</c:v>
                </c:pt>
                <c:pt idx="9">
                  <c:v>111.64168948753057</c:v>
                </c:pt>
                <c:pt idx="10">
                  <c:v>94.472358663375473</c:v>
                </c:pt>
                <c:pt idx="11">
                  <c:v>94.104387458191951</c:v>
                </c:pt>
                <c:pt idx="12">
                  <c:v>92.551362160611077</c:v>
                </c:pt>
                <c:pt idx="13">
                  <c:v>93.824529726648748</c:v>
                </c:pt>
                <c:pt idx="14">
                  <c:v>103.29657701202308</c:v>
                </c:pt>
                <c:pt idx="15">
                  <c:v>107.55310793937434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E-4E4E-B98B-26A8D702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10'!$E$5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C-47B5-A29A-E587408016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CC-47B5-A29A-E587408016D8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CC-47B5-A29A-E587408016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CC-47B5-A29A-E587408016D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CC-47B5-A29A-E587408016D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CC-47B5-A29A-E587408016D8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CC-47B5-A29A-E587408016D8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C6-4161-80B0-5DDB464D3FA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C6-4161-80B0-5DDB464D3FA2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4E1-4B9D-8FDA-53F3A865C3B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19-4179-AB91-6C34CF461D3B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C-47B5-A29A-E587408016D8}"/>
                </c:ext>
              </c:extLst>
            </c:dLbl>
            <c:dLbl>
              <c:idx val="5"/>
              <c:layout>
                <c:manualLayout>
                  <c:x val="7.4074074074074077E-3"/>
                  <c:y val="-5.1136777397909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C-47B5-A29A-E587408016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10'!$D$6:$D$16</c:f>
              <c:strCache>
                <c:ptCount val="7"/>
                <c:pt idx="0">
                  <c:v>Australia</c:v>
                </c:pt>
                <c:pt idx="1">
                  <c:v>Ukraine</c:v>
                </c:pt>
                <c:pt idx="2">
                  <c:v>Uruguay</c:v>
                </c:pt>
                <c:pt idx="3">
                  <c:v>Moldova</c:v>
                </c:pt>
                <c:pt idx="4">
                  <c:v>Canada</c:v>
                </c:pt>
                <c:pt idx="6">
                  <c:v>Other</c:v>
                </c:pt>
              </c:strCache>
            </c:strRef>
          </c:cat>
          <c:val>
            <c:numRef>
              <c:f>'Figure 10'!$E$6:$E$16</c:f>
              <c:numCache>
                <c:formatCode>#,##0.0</c:formatCode>
                <c:ptCount val="11"/>
                <c:pt idx="0">
                  <c:v>54.921295004279273</c:v>
                </c:pt>
                <c:pt idx="1">
                  <c:v>30.127533260398899</c:v>
                </c:pt>
                <c:pt idx="2">
                  <c:v>5.3807387222990783</c:v>
                </c:pt>
                <c:pt idx="3">
                  <c:v>3.3363014922066703</c:v>
                </c:pt>
                <c:pt idx="4">
                  <c:v>2.0214525706063124</c:v>
                </c:pt>
                <c:pt idx="6">
                  <c:v>4.2126789502097637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CC-47B5-A29A-E58740801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10'!$B$5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FB1A-4F35-B01E-54A4E52F341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FB1A-4F35-B01E-54A4E52F341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FB1A-4F35-B01E-54A4E52F3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FB1A-4F35-B01E-54A4E52F3416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4-FB1A-4F35-B01E-54A4E52F341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FB1A-4F35-B01E-54A4E52F3416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8-FB1A-4F35-B01E-54A4E52F34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A-FB1A-4F35-B01E-54A4E52F3416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FB1A-4F35-B01E-54A4E52F3416}"/>
              </c:ext>
            </c:extLst>
          </c:dPt>
          <c:dLbls>
            <c:dLbl>
              <c:idx val="2"/>
              <c:layout>
                <c:manualLayout>
                  <c:x val="-4.9674748669426373E-2"/>
                  <c:y val="2.4456521739130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B1A-4F35-B01E-54A4E52F3416}"/>
                </c:ext>
              </c:extLst>
            </c:dLbl>
            <c:dLbl>
              <c:idx val="3"/>
              <c:layout>
                <c:manualLayout>
                  <c:x val="-9.2253104671791888E-2"/>
                  <c:y val="-2.50714652516261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B1A-4F35-B01E-54A4E52F3416}"/>
                </c:ext>
              </c:extLst>
            </c:dLbl>
            <c:dLbl>
              <c:idx val="4"/>
              <c:layout>
                <c:manualLayout>
                  <c:x val="-5.885349488025958E-3"/>
                  <c:y val="-3.30670147209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B1A-4F35-B01E-54A4E52F3416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B1A-4F35-B01E-54A4E52F3416}"/>
                </c:ext>
              </c:extLst>
            </c:dLbl>
            <c:dLbl>
              <c:idx val="6"/>
              <c:layout>
                <c:manualLayout>
                  <c:x val="4.497929636051811E-2"/>
                  <c:y val="-3.1585694141776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B1A-4F35-B01E-54A4E52F3416}"/>
                </c:ext>
              </c:extLst>
            </c:dLbl>
            <c:dLbl>
              <c:idx val="8"/>
              <c:layout>
                <c:manualLayout>
                  <c:x val="5.6771141336487287E-2"/>
                  <c:y val="-3.26086956521739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B1A-4F35-B01E-54A4E52F341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10'!$A$6:$A$14</c:f>
              <c:strCache>
                <c:ptCount val="7"/>
                <c:pt idx="0">
                  <c:v>Ukraine</c:v>
                </c:pt>
                <c:pt idx="1">
                  <c:v>Australia</c:v>
                </c:pt>
                <c:pt idx="2">
                  <c:v>Canada</c:v>
                </c:pt>
                <c:pt idx="3">
                  <c:v>Moldova</c:v>
                </c:pt>
                <c:pt idx="4">
                  <c:v>Serbia</c:v>
                </c:pt>
                <c:pt idx="6">
                  <c:v>Other</c:v>
                </c:pt>
              </c:strCache>
            </c:strRef>
          </c:cat>
          <c:val>
            <c:numRef>
              <c:f>'Figure 10'!$B$6:$B$14</c:f>
              <c:numCache>
                <c:formatCode>#,##0.0</c:formatCode>
                <c:ptCount val="9"/>
                <c:pt idx="0">
                  <c:v>55.886298581397867</c:v>
                </c:pt>
                <c:pt idx="1">
                  <c:v>34.500407887091214</c:v>
                </c:pt>
                <c:pt idx="2">
                  <c:v>2.862887907664958</c:v>
                </c:pt>
                <c:pt idx="3">
                  <c:v>1.6315483648807367</c:v>
                </c:pt>
                <c:pt idx="4">
                  <c:v>1.1439950403075598</c:v>
                </c:pt>
                <c:pt idx="6">
                  <c:v>3.9748622186576625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FB1A-4F35-B01E-54A4E52F3416}"/>
            </c:ext>
          </c:extLst>
        </c:ser>
        <c:ser>
          <c:idx val="1"/>
          <c:order val="1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FB1A-4F35-B01E-54A4E52F341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FB1A-4F35-B01E-54A4E52F34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FB1A-4F35-B01E-54A4E52F341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FB1A-4F35-B01E-54A4E52F3416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FB1A-4F35-B01E-54A4E52F341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FB1A-4F35-B01E-54A4E52F3416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FB1A-4F35-B01E-54A4E52F341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10'!$D$6:$D$14</c:f>
              <c:strCache>
                <c:ptCount val="7"/>
                <c:pt idx="0">
                  <c:v>Australia</c:v>
                </c:pt>
                <c:pt idx="1">
                  <c:v>Ukraine</c:v>
                </c:pt>
                <c:pt idx="2">
                  <c:v>Uruguay</c:v>
                </c:pt>
                <c:pt idx="3">
                  <c:v>Moldova</c:v>
                </c:pt>
                <c:pt idx="4">
                  <c:v>Canada</c:v>
                </c:pt>
                <c:pt idx="6">
                  <c:v>Other</c:v>
                </c:pt>
              </c:strCache>
            </c:strRef>
          </c:cat>
          <c:val>
            <c:numRef>
              <c:f>'Figure 10'!$E$6:$E$14</c:f>
              <c:numCache>
                <c:formatCode>#,##0.0</c:formatCode>
                <c:ptCount val="9"/>
                <c:pt idx="0">
                  <c:v>54.921295004279273</c:v>
                </c:pt>
                <c:pt idx="1">
                  <c:v>30.127533260398899</c:v>
                </c:pt>
                <c:pt idx="2">
                  <c:v>5.3807387222990783</c:v>
                </c:pt>
                <c:pt idx="3">
                  <c:v>3.3363014922066703</c:v>
                </c:pt>
                <c:pt idx="4">
                  <c:v>2.0214525706063124</c:v>
                </c:pt>
                <c:pt idx="6">
                  <c:v>4.2126789502097637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FB1A-4F35-B01E-54A4E52F34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0F-4E9E-AF55-2763301E031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0F-4E9E-AF55-2763301E031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80F-4E9E-AF55-2763301E031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80F-4E9E-AF55-2763301E031A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80F-4E9E-AF55-2763301E031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80F-4E9E-AF55-2763301E031A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0F-4E9E-AF55-2763301E03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37F8-4BC2-AAEA-2E5FA6264D7A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D55C-436F-8CE9-773A4D41AF12}"/>
              </c:ext>
            </c:extLst>
          </c:dPt>
          <c:dLbls>
            <c:dLbl>
              <c:idx val="2"/>
              <c:layout>
                <c:manualLayout>
                  <c:x val="-5.4483002102198461E-2"/>
                  <c:y val="5.009432467268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0F-4E9E-AF55-2763301E031A}"/>
                </c:ext>
              </c:extLst>
            </c:dLbl>
            <c:dLbl>
              <c:idx val="3"/>
              <c:layout>
                <c:manualLayout>
                  <c:x val="-0.12591099210326803"/>
                  <c:y val="1.5948894094942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F-4E9E-AF55-2763301E031A}"/>
                </c:ext>
              </c:extLst>
            </c:dLbl>
            <c:dLbl>
              <c:idx val="4"/>
              <c:layout>
                <c:manualLayout>
                  <c:x val="-8.7625992297302585E-2"/>
                  <c:y val="-2.5375708949084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F-4E9E-AF55-2763301E031A}"/>
                </c:ext>
              </c:extLst>
            </c:dLbl>
            <c:dLbl>
              <c:idx val="5"/>
              <c:layout>
                <c:manualLayout>
                  <c:x val="-1.7088857401660034E-2"/>
                  <c:y val="-2.8156091435884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F-4E9E-AF55-2763301E031A}"/>
                </c:ext>
              </c:extLst>
            </c:dLbl>
            <c:dLbl>
              <c:idx val="6"/>
              <c:layout>
                <c:manualLayout>
                  <c:x val="4.0090372763988705E-2"/>
                  <c:y val="-2.38943725163440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F-4E9E-AF55-2763301E031A}"/>
                </c:ext>
              </c:extLst>
            </c:dLbl>
            <c:dLbl>
              <c:idx val="8"/>
              <c:layout>
                <c:manualLayout>
                  <c:x val="5.6771141336487287E-2"/>
                  <c:y val="-3.26086956521739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C-436F-8CE9-773A4D41AF1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10'!$D$6:$D$14</c:f>
              <c:strCache>
                <c:ptCount val="7"/>
                <c:pt idx="0">
                  <c:v>Australia</c:v>
                </c:pt>
                <c:pt idx="1">
                  <c:v>Ukraine</c:v>
                </c:pt>
                <c:pt idx="2">
                  <c:v>Uruguay</c:v>
                </c:pt>
                <c:pt idx="3">
                  <c:v>Moldova</c:v>
                </c:pt>
                <c:pt idx="4">
                  <c:v>Canada</c:v>
                </c:pt>
                <c:pt idx="6">
                  <c:v>Other</c:v>
                </c:pt>
              </c:strCache>
            </c:strRef>
          </c:cat>
          <c:val>
            <c:numRef>
              <c:f>'Figure 10'!$E$6:$E$14</c:f>
              <c:numCache>
                <c:formatCode>#,##0.0</c:formatCode>
                <c:ptCount val="9"/>
                <c:pt idx="0">
                  <c:v>54.921295004279273</c:v>
                </c:pt>
                <c:pt idx="1">
                  <c:v>30.127533260398899</c:v>
                </c:pt>
                <c:pt idx="2">
                  <c:v>5.3807387222990783</c:v>
                </c:pt>
                <c:pt idx="3">
                  <c:v>3.3363014922066703</c:v>
                </c:pt>
                <c:pt idx="4">
                  <c:v>2.0214525706063124</c:v>
                </c:pt>
                <c:pt idx="6">
                  <c:v>4.2126789502097637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0F-4E9E-AF55-2763301E03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10'!$H$5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A1BF-45F6-BB6D-86DBB9F89A4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A1BF-45F6-BB6D-86DBB9F89A4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A1BF-45F6-BB6D-86DBB9F89A4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A1BF-45F6-BB6D-86DBB9F89A4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A1BF-45F6-BB6D-86DBB9F89A4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A1BF-45F6-BB6D-86DBB9F89A46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A1BF-45F6-BB6D-86DBB9F89A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0-A1BF-45F6-BB6D-86DBB9F89A46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2-A1BF-45F6-BB6D-86DBB9F89A46}"/>
              </c:ext>
            </c:extLst>
          </c:dPt>
          <c:dLbls>
            <c:dLbl>
              <c:idx val="2"/>
              <c:layout>
                <c:manualLayout>
                  <c:x val="-4.9674748669426373E-2"/>
                  <c:y val="2.4456521739130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1BF-45F6-BB6D-86DBB9F89A46}"/>
                </c:ext>
              </c:extLst>
            </c:dLbl>
            <c:dLbl>
              <c:idx val="3"/>
              <c:layout>
                <c:manualLayout>
                  <c:x val="-9.2253104671791888E-2"/>
                  <c:y val="-2.50714652516261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1BF-45F6-BB6D-86DBB9F89A46}"/>
                </c:ext>
              </c:extLst>
            </c:dLbl>
            <c:dLbl>
              <c:idx val="4"/>
              <c:layout>
                <c:manualLayout>
                  <c:x val="-5.885349488025958E-3"/>
                  <c:y val="-3.30670147209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1BF-45F6-BB6D-86DBB9F89A46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1BF-45F6-BB6D-86DBB9F89A46}"/>
                </c:ext>
              </c:extLst>
            </c:dLbl>
            <c:dLbl>
              <c:idx val="6"/>
              <c:layout>
                <c:manualLayout>
                  <c:x val="4.9251606188165077E-2"/>
                  <c:y val="-3.67132418920651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1BF-45F6-BB6D-86DBB9F89A46}"/>
                </c:ext>
              </c:extLst>
            </c:dLbl>
            <c:dLbl>
              <c:idx val="8"/>
              <c:layout>
                <c:manualLayout>
                  <c:x val="5.6771141336487287E-2"/>
                  <c:y val="-3.26086956521739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1BF-45F6-BB6D-86DBB9F89A4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10'!$G$6:$G$14</c:f>
              <c:strCache>
                <c:ptCount val="7"/>
                <c:pt idx="0">
                  <c:v>Australia</c:v>
                </c:pt>
                <c:pt idx="1">
                  <c:v>Ukraine</c:v>
                </c:pt>
                <c:pt idx="2">
                  <c:v>Canada</c:v>
                </c:pt>
                <c:pt idx="3">
                  <c:v>Serbia</c:v>
                </c:pt>
                <c:pt idx="4">
                  <c:v>Moldova</c:v>
                </c:pt>
                <c:pt idx="6">
                  <c:v>Other</c:v>
                </c:pt>
              </c:strCache>
            </c:strRef>
          </c:cat>
          <c:val>
            <c:numRef>
              <c:f>'Figure 10'!$H$6:$H$14</c:f>
              <c:numCache>
                <c:formatCode>#,##0.0</c:formatCode>
                <c:ptCount val="9"/>
                <c:pt idx="0">
                  <c:v>58.049646734888441</c:v>
                </c:pt>
                <c:pt idx="1">
                  <c:v>31.62972912666655</c:v>
                </c:pt>
                <c:pt idx="2">
                  <c:v>5.9238824148852007</c:v>
                </c:pt>
                <c:pt idx="3">
                  <c:v>1.0117290543466468</c:v>
                </c:pt>
                <c:pt idx="4">
                  <c:v>0.92265209449918884</c:v>
                </c:pt>
                <c:pt idx="6">
                  <c:v>2.4623605747139834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A1BF-45F6-BB6D-86DBB9F89A4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5-A1BF-45F6-BB6D-86DBB9F89A4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6-A1BF-45F6-BB6D-86DBB9F89A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7-A1BF-45F6-BB6D-86DBB9F89A4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8-A1BF-45F6-BB6D-86DBB9F89A46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9-A1BF-45F6-BB6D-86DBB9F89A4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A-A1BF-45F6-BB6D-86DBB9F89A46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B-A1BF-45F6-BB6D-86DBB9F89A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C-A1BF-45F6-BB6D-86DBB9F89A46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D-A1BF-45F6-BB6D-86DBB9F89A4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16'!$G$6:$G$13</c:f>
              <c:strCache>
                <c:ptCount val="7"/>
                <c:pt idx="0">
                  <c:v>Ukraine</c:v>
                </c:pt>
                <c:pt idx="1">
                  <c:v>Argentina</c:v>
                </c:pt>
                <c:pt idx="2">
                  <c:v>Serbia</c:v>
                </c:pt>
                <c:pt idx="3">
                  <c:v>Norway</c:v>
                </c:pt>
                <c:pt idx="4">
                  <c:v>Russia</c:v>
                </c:pt>
                <c:pt idx="5">
                  <c:v>United Kingdom</c:v>
                </c:pt>
                <c:pt idx="6">
                  <c:v>United States</c:v>
                </c:pt>
              </c:strCache>
            </c:strRef>
          </c:cat>
          <c:val>
            <c:numRef>
              <c:f>'Figure 16'!$H$6:$H$13</c:f>
              <c:numCache>
                <c:formatCode>#,##0.0</c:formatCode>
                <c:ptCount val="8"/>
                <c:pt idx="0">
                  <c:v>37.922704249194375</c:v>
                </c:pt>
                <c:pt idx="1">
                  <c:v>17.309034589268055</c:v>
                </c:pt>
                <c:pt idx="2">
                  <c:v>13.681268542560273</c:v>
                </c:pt>
                <c:pt idx="3">
                  <c:v>12.327909611493411</c:v>
                </c:pt>
                <c:pt idx="4">
                  <c:v>5.5714010718132512</c:v>
                </c:pt>
                <c:pt idx="5">
                  <c:v>5.3687645934265849</c:v>
                </c:pt>
                <c:pt idx="6">
                  <c:v>3.3594453726439282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A1BF-45F6-BB6D-86DBB9F89A46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F-A1BF-45F6-BB6D-86DBB9F89A4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0-A1BF-45F6-BB6D-86DBB9F89A46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1-A1BF-45F6-BB6D-86DBB9F89A4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2-A1BF-45F6-BB6D-86DBB9F89A4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3-A1BF-45F6-BB6D-86DBB9F89A46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4-A1BF-45F6-BB6D-86DBB9F89A46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5-A1BF-45F6-BB6D-86DBB9F89A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A1BF-45F6-BB6D-86DBB9F89A4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16'!$A$6:$A$13</c:f>
              <c:strCache>
                <c:ptCount val="7"/>
                <c:pt idx="0">
                  <c:v>Ukraine</c:v>
                </c:pt>
                <c:pt idx="1">
                  <c:v>Argentina</c:v>
                </c:pt>
                <c:pt idx="2">
                  <c:v>Norway</c:v>
                </c:pt>
                <c:pt idx="3">
                  <c:v>Serbia</c:v>
                </c:pt>
                <c:pt idx="4">
                  <c:v>United Kingdom</c:v>
                </c:pt>
                <c:pt idx="5">
                  <c:v>United States</c:v>
                </c:pt>
                <c:pt idx="6">
                  <c:v>Moldova</c:v>
                </c:pt>
              </c:strCache>
            </c:strRef>
          </c:cat>
          <c:val>
            <c:numRef>
              <c:f>'Figure 16'!$B$6:$B$13</c:f>
              <c:numCache>
                <c:formatCode>#,##0.0</c:formatCode>
                <c:ptCount val="8"/>
                <c:pt idx="0">
                  <c:v>45.051057934077967</c:v>
                </c:pt>
                <c:pt idx="1">
                  <c:v>22.964267998563194</c:v>
                </c:pt>
                <c:pt idx="2">
                  <c:v>10.119220703692934</c:v>
                </c:pt>
                <c:pt idx="3">
                  <c:v>9.4865128371790703</c:v>
                </c:pt>
                <c:pt idx="4">
                  <c:v>5.2193695157621063</c:v>
                </c:pt>
                <c:pt idx="5">
                  <c:v>4.1012264167080037</c:v>
                </c:pt>
                <c:pt idx="6">
                  <c:v>1.2560080734823735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A1BF-45F6-BB6D-86DBB9F89A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11'!$B$3:$Q$3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11'!$B$4:$Q$4</c:f>
              <c:numCache>
                <c:formatCode>0.0</c:formatCode>
                <c:ptCount val="16"/>
                <c:pt idx="0">
                  <c:v>100</c:v>
                </c:pt>
                <c:pt idx="1">
                  <c:v>122.83421545597812</c:v>
                </c:pt>
                <c:pt idx="2">
                  <c:v>153.72907436591242</c:v>
                </c:pt>
                <c:pt idx="3">
                  <c:v>134.67596860039845</c:v>
                </c:pt>
                <c:pt idx="4">
                  <c:v>140.58643810769826</c:v>
                </c:pt>
                <c:pt idx="5">
                  <c:v>191.8003478933127</c:v>
                </c:pt>
                <c:pt idx="6">
                  <c:v>191.72155154470576</c:v>
                </c:pt>
                <c:pt idx="7">
                  <c:v>158.78876631679105</c:v>
                </c:pt>
                <c:pt idx="8">
                  <c:v>130.71347863578245</c:v>
                </c:pt>
                <c:pt idx="9">
                  <c:v>156.88613184264517</c:v>
                </c:pt>
                <c:pt idx="10">
                  <c:v>125.2408492164967</c:v>
                </c:pt>
                <c:pt idx="11">
                  <c:v>96.509544765246346</c:v>
                </c:pt>
                <c:pt idx="12">
                  <c:v>97.190092474205343</c:v>
                </c:pt>
                <c:pt idx="13">
                  <c:v>143.73197347685172</c:v>
                </c:pt>
                <c:pt idx="14">
                  <c:v>120.90556331955635</c:v>
                </c:pt>
                <c:pt idx="15">
                  <c:v>117.6299396390235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0-4CCA-A757-A5945865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11'!$B$3:$Q$3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11'!$B$5:$Q$5</c:f>
              <c:numCache>
                <c:formatCode>0.0</c:formatCode>
                <c:ptCount val="16"/>
                <c:pt idx="0">
                  <c:v>100</c:v>
                </c:pt>
                <c:pt idx="1">
                  <c:v>107.2069758894813</c:v>
                </c:pt>
                <c:pt idx="2">
                  <c:v>103.07020193629263</c:v>
                </c:pt>
                <c:pt idx="3">
                  <c:v>82.623334189208904</c:v>
                </c:pt>
                <c:pt idx="4">
                  <c:v>78.265291224254497</c:v>
                </c:pt>
                <c:pt idx="5">
                  <c:v>105.2860386553691</c:v>
                </c:pt>
                <c:pt idx="6">
                  <c:v>108.9325721075181</c:v>
                </c:pt>
                <c:pt idx="7">
                  <c:v>91.741933372602929</c:v>
                </c:pt>
                <c:pt idx="8">
                  <c:v>78.715884547418028</c:v>
                </c:pt>
                <c:pt idx="9">
                  <c:v>120.84296193367467</c:v>
                </c:pt>
                <c:pt idx="10">
                  <c:v>102.60450492631918</c:v>
                </c:pt>
                <c:pt idx="11">
                  <c:v>71.529046907016664</c:v>
                </c:pt>
                <c:pt idx="12">
                  <c:v>63.774436506617924</c:v>
                </c:pt>
                <c:pt idx="13">
                  <c:v>105.03745714328868</c:v>
                </c:pt>
                <c:pt idx="14">
                  <c:v>99.698177991914491</c:v>
                </c:pt>
                <c:pt idx="15">
                  <c:v>92.991889320183049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9-4CD2-A314-B01ABBA8E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11'!$B$3:$Q$3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11'!$B$6:$Q$6</c:f>
              <c:numCache>
                <c:formatCode>0.0</c:formatCode>
                <c:ptCount val="16"/>
                <c:pt idx="0">
                  <c:v>100</c:v>
                </c:pt>
                <c:pt idx="1">
                  <c:v>114.57670029103966</c:v>
                </c:pt>
                <c:pt idx="2">
                  <c:v>149.14987210457963</c:v>
                </c:pt>
                <c:pt idx="3">
                  <c:v>162.99991996448375</c:v>
                </c:pt>
                <c:pt idx="4">
                  <c:v>179.62807766839356</c:v>
                </c:pt>
                <c:pt idx="5">
                  <c:v>182.17073255185269</c:v>
                </c:pt>
                <c:pt idx="6">
                  <c:v>176.00020621515637</c:v>
                </c:pt>
                <c:pt idx="7">
                  <c:v>173.08199258444066</c:v>
                </c:pt>
                <c:pt idx="8">
                  <c:v>166.05730773061615</c:v>
                </c:pt>
                <c:pt idx="9">
                  <c:v>129.82645354948599</c:v>
                </c:pt>
                <c:pt idx="10">
                  <c:v>122.06174505342898</c:v>
                </c:pt>
                <c:pt idx="11">
                  <c:v>134.9235715257087</c:v>
                </c:pt>
                <c:pt idx="12">
                  <c:v>152.39663068464722</c:v>
                </c:pt>
                <c:pt idx="13">
                  <c:v>136.83877864710422</c:v>
                </c:pt>
                <c:pt idx="14">
                  <c:v>121.27158766067096</c:v>
                </c:pt>
                <c:pt idx="15">
                  <c:v>126.49483788205281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E-4DD8-93FE-894D1775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12'!$B$5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8E80-4D22-B42D-6839FC82407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E80-4D22-B42D-6839FC82407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8E80-4D22-B42D-6839FC82407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8E80-4D22-B42D-6839FC824072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8E80-4D22-B42D-6839FC824072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8E80-4D22-B42D-6839FC824072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8E80-4D22-B42D-6839FC824072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4-8E80-4D22-B42D-6839FC824072}"/>
              </c:ext>
            </c:extLst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6-8E80-4D22-B42D-6839FC824072}"/>
              </c:ext>
            </c:extLst>
          </c:dPt>
          <c:dLbls>
            <c:dLbl>
              <c:idx val="2"/>
              <c:layout>
                <c:manualLayout>
                  <c:x val="-4.9674748669426373E-2"/>
                  <c:y val="2.4456521739130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E80-4D22-B42D-6839FC824072}"/>
                </c:ext>
              </c:extLst>
            </c:dLbl>
            <c:dLbl>
              <c:idx val="3"/>
              <c:layout>
                <c:manualLayout>
                  <c:x val="-8.50329268408236E-2"/>
                  <c:y val="-2.16040560623049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E80-4D22-B42D-6839FC824072}"/>
                </c:ext>
              </c:extLst>
            </c:dLbl>
            <c:dLbl>
              <c:idx val="4"/>
              <c:layout>
                <c:manualLayout>
                  <c:x val="-3.4766195741777813E-2"/>
                  <c:y val="-2.51900327087582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E80-4D22-B42D-6839FC824072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E80-4D22-B42D-6839FC824072}"/>
                </c:ext>
              </c:extLst>
            </c:dLbl>
            <c:dLbl>
              <c:idx val="6"/>
              <c:layout>
                <c:manualLayout>
                  <c:x val="-3.4443086310962032E-2"/>
                  <c:y val="-1.6311683709242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E80-4D22-B42D-6839FC824072}"/>
                </c:ext>
              </c:extLst>
            </c:dLbl>
            <c:dLbl>
              <c:idx val="7"/>
              <c:layout>
                <c:manualLayout>
                  <c:x val="-4.8134777376654656E-2"/>
                  <c:y val="-2.2910963146422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E80-4D22-B42D-6839FC824072}"/>
                </c:ext>
              </c:extLst>
            </c:dLbl>
            <c:dLbl>
              <c:idx val="8"/>
              <c:layout>
                <c:manualLayout>
                  <c:x val="5.6771141336487287E-2"/>
                  <c:y val="-3.26086956521739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E80-4D22-B42D-6839FC82407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12'!$A$6:$A$14</c:f>
              <c:strCache>
                <c:ptCount val="9"/>
                <c:pt idx="0">
                  <c:v>China</c:v>
                </c:pt>
                <c:pt idx="1">
                  <c:v>Ukraine</c:v>
                </c:pt>
                <c:pt idx="2">
                  <c:v>United States</c:v>
                </c:pt>
                <c:pt idx="3">
                  <c:v>Norway</c:v>
                </c:pt>
                <c:pt idx="4">
                  <c:v>Brazil</c:v>
                </c:pt>
                <c:pt idx="5">
                  <c:v>United Kingdom</c:v>
                </c:pt>
                <c:pt idx="6">
                  <c:v>Switzerland</c:v>
                </c:pt>
                <c:pt idx="7">
                  <c:v>Indonesia</c:v>
                </c:pt>
                <c:pt idx="8">
                  <c:v>Other</c:v>
                </c:pt>
              </c:strCache>
            </c:strRef>
          </c:cat>
          <c:val>
            <c:numRef>
              <c:f>'Figure 12'!$B$6:$B$14</c:f>
              <c:numCache>
                <c:formatCode>#,##0.0</c:formatCode>
                <c:ptCount val="9"/>
                <c:pt idx="0">
                  <c:v>24.983698696475852</c:v>
                </c:pt>
                <c:pt idx="1">
                  <c:v>11.878666181809743</c:v>
                </c:pt>
                <c:pt idx="2">
                  <c:v>8.0751054301366345</c:v>
                </c:pt>
                <c:pt idx="3">
                  <c:v>7.8375083486339827</c:v>
                </c:pt>
                <c:pt idx="4">
                  <c:v>6.7207044557326041</c:v>
                </c:pt>
                <c:pt idx="5">
                  <c:v>4.0210557314425506</c:v>
                </c:pt>
                <c:pt idx="6">
                  <c:v>3.4758311132466586</c:v>
                </c:pt>
                <c:pt idx="7">
                  <c:v>3.0419737961783171</c:v>
                </c:pt>
                <c:pt idx="8">
                  <c:v>29.965456246343663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8E80-4D22-B42D-6839FC8240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9-8E80-4D22-B42D-6839FC82407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A-8E80-4D22-B42D-6839FC82407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B-8E80-4D22-B42D-6839FC82407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C-8E80-4D22-B42D-6839FC824072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D-8E80-4D22-B42D-6839FC82407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E-8E80-4D22-B42D-6839FC824072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F-8E80-4D22-B42D-6839FC8240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0-8E80-4D22-B42D-6839FC82407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1-8E80-4D22-B42D-6839FC8240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10'!$A$6:$A$14</c:f>
              <c:strCache>
                <c:ptCount val="7"/>
                <c:pt idx="0">
                  <c:v>Ukraine</c:v>
                </c:pt>
                <c:pt idx="1">
                  <c:v>Australia</c:v>
                </c:pt>
                <c:pt idx="2">
                  <c:v>Canada</c:v>
                </c:pt>
                <c:pt idx="3">
                  <c:v>Moldova</c:v>
                </c:pt>
                <c:pt idx="4">
                  <c:v>Serbia</c:v>
                </c:pt>
                <c:pt idx="6">
                  <c:v>Other</c:v>
                </c:pt>
              </c:strCache>
            </c:strRef>
          </c:cat>
          <c:val>
            <c:numRef>
              <c:f>'Figure 10'!$B$6:$B$14</c:f>
              <c:numCache>
                <c:formatCode>#,##0.0</c:formatCode>
                <c:ptCount val="9"/>
                <c:pt idx="0">
                  <c:v>55.886298581397867</c:v>
                </c:pt>
                <c:pt idx="1">
                  <c:v>34.500407887091214</c:v>
                </c:pt>
                <c:pt idx="2">
                  <c:v>2.862887907664958</c:v>
                </c:pt>
                <c:pt idx="3">
                  <c:v>1.6315483648807367</c:v>
                </c:pt>
                <c:pt idx="4">
                  <c:v>1.1439950403075598</c:v>
                </c:pt>
                <c:pt idx="6">
                  <c:v>3.9748622186576625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8E80-4D22-B42D-6839FC824072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3-8E80-4D22-B42D-6839FC82407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4-8E80-4D22-B42D-6839FC824072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5-8E80-4D22-B42D-6839FC82407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6-8E80-4D22-B42D-6839FC82407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7-8E80-4D22-B42D-6839FC82407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8-8E80-4D22-B42D-6839FC824072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9-8E80-4D22-B42D-6839FC8240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A-8E80-4D22-B42D-6839FC82407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B-8E80-4D22-B42D-6839FC8240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10'!$D$6:$D$14</c:f>
              <c:strCache>
                <c:ptCount val="7"/>
                <c:pt idx="0">
                  <c:v>Australia</c:v>
                </c:pt>
                <c:pt idx="1">
                  <c:v>Ukraine</c:v>
                </c:pt>
                <c:pt idx="2">
                  <c:v>Uruguay</c:v>
                </c:pt>
                <c:pt idx="3">
                  <c:v>Moldova</c:v>
                </c:pt>
                <c:pt idx="4">
                  <c:v>Canada</c:v>
                </c:pt>
                <c:pt idx="6">
                  <c:v>Other</c:v>
                </c:pt>
              </c:strCache>
            </c:strRef>
          </c:cat>
          <c:val>
            <c:numRef>
              <c:f>'Figure 10'!$E$6:$E$14</c:f>
              <c:numCache>
                <c:formatCode>#,##0.0</c:formatCode>
                <c:ptCount val="9"/>
                <c:pt idx="0">
                  <c:v>54.921295004279273</c:v>
                </c:pt>
                <c:pt idx="1">
                  <c:v>30.127533260398899</c:v>
                </c:pt>
                <c:pt idx="2">
                  <c:v>5.3807387222990783</c:v>
                </c:pt>
                <c:pt idx="3">
                  <c:v>3.3363014922066703</c:v>
                </c:pt>
                <c:pt idx="4">
                  <c:v>2.0214525706063124</c:v>
                </c:pt>
                <c:pt idx="6">
                  <c:v>4.2126789502097637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8E80-4D22-B42D-6839FC8240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12'!$E$5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9F-461E-B291-39A86B5138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9F-461E-B291-39A86B51384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9F-461E-B291-39A86B51384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9F-461E-B291-39A86B51384F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9F-461E-B291-39A86B5138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9F-461E-B291-39A86B51384F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D9F-461E-B291-39A86B51384F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8CD4-4125-B6BA-147246A899BD}"/>
              </c:ext>
            </c:extLst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CD4-4125-B6BA-147246A899BD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F-461E-B291-39A86B51384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F-461E-B291-39A86B51384F}"/>
                </c:ext>
              </c:extLst>
            </c:dLbl>
            <c:dLbl>
              <c:idx val="5"/>
              <c:layout>
                <c:manualLayout>
                  <c:x val="-1.962659755946241E-2"/>
                  <c:y val="-5.69927747281061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F-461E-B291-39A86B51384F}"/>
                </c:ext>
              </c:extLst>
            </c:dLbl>
            <c:dLbl>
              <c:idx val="6"/>
              <c:layout>
                <c:manualLayout>
                  <c:x val="-3.0439951762786407E-2"/>
                  <c:y val="-1.8857346281067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F-461E-B291-39A86B51384F}"/>
                </c:ext>
              </c:extLst>
            </c:dLbl>
            <c:dLbl>
              <c:idx val="7"/>
              <c:layout>
                <c:manualLayout>
                  <c:x val="-1.8923713778829097E-2"/>
                  <c:y val="-2.4217959089235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4-4125-B6BA-147246A899B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12'!$D$6:$D$14</c:f>
              <c:strCache>
                <c:ptCount val="9"/>
                <c:pt idx="0">
                  <c:v>China</c:v>
                </c:pt>
                <c:pt idx="1">
                  <c:v>Ukraine</c:v>
                </c:pt>
                <c:pt idx="2">
                  <c:v>United States</c:v>
                </c:pt>
                <c:pt idx="3">
                  <c:v>Norway</c:v>
                </c:pt>
                <c:pt idx="4">
                  <c:v>Brazil</c:v>
                </c:pt>
                <c:pt idx="5">
                  <c:v>United Kingdom</c:v>
                </c:pt>
                <c:pt idx="6">
                  <c:v>Türkiye</c:v>
                </c:pt>
                <c:pt idx="7">
                  <c:v>Switzerland</c:v>
                </c:pt>
                <c:pt idx="8">
                  <c:v>Other</c:v>
                </c:pt>
              </c:strCache>
            </c:strRef>
          </c:cat>
          <c:val>
            <c:numRef>
              <c:f>'Figure 12'!$E$6:$E$14</c:f>
              <c:numCache>
                <c:formatCode>#,##0.0</c:formatCode>
                <c:ptCount val="9"/>
                <c:pt idx="0">
                  <c:v>20.801770404600166</c:v>
                </c:pt>
                <c:pt idx="1">
                  <c:v>12.50543076593579</c:v>
                </c:pt>
                <c:pt idx="2">
                  <c:v>10.467331952413851</c:v>
                </c:pt>
                <c:pt idx="3">
                  <c:v>6.9312588453842565</c:v>
                </c:pt>
                <c:pt idx="4">
                  <c:v>6.897859805980783</c:v>
                </c:pt>
                <c:pt idx="5">
                  <c:v>4.0061052713995906</c:v>
                </c:pt>
                <c:pt idx="6">
                  <c:v>3.7259548589168912</c:v>
                </c:pt>
                <c:pt idx="7">
                  <c:v>3.4619564408998071</c:v>
                </c:pt>
                <c:pt idx="8">
                  <c:v>31.202331654468864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D9F-461E-B291-39A86B513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5AE6-4563-A00D-EAB9E4E5C24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AE6-4563-A00D-EAB9E4E5C24C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5AE6-4563-A00D-EAB9E4E5C24C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5AE6-4563-A00D-EAB9E4E5C24C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5AE6-4563-A00D-EAB9E4E5C24C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5AE6-4563-A00D-EAB9E4E5C24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5AE6-4563-A00D-EAB9E4E5C24C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5AE6-4563-A00D-EAB9E4E5C24C}"/>
              </c:ext>
            </c:extLst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5AE6-4563-A00D-EAB9E4E5C24C}"/>
              </c:ext>
            </c:extLst>
          </c:dPt>
          <c:dLbls>
            <c:dLbl>
              <c:idx val="2"/>
              <c:layout>
                <c:manualLayout>
                  <c:x val="-4.9674748669426373E-2"/>
                  <c:y val="2.4456521739130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E6-4563-A00D-EAB9E4E5C24C}"/>
                </c:ext>
              </c:extLst>
            </c:dLbl>
            <c:dLbl>
              <c:idx val="3"/>
              <c:layout>
                <c:manualLayout>
                  <c:x val="1.2921968475704522E-2"/>
                  <c:y val="8.02224468106856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E6-4563-A00D-EAB9E4E5C24C}"/>
                </c:ext>
              </c:extLst>
            </c:dLbl>
            <c:dLbl>
              <c:idx val="4"/>
              <c:layout>
                <c:manualLayout>
                  <c:x val="1.3237418467187836E-2"/>
                  <c:y val="2.2937622447371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E6-4563-A00D-EAB9E4E5C24C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E6-4563-A00D-EAB9E4E5C24C}"/>
                </c:ext>
              </c:extLst>
            </c:dLbl>
            <c:dLbl>
              <c:idx val="6"/>
              <c:layout>
                <c:manualLayout>
                  <c:x val="-3.2020056295401222E-2"/>
                  <c:y val="-8.67469599376853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AE6-4563-A00D-EAB9E4E5C24C}"/>
                </c:ext>
              </c:extLst>
            </c:dLbl>
            <c:dLbl>
              <c:idx val="7"/>
              <c:layout>
                <c:manualLayout>
                  <c:x val="-1.9122744113780326E-2"/>
                  <c:y val="-5.0913251436495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AE6-4563-A00D-EAB9E4E5C24C}"/>
                </c:ext>
              </c:extLst>
            </c:dLbl>
            <c:dLbl>
              <c:idx val="8"/>
              <c:layout>
                <c:manualLayout>
                  <c:x val="3.0477438079293512E-2"/>
                  <c:y val="-3.51543974416692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AE6-4563-A00D-EAB9E4E5C24C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12'!$G$6:$G$14</c:f>
              <c:strCache>
                <c:ptCount val="9"/>
                <c:pt idx="0">
                  <c:v>China</c:v>
                </c:pt>
                <c:pt idx="1">
                  <c:v>Ukraine</c:v>
                </c:pt>
                <c:pt idx="2">
                  <c:v>Russia</c:v>
                </c:pt>
                <c:pt idx="3">
                  <c:v>United States</c:v>
                </c:pt>
                <c:pt idx="4">
                  <c:v>Brazil</c:v>
                </c:pt>
                <c:pt idx="5">
                  <c:v>Norway</c:v>
                </c:pt>
                <c:pt idx="6">
                  <c:v>Belarus</c:v>
                </c:pt>
                <c:pt idx="7">
                  <c:v>Indonesia</c:v>
                </c:pt>
                <c:pt idx="8">
                  <c:v>Other</c:v>
                </c:pt>
              </c:strCache>
            </c:strRef>
          </c:cat>
          <c:val>
            <c:numRef>
              <c:f>'Figure 12'!$H$6:$H$14</c:f>
              <c:numCache>
                <c:formatCode>#,##0.0</c:formatCode>
                <c:ptCount val="9"/>
                <c:pt idx="0">
                  <c:v>21.017350801327083</c:v>
                </c:pt>
                <c:pt idx="1">
                  <c:v>11.578424385585798</c:v>
                </c:pt>
                <c:pt idx="2">
                  <c:v>10.163355817935784</c:v>
                </c:pt>
                <c:pt idx="3">
                  <c:v>7.9239932674119125</c:v>
                </c:pt>
                <c:pt idx="4">
                  <c:v>6.8416217826410568</c:v>
                </c:pt>
                <c:pt idx="5">
                  <c:v>5.1913638406278011</c:v>
                </c:pt>
                <c:pt idx="6">
                  <c:v>3.9885335018349886</c:v>
                </c:pt>
                <c:pt idx="7">
                  <c:v>3.2647783919439335</c:v>
                </c:pt>
                <c:pt idx="8">
                  <c:v>30.03057821069163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AE6-4563-A00D-EAB9E4E5C2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A-5AE6-4563-A00D-EAB9E4E5C24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C-5AE6-4563-A00D-EAB9E4E5C24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E-5AE6-4563-A00D-EAB9E4E5C2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0-5AE6-4563-A00D-EAB9E4E5C24C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2-5AE6-4563-A00D-EAB9E4E5C24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4-5AE6-4563-A00D-EAB9E4E5C24C}"/>
              </c:ext>
            </c:extLst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6-5AE6-4563-A00D-EAB9E4E5C24C}"/>
              </c:ext>
            </c:extLst>
          </c:dPt>
          <c:dPt>
            <c:idx val="7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8-5AE6-4563-A00D-EAB9E4E5C24C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A-5AE6-4563-A00D-EAB9E4E5C24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16'!$G$6:$G$13</c:f>
              <c:strCache>
                <c:ptCount val="7"/>
                <c:pt idx="0">
                  <c:v>Ukraine</c:v>
                </c:pt>
                <c:pt idx="1">
                  <c:v>Argentina</c:v>
                </c:pt>
                <c:pt idx="2">
                  <c:v>Serbia</c:v>
                </c:pt>
                <c:pt idx="3">
                  <c:v>Norway</c:v>
                </c:pt>
                <c:pt idx="4">
                  <c:v>Russia</c:v>
                </c:pt>
                <c:pt idx="5">
                  <c:v>United Kingdom</c:v>
                </c:pt>
                <c:pt idx="6">
                  <c:v>United States</c:v>
                </c:pt>
              </c:strCache>
            </c:strRef>
          </c:cat>
          <c:val>
            <c:numRef>
              <c:f>'Figure 16'!$H$6:$H$13</c:f>
              <c:numCache>
                <c:formatCode>#,##0.0</c:formatCode>
                <c:ptCount val="8"/>
                <c:pt idx="0">
                  <c:v>37.922704249194375</c:v>
                </c:pt>
                <c:pt idx="1">
                  <c:v>17.309034589268055</c:v>
                </c:pt>
                <c:pt idx="2">
                  <c:v>13.681268542560273</c:v>
                </c:pt>
                <c:pt idx="3">
                  <c:v>12.327909611493411</c:v>
                </c:pt>
                <c:pt idx="4">
                  <c:v>5.5714010718132512</c:v>
                </c:pt>
                <c:pt idx="5">
                  <c:v>5.3687645934265849</c:v>
                </c:pt>
                <c:pt idx="6">
                  <c:v>3.3594453726439282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5AE6-4563-A00D-EAB9E4E5C24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E-5AE6-4563-A00D-EAB9E4E5C24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0-5AE6-4563-A00D-EAB9E4E5C24C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2-5AE6-4563-A00D-EAB9E4E5C24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4-5AE6-4563-A00D-EAB9E4E5C24C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6-5AE6-4563-A00D-EAB9E4E5C24C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8-5AE6-4563-A00D-EAB9E4E5C24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A-5AE6-4563-A00D-EAB9E4E5C2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5AE6-4563-A00D-EAB9E4E5C24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16'!$A$6:$A$13</c:f>
              <c:strCache>
                <c:ptCount val="7"/>
                <c:pt idx="0">
                  <c:v>Ukraine</c:v>
                </c:pt>
                <c:pt idx="1">
                  <c:v>Argentina</c:v>
                </c:pt>
                <c:pt idx="2">
                  <c:v>Norway</c:v>
                </c:pt>
                <c:pt idx="3">
                  <c:v>Serbia</c:v>
                </c:pt>
                <c:pt idx="4">
                  <c:v>United Kingdom</c:v>
                </c:pt>
                <c:pt idx="5">
                  <c:v>United States</c:v>
                </c:pt>
                <c:pt idx="6">
                  <c:v>Moldova</c:v>
                </c:pt>
              </c:strCache>
            </c:strRef>
          </c:cat>
          <c:val>
            <c:numRef>
              <c:f>'Figure 16'!$B$6:$B$13</c:f>
              <c:numCache>
                <c:formatCode>#,##0.0</c:formatCode>
                <c:ptCount val="8"/>
                <c:pt idx="0">
                  <c:v>45.051057934077967</c:v>
                </c:pt>
                <c:pt idx="1">
                  <c:v>22.964267998563194</c:v>
                </c:pt>
                <c:pt idx="2">
                  <c:v>10.119220703692934</c:v>
                </c:pt>
                <c:pt idx="3">
                  <c:v>9.4865128371790703</c:v>
                </c:pt>
                <c:pt idx="4">
                  <c:v>5.2193695157621063</c:v>
                </c:pt>
                <c:pt idx="5">
                  <c:v>4.1012264167080037</c:v>
                </c:pt>
                <c:pt idx="6">
                  <c:v>1.2560080734823735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5AE6-4563-A00D-EAB9E4E5C2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13'!$A$4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13'!$B$3:$Q$3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13'!$B$4:$Q$4</c:f>
              <c:numCache>
                <c:formatCode>0.0</c:formatCode>
                <c:ptCount val="16"/>
                <c:pt idx="0">
                  <c:v>100</c:v>
                </c:pt>
                <c:pt idx="1">
                  <c:v>165.28960941213256</c:v>
                </c:pt>
                <c:pt idx="2">
                  <c:v>216.20849507494432</c:v>
                </c:pt>
                <c:pt idx="3">
                  <c:v>149.08741800504043</c:v>
                </c:pt>
                <c:pt idx="4">
                  <c:v>140.58528295273888</c:v>
                </c:pt>
                <c:pt idx="5">
                  <c:v>80.855382512868943</c:v>
                </c:pt>
                <c:pt idx="6">
                  <c:v>49.461351582031519</c:v>
                </c:pt>
                <c:pt idx="7">
                  <c:v>54.347198460896465</c:v>
                </c:pt>
                <c:pt idx="8">
                  <c:v>53.94237691142969</c:v>
                </c:pt>
                <c:pt idx="9">
                  <c:v>70.490639683606304</c:v>
                </c:pt>
                <c:pt idx="10">
                  <c:v>47.719396007761077</c:v>
                </c:pt>
                <c:pt idx="11">
                  <c:v>54.807114067391247</c:v>
                </c:pt>
                <c:pt idx="12">
                  <c:v>69.026297641545725</c:v>
                </c:pt>
                <c:pt idx="13">
                  <c:v>58.375872585222446</c:v>
                </c:pt>
                <c:pt idx="14">
                  <c:v>62.711787480663503</c:v>
                </c:pt>
                <c:pt idx="15">
                  <c:v>50.927836871161858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A-433A-98F6-BBDBBEE0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13'!$A$5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13'!$B$3:$Q$3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13'!$B$5:$Q$5</c:f>
              <c:numCache>
                <c:formatCode>0.0</c:formatCode>
                <c:ptCount val="16"/>
                <c:pt idx="0">
                  <c:v>100</c:v>
                </c:pt>
                <c:pt idx="1">
                  <c:v>133.38884604713553</c:v>
                </c:pt>
                <c:pt idx="2">
                  <c:v>144.36124104640194</c:v>
                </c:pt>
                <c:pt idx="3">
                  <c:v>105.03028629957814</c:v>
                </c:pt>
                <c:pt idx="4">
                  <c:v>96.995429414599315</c:v>
                </c:pt>
                <c:pt idx="5">
                  <c:v>46.114863337897198</c:v>
                </c:pt>
                <c:pt idx="6">
                  <c:v>31.564366817814225</c:v>
                </c:pt>
                <c:pt idx="7">
                  <c:v>42.25493338822023</c:v>
                </c:pt>
                <c:pt idx="8">
                  <c:v>46.828300219246252</c:v>
                </c:pt>
                <c:pt idx="9">
                  <c:v>59.191062708042296</c:v>
                </c:pt>
                <c:pt idx="10">
                  <c:v>47.826068816758685</c:v>
                </c:pt>
                <c:pt idx="11">
                  <c:v>55.671023545503161</c:v>
                </c:pt>
                <c:pt idx="12">
                  <c:v>66.550866450317741</c:v>
                </c:pt>
                <c:pt idx="13">
                  <c:v>55.730754761982581</c:v>
                </c:pt>
                <c:pt idx="14">
                  <c:v>61.199255411098882</c:v>
                </c:pt>
                <c:pt idx="15">
                  <c:v>53.495805950731132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C-4873-8BAC-C74D64ACE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13'!$A$6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13'!$B$3:$Q$3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13'!$B$6:$Q$6</c:f>
              <c:numCache>
                <c:formatCode>0.0</c:formatCode>
                <c:ptCount val="16"/>
                <c:pt idx="0">
                  <c:v>100</c:v>
                </c:pt>
                <c:pt idx="1">
                  <c:v>123.91561536841265</c:v>
                </c:pt>
                <c:pt idx="2">
                  <c:v>149.76907479303853</c:v>
                </c:pt>
                <c:pt idx="3">
                  <c:v>141.94707379907356</c:v>
                </c:pt>
                <c:pt idx="4">
                  <c:v>144.94011089101753</c:v>
                </c:pt>
                <c:pt idx="5">
                  <c:v>175.33475469810617</c:v>
                </c:pt>
                <c:pt idx="6">
                  <c:v>156.6999644488881</c:v>
                </c:pt>
                <c:pt idx="7">
                  <c:v>128.61740417758486</c:v>
                </c:pt>
                <c:pt idx="8">
                  <c:v>115.19183198808396</c:v>
                </c:pt>
                <c:pt idx="9">
                  <c:v>119.09000524504647</c:v>
                </c:pt>
                <c:pt idx="10">
                  <c:v>99.776956769316953</c:v>
                </c:pt>
                <c:pt idx="11">
                  <c:v>98.448188261877775</c:v>
                </c:pt>
                <c:pt idx="12">
                  <c:v>103.71960775758788</c:v>
                </c:pt>
                <c:pt idx="13">
                  <c:v>104.74624439330987</c:v>
                </c:pt>
                <c:pt idx="14">
                  <c:v>102.47148769932635</c:v>
                </c:pt>
                <c:pt idx="15">
                  <c:v>95.19968148169535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8-4BE8-9D00-4D0665422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14'!$B$5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4913-4875-99DB-A1BB66663C58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4913-4875-99DB-A1BB66663C58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4913-4875-99DB-A1BB66663C5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4913-4875-99DB-A1BB66663C58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4913-4875-99DB-A1BB66663C58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4913-4875-99DB-A1BB66663C58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4913-4875-99DB-A1BB66663C58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4-4913-4875-99DB-A1BB66663C58}"/>
              </c:ext>
            </c:extLst>
          </c:dPt>
          <c:dPt>
            <c:idx val="8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6-4913-4875-99DB-A1BB66663C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BAB-43CC-9FA9-191128C79463}"/>
              </c:ext>
            </c:extLst>
          </c:dPt>
          <c:dLbls>
            <c:dLbl>
              <c:idx val="2"/>
              <c:layout>
                <c:manualLayout>
                  <c:x val="1.5307238219771264E-2"/>
                  <c:y val="1.936838410970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913-4875-99DB-A1BB66663C58}"/>
                </c:ext>
              </c:extLst>
            </c:dLbl>
            <c:dLbl>
              <c:idx val="3"/>
              <c:layout>
                <c:manualLayout>
                  <c:x val="1.6050105650151043E-2"/>
                  <c:y val="-2.50714485603418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913-4875-99DB-A1BB66663C58}"/>
                </c:ext>
              </c:extLst>
            </c:dLbl>
            <c:dLbl>
              <c:idx val="4"/>
              <c:layout>
                <c:manualLayout>
                  <c:x val="-5.8853293157849857E-3"/>
                  <c:y val="-5.08247809067732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913-4875-99DB-A1BB66663C58}"/>
                </c:ext>
              </c:extLst>
            </c:dLbl>
            <c:dLbl>
              <c:idx val="5"/>
              <c:layout>
                <c:manualLayout>
                  <c:x val="1.9004330234893924E-2"/>
                  <c:y val="5.05463383501737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913-4875-99DB-A1BB66663C58}"/>
                </c:ext>
              </c:extLst>
            </c:dLbl>
            <c:dLbl>
              <c:idx val="6"/>
              <c:layout>
                <c:manualLayout>
                  <c:x val="-2.7243640654428282E-2"/>
                  <c:y val="-8.35596381279382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913-4875-99DB-A1BB66663C58}"/>
                </c:ext>
              </c:extLst>
            </c:dLbl>
            <c:dLbl>
              <c:idx val="7"/>
              <c:layout>
                <c:manualLayout>
                  <c:x val="-1.2033694344163679E-2"/>
                  <c:y val="-2.035234802194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913-4875-99DB-A1BB66663C58}"/>
                </c:ext>
              </c:extLst>
            </c:dLbl>
            <c:dLbl>
              <c:idx val="8"/>
              <c:layout>
                <c:manualLayout>
                  <c:x val="-2.7464680633332385E-2"/>
                  <c:y val="-3.515267165633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913-4875-99DB-A1BB66663C5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14'!$A$6:$A$15</c:f>
              <c:strCache>
                <c:ptCount val="10"/>
                <c:pt idx="0">
                  <c:v>India</c:v>
                </c:pt>
                <c:pt idx="1">
                  <c:v>South Korea</c:v>
                </c:pt>
                <c:pt idx="2">
                  <c:v>Türkiye</c:v>
                </c:pt>
                <c:pt idx="3">
                  <c:v>China</c:v>
                </c:pt>
                <c:pt idx="4">
                  <c:v>United Kingdom</c:v>
                </c:pt>
                <c:pt idx="5">
                  <c:v>Russia</c:v>
                </c:pt>
                <c:pt idx="6">
                  <c:v>Vietnam</c:v>
                </c:pt>
                <c:pt idx="7">
                  <c:v>Taiwan</c:v>
                </c:pt>
                <c:pt idx="8">
                  <c:v>Ukraine</c:v>
                </c:pt>
                <c:pt idx="9">
                  <c:v>Other</c:v>
                </c:pt>
              </c:strCache>
            </c:strRef>
          </c:cat>
          <c:val>
            <c:numRef>
              <c:f>'Figure 14'!$B$6:$B$15</c:f>
              <c:numCache>
                <c:formatCode>#,##0.0</c:formatCode>
                <c:ptCount val="10"/>
                <c:pt idx="0">
                  <c:v>9.948664160680222</c:v>
                </c:pt>
                <c:pt idx="1">
                  <c:v>9.0095311419241408</c:v>
                </c:pt>
                <c:pt idx="2">
                  <c:v>8.9330299501418384</c:v>
                </c:pt>
                <c:pt idx="3">
                  <c:v>8.912509195256769</c:v>
                </c:pt>
                <c:pt idx="4">
                  <c:v>8.0264073408104171</c:v>
                </c:pt>
                <c:pt idx="5">
                  <c:v>6.6067683930916177</c:v>
                </c:pt>
                <c:pt idx="6">
                  <c:v>5.5495783236978191</c:v>
                </c:pt>
                <c:pt idx="7">
                  <c:v>5.1757960293213436</c:v>
                </c:pt>
                <c:pt idx="8">
                  <c:v>4.8442967769898164</c:v>
                </c:pt>
                <c:pt idx="9">
                  <c:v>32.99341868808601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4913-4875-99DB-A1BB66663C58}"/>
            </c:ext>
          </c:extLst>
        </c:ser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913-4875-99DB-A1BB66663C5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913-4875-99DB-A1BB66663C5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913-4875-99DB-A1BB66663C5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913-4875-99DB-A1BB66663C5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913-4875-99DB-A1BB66663C5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913-4875-99DB-A1BB66663C58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913-4875-99DB-A1BB66663C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913-4875-99DB-A1BB66663C58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913-4875-99DB-A1BB66663C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14'!$A$6:$A$15</c:f>
              <c:strCache>
                <c:ptCount val="10"/>
                <c:pt idx="0">
                  <c:v>India</c:v>
                </c:pt>
                <c:pt idx="1">
                  <c:v>South Korea</c:v>
                </c:pt>
                <c:pt idx="2">
                  <c:v>Türkiye</c:v>
                </c:pt>
                <c:pt idx="3">
                  <c:v>China</c:v>
                </c:pt>
                <c:pt idx="4">
                  <c:v>United Kingdom</c:v>
                </c:pt>
                <c:pt idx="5">
                  <c:v>Russia</c:v>
                </c:pt>
                <c:pt idx="6">
                  <c:v>Vietnam</c:v>
                </c:pt>
                <c:pt idx="7">
                  <c:v>Taiwan</c:v>
                </c:pt>
                <c:pt idx="8">
                  <c:v>Ukraine</c:v>
                </c:pt>
                <c:pt idx="9">
                  <c:v>Other</c:v>
                </c:pt>
              </c:strCache>
            </c:strRef>
          </c:cat>
          <c:val>
            <c:numRef>
              <c:f>'Figure 10'!$B$6:$B$14</c:f>
              <c:numCache>
                <c:formatCode>#,##0.0</c:formatCode>
                <c:ptCount val="9"/>
                <c:pt idx="0">
                  <c:v>55.886298581397867</c:v>
                </c:pt>
                <c:pt idx="1">
                  <c:v>34.500407887091214</c:v>
                </c:pt>
                <c:pt idx="2">
                  <c:v>2.862887907664958</c:v>
                </c:pt>
                <c:pt idx="3">
                  <c:v>1.6315483648807367</c:v>
                </c:pt>
                <c:pt idx="4">
                  <c:v>1.1439950403075598</c:v>
                </c:pt>
                <c:pt idx="6">
                  <c:v>3.9748622186576625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4913-4875-99DB-A1BB66663C5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3-4913-4875-99DB-A1BB66663C5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4-4913-4875-99DB-A1BB66663C58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5-4913-4875-99DB-A1BB66663C5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6-4913-4875-99DB-A1BB66663C58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7-4913-4875-99DB-A1BB66663C5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8-4913-4875-99DB-A1BB66663C58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9-4913-4875-99DB-A1BB66663C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A-4913-4875-99DB-A1BB66663C58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B-4913-4875-99DB-A1BB66663C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14'!$A$6:$A$15</c:f>
              <c:strCache>
                <c:ptCount val="10"/>
                <c:pt idx="0">
                  <c:v>India</c:v>
                </c:pt>
                <c:pt idx="1">
                  <c:v>South Korea</c:v>
                </c:pt>
                <c:pt idx="2">
                  <c:v>Türkiye</c:v>
                </c:pt>
                <c:pt idx="3">
                  <c:v>China</c:v>
                </c:pt>
                <c:pt idx="4">
                  <c:v>United Kingdom</c:v>
                </c:pt>
                <c:pt idx="5">
                  <c:v>Russia</c:v>
                </c:pt>
                <c:pt idx="6">
                  <c:v>Vietnam</c:v>
                </c:pt>
                <c:pt idx="7">
                  <c:v>Taiwan</c:v>
                </c:pt>
                <c:pt idx="8">
                  <c:v>Ukraine</c:v>
                </c:pt>
                <c:pt idx="9">
                  <c:v>Other</c:v>
                </c:pt>
              </c:strCache>
            </c:strRef>
          </c:cat>
          <c:val>
            <c:numRef>
              <c:f>'Figure 10'!$E$6:$E$14</c:f>
              <c:numCache>
                <c:formatCode>#,##0.0</c:formatCode>
                <c:ptCount val="9"/>
                <c:pt idx="0">
                  <c:v>54.921295004279273</c:v>
                </c:pt>
                <c:pt idx="1">
                  <c:v>30.127533260398899</c:v>
                </c:pt>
                <c:pt idx="2">
                  <c:v>5.3807387222990783</c:v>
                </c:pt>
                <c:pt idx="3">
                  <c:v>3.3363014922066703</c:v>
                </c:pt>
                <c:pt idx="4">
                  <c:v>2.0214525706063124</c:v>
                </c:pt>
                <c:pt idx="6">
                  <c:v>4.2126789502097637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4913-4875-99DB-A1BB66663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14'!$E$5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E-4BA8-8919-49456C2E3AF8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4E-4BA8-8919-49456C2E3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E-4BA8-8919-49456C2E3AF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E-4BA8-8919-49456C2E3AF8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4E-4BA8-8919-49456C2E3AF8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4E-4BA8-8919-49456C2E3A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4E-4BA8-8919-49456C2E3AF8}"/>
              </c:ext>
            </c:extLst>
          </c:dPt>
          <c:dPt>
            <c:idx val="7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07-4000-B613-E64F639F66D9}"/>
              </c:ext>
            </c:extLst>
          </c:dPt>
          <c:dPt>
            <c:idx val="8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DE-487B-A0A0-020C47CAE8B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E0D-456D-961F-9701FA08F489}"/>
              </c:ext>
            </c:extLst>
          </c:dPt>
          <c:dLbls>
            <c:dLbl>
              <c:idx val="4"/>
              <c:layout>
                <c:manualLayout>
                  <c:x val="-1.0811803115715271E-2"/>
                  <c:y val="4.093853222671022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E-4BA8-8919-49456C2E3AF8}"/>
                </c:ext>
              </c:extLst>
            </c:dLbl>
            <c:dLbl>
              <c:idx val="5"/>
              <c:layout>
                <c:manualLayout>
                  <c:x val="-7.4074418994491452E-3"/>
                  <c:y val="-2.4464233498129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E-4BA8-8919-49456C2E3AF8}"/>
                </c:ext>
              </c:extLst>
            </c:dLbl>
            <c:dLbl>
              <c:idx val="6"/>
              <c:layout>
                <c:manualLayout>
                  <c:x val="1.201201201201201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E-4BA8-8919-49456C2E3AF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14'!$D$6:$D$15</c:f>
              <c:strCache>
                <c:ptCount val="10"/>
                <c:pt idx="0">
                  <c:v>China</c:v>
                </c:pt>
                <c:pt idx="1">
                  <c:v>South Korea</c:v>
                </c:pt>
                <c:pt idx="2">
                  <c:v>India</c:v>
                </c:pt>
                <c:pt idx="3">
                  <c:v>United Kingdom</c:v>
                </c:pt>
                <c:pt idx="4">
                  <c:v>Russia</c:v>
                </c:pt>
                <c:pt idx="5">
                  <c:v>Türkiye</c:v>
                </c:pt>
                <c:pt idx="6">
                  <c:v>Taiwan</c:v>
                </c:pt>
                <c:pt idx="7">
                  <c:v>Vietnam</c:v>
                </c:pt>
                <c:pt idx="8">
                  <c:v>Ukraine</c:v>
                </c:pt>
                <c:pt idx="9">
                  <c:v>Other</c:v>
                </c:pt>
              </c:strCache>
            </c:strRef>
          </c:cat>
          <c:val>
            <c:numRef>
              <c:f>'Figure 14'!$E$6:$E$15</c:f>
              <c:numCache>
                <c:formatCode>#,##0.0</c:formatCode>
                <c:ptCount val="10"/>
                <c:pt idx="0">
                  <c:v>10.303968261789887</c:v>
                </c:pt>
                <c:pt idx="1">
                  <c:v>9.5597085645410846</c:v>
                </c:pt>
                <c:pt idx="2">
                  <c:v>9.4703486707689084</c:v>
                </c:pt>
                <c:pt idx="3">
                  <c:v>8.0892682279851602</c:v>
                </c:pt>
                <c:pt idx="4">
                  <c:v>6.9626672084288828</c:v>
                </c:pt>
                <c:pt idx="5">
                  <c:v>6.148200067466969</c:v>
                </c:pt>
                <c:pt idx="6">
                  <c:v>5.4660356292565364</c:v>
                </c:pt>
                <c:pt idx="7">
                  <c:v>4.8763538959562442</c:v>
                </c:pt>
                <c:pt idx="8">
                  <c:v>4.0608872353122001</c:v>
                </c:pt>
                <c:pt idx="9">
                  <c:v>35.062562238494138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4E-4BA8-8919-49456C2E3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14'!$H$5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C83D-43A9-BC0C-A4358BA097FB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C83D-43A9-BC0C-A4358BA097FB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C83D-43A9-BC0C-A4358BA097FB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C83D-43A9-BC0C-A4358BA097F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C83D-43A9-BC0C-A4358BA097F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C83D-43A9-BC0C-A4358BA097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C83D-43A9-BC0C-A4358BA097FB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C83D-43A9-BC0C-A4358BA097FB}"/>
              </c:ext>
            </c:extLst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C83D-43A9-BC0C-A4358BA097F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45B6-49CC-AD31-46ED3E5DA82A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83D-43A9-BC0C-A4358BA097FB}"/>
                </c:ext>
              </c:extLst>
            </c:dLbl>
            <c:dLbl>
              <c:idx val="5"/>
              <c:layout>
                <c:manualLayout>
                  <c:x val="-7.4074418994491452E-3"/>
                  <c:y val="-2.4464233498129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83D-43A9-BC0C-A4358BA097F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14'!$G$6:$G$15</c:f>
              <c:strCache>
                <c:ptCount val="10"/>
                <c:pt idx="0">
                  <c:v>China</c:v>
                </c:pt>
                <c:pt idx="1">
                  <c:v>Russia</c:v>
                </c:pt>
                <c:pt idx="2">
                  <c:v>Türkiye</c:v>
                </c:pt>
                <c:pt idx="3">
                  <c:v>India</c:v>
                </c:pt>
                <c:pt idx="4">
                  <c:v>South Korea</c:v>
                </c:pt>
                <c:pt idx="5">
                  <c:v>United Kingdom</c:v>
                </c:pt>
                <c:pt idx="6">
                  <c:v>Taiwan</c:v>
                </c:pt>
                <c:pt idx="7">
                  <c:v>Ukraine</c:v>
                </c:pt>
                <c:pt idx="8">
                  <c:v>Brazil</c:v>
                </c:pt>
                <c:pt idx="9">
                  <c:v>Other</c:v>
                </c:pt>
              </c:strCache>
            </c:strRef>
          </c:cat>
          <c:val>
            <c:numRef>
              <c:f>'Figure 14'!$H$6:$H$15</c:f>
              <c:numCache>
                <c:formatCode>#,##0.0</c:formatCode>
                <c:ptCount val="10"/>
                <c:pt idx="0">
                  <c:v>9.7824088273905581</c:v>
                </c:pt>
                <c:pt idx="1">
                  <c:v>9.6161216420646323</c:v>
                </c:pt>
                <c:pt idx="2">
                  <c:v>9.5098666378455441</c:v>
                </c:pt>
                <c:pt idx="3">
                  <c:v>8.5526792342521354</c:v>
                </c:pt>
                <c:pt idx="4">
                  <c:v>7.6751217336865576</c:v>
                </c:pt>
                <c:pt idx="5">
                  <c:v>7.1530106210900763</c:v>
                </c:pt>
                <c:pt idx="6">
                  <c:v>5.3650960351011339</c:v>
                </c:pt>
                <c:pt idx="7">
                  <c:v>4.4272334954790269</c:v>
                </c:pt>
                <c:pt idx="8">
                  <c:v>4.1361095079514838</c:v>
                </c:pt>
                <c:pt idx="9">
                  <c:v>33.782352265138854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C83D-43A9-BC0C-A4358BA097FB}"/>
            </c:ext>
          </c:extLst>
        </c:ser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83D-43A9-BC0C-A4358BA097FB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83D-43A9-BC0C-A4358BA097FB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83D-43A9-BC0C-A4358BA097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83D-43A9-BC0C-A4358BA097FB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83D-43A9-BC0C-A4358BA097FB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83D-43A9-BC0C-A4358BA097FB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83D-43A9-BC0C-A4358BA097FB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C83D-43A9-BC0C-A4358BA097FB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83D-43A9-BC0C-A4358BA097F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14'!$G$6:$G$15</c:f>
              <c:strCache>
                <c:ptCount val="10"/>
                <c:pt idx="0">
                  <c:v>China</c:v>
                </c:pt>
                <c:pt idx="1">
                  <c:v>Russia</c:v>
                </c:pt>
                <c:pt idx="2">
                  <c:v>Türkiye</c:v>
                </c:pt>
                <c:pt idx="3">
                  <c:v>India</c:v>
                </c:pt>
                <c:pt idx="4">
                  <c:v>South Korea</c:v>
                </c:pt>
                <c:pt idx="5">
                  <c:v>United Kingdom</c:v>
                </c:pt>
                <c:pt idx="6">
                  <c:v>Taiwan</c:v>
                </c:pt>
                <c:pt idx="7">
                  <c:v>Ukraine</c:v>
                </c:pt>
                <c:pt idx="8">
                  <c:v>Brazil</c:v>
                </c:pt>
                <c:pt idx="9">
                  <c:v>Other</c:v>
                </c:pt>
              </c:strCache>
            </c:strRef>
          </c:cat>
          <c:val>
            <c:numRef>
              <c:f>'Figure 16'!$H$6:$H$13</c:f>
              <c:numCache>
                <c:formatCode>#,##0.0</c:formatCode>
                <c:ptCount val="8"/>
                <c:pt idx="0">
                  <c:v>37.922704249194375</c:v>
                </c:pt>
                <c:pt idx="1">
                  <c:v>17.309034589268055</c:v>
                </c:pt>
                <c:pt idx="2">
                  <c:v>13.681268542560273</c:v>
                </c:pt>
                <c:pt idx="3">
                  <c:v>12.327909611493411</c:v>
                </c:pt>
                <c:pt idx="4">
                  <c:v>5.5714010718132512</c:v>
                </c:pt>
                <c:pt idx="5">
                  <c:v>5.3687645934265849</c:v>
                </c:pt>
                <c:pt idx="6">
                  <c:v>3.3594453726439282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C83D-43A9-BC0C-A4358BA097F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F-C83D-43A9-BC0C-A4358BA097F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0-C83D-43A9-BC0C-A4358BA097FB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1-C83D-43A9-BC0C-A4358BA097F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2-C83D-43A9-BC0C-A4358BA097FB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3-C83D-43A9-BC0C-A4358BA097FB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4-C83D-43A9-BC0C-A4358BA097FB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65-C83D-43A9-BC0C-A4358BA097FB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83D-43A9-BC0C-A4358BA097F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14'!$G$6:$G$15</c:f>
              <c:strCache>
                <c:ptCount val="10"/>
                <c:pt idx="0">
                  <c:v>China</c:v>
                </c:pt>
                <c:pt idx="1">
                  <c:v>Russia</c:v>
                </c:pt>
                <c:pt idx="2">
                  <c:v>Türkiye</c:v>
                </c:pt>
                <c:pt idx="3">
                  <c:v>India</c:v>
                </c:pt>
                <c:pt idx="4">
                  <c:v>South Korea</c:v>
                </c:pt>
                <c:pt idx="5">
                  <c:v>United Kingdom</c:v>
                </c:pt>
                <c:pt idx="6">
                  <c:v>Taiwan</c:v>
                </c:pt>
                <c:pt idx="7">
                  <c:v>Ukraine</c:v>
                </c:pt>
                <c:pt idx="8">
                  <c:v>Brazil</c:v>
                </c:pt>
                <c:pt idx="9">
                  <c:v>Other</c:v>
                </c:pt>
              </c:strCache>
            </c:strRef>
          </c:cat>
          <c:val>
            <c:numRef>
              <c:f>'Figure 16'!$B$6:$B$13</c:f>
              <c:numCache>
                <c:formatCode>#,##0.0</c:formatCode>
                <c:ptCount val="8"/>
                <c:pt idx="0">
                  <c:v>45.051057934077967</c:v>
                </c:pt>
                <c:pt idx="1">
                  <c:v>22.964267998563194</c:v>
                </c:pt>
                <c:pt idx="2">
                  <c:v>10.119220703692934</c:v>
                </c:pt>
                <c:pt idx="3">
                  <c:v>9.4865128371790703</c:v>
                </c:pt>
                <c:pt idx="4">
                  <c:v>5.2193695157621063</c:v>
                </c:pt>
                <c:pt idx="5">
                  <c:v>4.1012264167080037</c:v>
                </c:pt>
                <c:pt idx="6">
                  <c:v>1.2560080734823735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C83D-43A9-BC0C-A4358BA097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15'!$B$4:$Q$4</c:f>
              <c:numCache>
                <c:formatCode>0.0</c:formatCode>
                <c:ptCount val="16"/>
                <c:pt idx="0">
                  <c:v>100</c:v>
                </c:pt>
                <c:pt idx="1">
                  <c:v>157.3659745894019</c:v>
                </c:pt>
                <c:pt idx="2">
                  <c:v>143.16083049271768</c:v>
                </c:pt>
                <c:pt idx="3">
                  <c:v>195.41059807871085</c:v>
                </c:pt>
                <c:pt idx="4">
                  <c:v>160.71893399442203</c:v>
                </c:pt>
                <c:pt idx="5">
                  <c:v>202.00495816547877</c:v>
                </c:pt>
                <c:pt idx="6">
                  <c:v>236.29067245119307</c:v>
                </c:pt>
                <c:pt idx="7">
                  <c:v>200.7251317012705</c:v>
                </c:pt>
                <c:pt idx="8">
                  <c:v>196.28757359776881</c:v>
                </c:pt>
                <c:pt idx="9">
                  <c:v>149.9814068794546</c:v>
                </c:pt>
                <c:pt idx="10">
                  <c:v>104.50263402541057</c:v>
                </c:pt>
                <c:pt idx="11">
                  <c:v>157.63867369073441</c:v>
                </c:pt>
                <c:pt idx="12">
                  <c:v>150.42144406569565</c:v>
                </c:pt>
                <c:pt idx="13">
                  <c:v>201.03501704369381</c:v>
                </c:pt>
                <c:pt idx="14">
                  <c:v>180.47412457390763</c:v>
                </c:pt>
                <c:pt idx="15">
                  <c:v>284.25472575147188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B-4A11-A0BF-ABC4CA32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15'!$B$5:$Q$5</c:f>
              <c:numCache>
                <c:formatCode>0.0</c:formatCode>
                <c:ptCount val="16"/>
                <c:pt idx="0">
                  <c:v>100</c:v>
                </c:pt>
                <c:pt idx="1">
                  <c:v>119.26794655527885</c:v>
                </c:pt>
                <c:pt idx="2">
                  <c:v>113.08806597584812</c:v>
                </c:pt>
                <c:pt idx="3">
                  <c:v>147.18986799475192</c:v>
                </c:pt>
                <c:pt idx="4">
                  <c:v>116.07625779848448</c:v>
                </c:pt>
                <c:pt idx="5">
                  <c:v>123.77701020162262</c:v>
                </c:pt>
                <c:pt idx="6">
                  <c:v>157.88148981176533</c:v>
                </c:pt>
                <c:pt idx="7">
                  <c:v>145.78681018555707</c:v>
                </c:pt>
                <c:pt idx="8">
                  <c:v>173.58556242803971</c:v>
                </c:pt>
                <c:pt idx="9">
                  <c:v>168.46333038798295</c:v>
                </c:pt>
                <c:pt idx="10">
                  <c:v>117.80598173882775</c:v>
                </c:pt>
                <c:pt idx="11">
                  <c:v>176.97807052775323</c:v>
                </c:pt>
                <c:pt idx="12">
                  <c:v>177.06643103863763</c:v>
                </c:pt>
                <c:pt idx="13">
                  <c:v>226.23771655019144</c:v>
                </c:pt>
                <c:pt idx="14">
                  <c:v>188.237341687418</c:v>
                </c:pt>
                <c:pt idx="15">
                  <c:v>276.68353549147184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5-408B-9CCD-E36439A3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15'!$B$6:$Q$6</c:f>
              <c:numCache>
                <c:formatCode>0.0</c:formatCode>
                <c:ptCount val="16"/>
                <c:pt idx="0">
                  <c:v>100</c:v>
                </c:pt>
                <c:pt idx="1">
                  <c:v>131.94322459175166</c:v>
                </c:pt>
                <c:pt idx="2">
                  <c:v>126.59234133802599</c:v>
                </c:pt>
                <c:pt idx="3">
                  <c:v>132.76090313884802</c:v>
                </c:pt>
                <c:pt idx="4">
                  <c:v>138.4597824246195</c:v>
                </c:pt>
                <c:pt idx="5">
                  <c:v>163.20070894944806</c:v>
                </c:pt>
                <c:pt idx="6">
                  <c:v>149.66331565081589</c:v>
                </c:pt>
                <c:pt idx="7">
                  <c:v>137.68401369492076</c:v>
                </c:pt>
                <c:pt idx="8">
                  <c:v>113.07828303931686</c:v>
                </c:pt>
                <c:pt idx="9">
                  <c:v>89.029111874991912</c:v>
                </c:pt>
                <c:pt idx="10">
                  <c:v>88.707408981226209</c:v>
                </c:pt>
                <c:pt idx="11">
                  <c:v>89.072433223309403</c:v>
                </c:pt>
                <c:pt idx="12">
                  <c:v>84.951982814219733</c:v>
                </c:pt>
                <c:pt idx="13">
                  <c:v>88.860080498157629</c:v>
                </c:pt>
                <c:pt idx="14">
                  <c:v>95.875835769928287</c:v>
                </c:pt>
                <c:pt idx="15">
                  <c:v>102.73640794944716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4-4DC1-AFEA-AD6710A40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16'!$B$5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F-4DB2-BC13-95177618ED8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F-4DB2-BC13-95177618ED8F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BF-4DB2-BC13-95177618ED8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F-4DB2-BC13-95177618ED8F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BF-4DB2-BC13-95177618ED8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BF-4DB2-BC13-95177618ED8F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BF-4DB2-BC13-95177618ED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BF-4DB2-BC13-95177618ED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01B-47EA-A987-10FE344B220D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F-4DB2-BC13-95177618ED8F}"/>
                </c:ext>
              </c:extLst>
            </c:dLbl>
            <c:dLbl>
              <c:idx val="4"/>
              <c:layout>
                <c:manualLayout>
                  <c:x val="-2.716052190227124E-2"/>
                  <c:y val="2.5922801701023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BF-4DB2-BC13-95177618ED8F}"/>
                </c:ext>
              </c:extLst>
            </c:dLbl>
            <c:dLbl>
              <c:idx val="5"/>
              <c:layout>
                <c:manualLayout>
                  <c:x val="-4.3758113268332434E-2"/>
                  <c:y val="5.7888007198641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F-4DB2-BC13-95177618ED8F}"/>
                </c:ext>
              </c:extLst>
            </c:dLbl>
            <c:dLbl>
              <c:idx val="6"/>
              <c:layout>
                <c:manualLayout>
                  <c:x val="-3.7381960828903604E-2"/>
                  <c:y val="-2.3521985844300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BF-4DB2-BC13-95177618ED8F}"/>
                </c:ext>
              </c:extLst>
            </c:dLbl>
            <c:dLbl>
              <c:idx val="8"/>
              <c:layout>
                <c:manualLayout>
                  <c:x val="2.8880866425992781E-2"/>
                  <c:y val="-1.2720217513716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1B-47EA-A987-10FE344B220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16'!$A$6:$A$14</c:f>
              <c:strCache>
                <c:ptCount val="9"/>
                <c:pt idx="0">
                  <c:v>Ukraine</c:v>
                </c:pt>
                <c:pt idx="1">
                  <c:v>Argentina</c:v>
                </c:pt>
                <c:pt idx="2">
                  <c:v>Norway</c:v>
                </c:pt>
                <c:pt idx="3">
                  <c:v>Serbia</c:v>
                </c:pt>
                <c:pt idx="4">
                  <c:v>United Kingdom</c:v>
                </c:pt>
                <c:pt idx="5">
                  <c:v>United States</c:v>
                </c:pt>
                <c:pt idx="6">
                  <c:v>Moldova</c:v>
                </c:pt>
                <c:pt idx="8">
                  <c:v>Other</c:v>
                </c:pt>
              </c:strCache>
            </c:strRef>
          </c:cat>
          <c:val>
            <c:numRef>
              <c:f>'Figure 16'!$B$6:$B$14</c:f>
              <c:numCache>
                <c:formatCode>#,##0.0</c:formatCode>
                <c:ptCount val="9"/>
                <c:pt idx="0">
                  <c:v>45.051057934077967</c:v>
                </c:pt>
                <c:pt idx="1">
                  <c:v>22.964267998563194</c:v>
                </c:pt>
                <c:pt idx="2">
                  <c:v>10.119220703692934</c:v>
                </c:pt>
                <c:pt idx="3">
                  <c:v>9.4865128371790703</c:v>
                </c:pt>
                <c:pt idx="4">
                  <c:v>5.2193695157621063</c:v>
                </c:pt>
                <c:pt idx="5">
                  <c:v>4.1012264167080037</c:v>
                </c:pt>
                <c:pt idx="6">
                  <c:v>1.2560080734823735</c:v>
                </c:pt>
                <c:pt idx="8">
                  <c:v>1.8023365205343538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BF-4DB2-BC13-95177618ED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16'!$E$5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16'!$E$5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3AA-42A5-94AD-9116B23EC9F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3AA-42A5-94AD-9116B23EC9F5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3AA-42A5-94AD-9116B23EC9F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3AA-42A5-94AD-9116B23EC9F5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3AA-42A5-94AD-9116B23EC9F5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3AA-42A5-94AD-9116B23EC9F5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3AA-42A5-94AD-9116B23EC9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3AA-42A5-94AD-9116B23EC9F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9588-4762-B296-30641429578A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AA-42A5-94AD-9116B23EC9F5}"/>
                </c:ext>
              </c:extLst>
            </c:dLbl>
            <c:dLbl>
              <c:idx val="4"/>
              <c:layout>
                <c:manualLayout>
                  <c:x val="-5.1098262627404967E-2"/>
                  <c:y val="3.1399854217886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AA-42A5-94AD-9116B23EC9F5}"/>
                </c:ext>
              </c:extLst>
            </c:dLbl>
            <c:dLbl>
              <c:idx val="5"/>
              <c:layout>
                <c:manualLayout>
                  <c:x val="-6.0589665555609233E-2"/>
                  <c:y val="7.007137143776317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3AA-42A5-94AD-9116B23EC9F5}"/>
                </c:ext>
              </c:extLst>
            </c:dLbl>
            <c:dLbl>
              <c:idx val="6"/>
              <c:layout>
                <c:manualLayout>
                  <c:x val="-5.4239493971589892E-2"/>
                  <c:y val="-3.1154116352530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3AA-42A5-94AD-9116B23EC9F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16'!$D$6:$D$14</c:f>
              <c:strCache>
                <c:ptCount val="9"/>
                <c:pt idx="0">
                  <c:v>Argentina</c:v>
                </c:pt>
                <c:pt idx="1">
                  <c:v>Ukraine</c:v>
                </c:pt>
                <c:pt idx="2">
                  <c:v>Norway</c:v>
                </c:pt>
                <c:pt idx="3">
                  <c:v>Serbia</c:v>
                </c:pt>
                <c:pt idx="4">
                  <c:v>United Kingdom</c:v>
                </c:pt>
                <c:pt idx="5">
                  <c:v>United States</c:v>
                </c:pt>
                <c:pt idx="6">
                  <c:v>Egypt</c:v>
                </c:pt>
                <c:pt idx="8">
                  <c:v>Other</c:v>
                </c:pt>
              </c:strCache>
            </c:strRef>
          </c:cat>
          <c:val>
            <c:numRef>
              <c:f>'Figure 16'!$E$6:$E$14</c:f>
              <c:numCache>
                <c:formatCode>#,##0.0</c:formatCode>
                <c:ptCount val="9"/>
                <c:pt idx="0">
                  <c:v>35.624176851057463</c:v>
                </c:pt>
                <c:pt idx="1">
                  <c:v>31.962842914285066</c:v>
                </c:pt>
                <c:pt idx="2">
                  <c:v>12.634125455631764</c:v>
                </c:pt>
                <c:pt idx="3">
                  <c:v>9.8611818831531437</c:v>
                </c:pt>
                <c:pt idx="4">
                  <c:v>3.839109688615677</c:v>
                </c:pt>
                <c:pt idx="5">
                  <c:v>3.2313836065360264</c:v>
                </c:pt>
                <c:pt idx="6">
                  <c:v>1.280083092256173</c:v>
                </c:pt>
                <c:pt idx="8">
                  <c:v>1.5670965084646724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3AA-42A5-94AD-9116B23EC9F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E-83AA-42A5-94AD-9116B23EC9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F-83AA-42A5-94AD-9116B23EC9F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0-83AA-42A5-94AD-9116B23EC9F5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1-83AA-42A5-94AD-9116B23EC9F5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2-83AA-42A5-94AD-9116B23EC9F5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3-83AA-42A5-94AD-9116B23EC9F5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4-83AA-42A5-94AD-9116B23EC9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3AA-42A5-94AD-9116B23EC9F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16'!$D$6:$D$14</c:f>
              <c:strCache>
                <c:ptCount val="9"/>
                <c:pt idx="0">
                  <c:v>Argentina</c:v>
                </c:pt>
                <c:pt idx="1">
                  <c:v>Ukraine</c:v>
                </c:pt>
                <c:pt idx="2">
                  <c:v>Norway</c:v>
                </c:pt>
                <c:pt idx="3">
                  <c:v>Serbia</c:v>
                </c:pt>
                <c:pt idx="4">
                  <c:v>United Kingdom</c:v>
                </c:pt>
                <c:pt idx="5">
                  <c:v>United States</c:v>
                </c:pt>
                <c:pt idx="6">
                  <c:v>Egypt</c:v>
                </c:pt>
                <c:pt idx="8">
                  <c:v>Other</c:v>
                </c:pt>
              </c:strCache>
            </c:strRef>
          </c:cat>
          <c:val>
            <c:numRef>
              <c:f>'Figure 16'!$B$6:$B$13</c:f>
              <c:numCache>
                <c:formatCode>#,##0.0</c:formatCode>
                <c:ptCount val="8"/>
                <c:pt idx="0">
                  <c:v>45.051057934077967</c:v>
                </c:pt>
                <c:pt idx="1">
                  <c:v>22.964267998563194</c:v>
                </c:pt>
                <c:pt idx="2">
                  <c:v>10.119220703692934</c:v>
                </c:pt>
                <c:pt idx="3">
                  <c:v>9.4865128371790703</c:v>
                </c:pt>
                <c:pt idx="4">
                  <c:v>5.2193695157621063</c:v>
                </c:pt>
                <c:pt idx="5">
                  <c:v>4.1012264167080037</c:v>
                </c:pt>
                <c:pt idx="6">
                  <c:v>1.2560080734823735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83AA-42A5-94AD-9116B23EC9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16'!$H$5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915-40F9-A80A-CBC308563E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915-40F9-A80A-CBC308563E6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915-40F9-A80A-CBC308563E69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915-40F9-A80A-CBC308563E69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915-40F9-A80A-CBC308563E6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915-40F9-A80A-CBC308563E69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915-40F9-A80A-CBC308563E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D915-40F9-A80A-CBC308563E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F0B9-4BF4-A5A9-7716A6F906DF}"/>
              </c:ext>
            </c:extLst>
          </c:dPt>
          <c:dLbls>
            <c:dLbl>
              <c:idx val="3"/>
              <c:layout>
                <c:manualLayout>
                  <c:x val="-5.9758575355563524E-2"/>
                  <c:y val="4.4020566288058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915-40F9-A80A-CBC308563E69}"/>
                </c:ext>
              </c:extLst>
            </c:dLbl>
            <c:dLbl>
              <c:idx val="4"/>
              <c:layout>
                <c:manualLayout>
                  <c:x val="-4.1502565854420602E-2"/>
                  <c:y val="3.60989757119965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915-40F9-A80A-CBC308563E69}"/>
                </c:ext>
              </c:extLst>
            </c:dLbl>
            <c:dLbl>
              <c:idx val="5"/>
              <c:layout>
                <c:manualLayout>
                  <c:x val="-2.6780317691720183E-2"/>
                  <c:y val="1.3420931228093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915-40F9-A80A-CBC308563E69}"/>
                </c:ext>
              </c:extLst>
            </c:dLbl>
            <c:dLbl>
              <c:idx val="6"/>
              <c:layout>
                <c:manualLayout>
                  <c:x val="-4.4602110906349517E-2"/>
                  <c:y val="-2.3521998436101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915-40F9-A80A-CBC308563E69}"/>
                </c:ext>
              </c:extLst>
            </c:dLbl>
            <c:dLbl>
              <c:idx val="8"/>
              <c:layout>
                <c:manualLayout>
                  <c:x val="1.1951715071112704E-2"/>
                  <c:y val="-1.5264261016459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B9-4BF4-A5A9-7716A6F906D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16'!$G$6:$G$14</c:f>
              <c:strCache>
                <c:ptCount val="9"/>
                <c:pt idx="0">
                  <c:v>Ukraine</c:v>
                </c:pt>
                <c:pt idx="1">
                  <c:v>Argentina</c:v>
                </c:pt>
                <c:pt idx="2">
                  <c:v>Serbia</c:v>
                </c:pt>
                <c:pt idx="3">
                  <c:v>Norway</c:v>
                </c:pt>
                <c:pt idx="4">
                  <c:v>Russia</c:v>
                </c:pt>
                <c:pt idx="5">
                  <c:v>United Kingdom</c:v>
                </c:pt>
                <c:pt idx="6">
                  <c:v>United States</c:v>
                </c:pt>
                <c:pt idx="8">
                  <c:v>Other</c:v>
                </c:pt>
              </c:strCache>
            </c:strRef>
          </c:cat>
          <c:val>
            <c:numRef>
              <c:f>'Figure 16'!$H$6:$H$14</c:f>
              <c:numCache>
                <c:formatCode>#,##0.0</c:formatCode>
                <c:ptCount val="9"/>
                <c:pt idx="0">
                  <c:v>37.922704249194375</c:v>
                </c:pt>
                <c:pt idx="1">
                  <c:v>17.309034589268055</c:v>
                </c:pt>
                <c:pt idx="2">
                  <c:v>13.681268542560273</c:v>
                </c:pt>
                <c:pt idx="3">
                  <c:v>12.327909611493411</c:v>
                </c:pt>
                <c:pt idx="4">
                  <c:v>5.5714010718132512</c:v>
                </c:pt>
                <c:pt idx="5">
                  <c:v>5.3687645934265849</c:v>
                </c:pt>
                <c:pt idx="6">
                  <c:v>3.3594453726439282</c:v>
                </c:pt>
                <c:pt idx="8">
                  <c:v>4.4594719696001022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915-40F9-A80A-CBC308563E6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E-D915-40F9-A80A-CBC308563E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F-D915-40F9-A80A-CBC308563E6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0-D915-40F9-A80A-CBC308563E6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1-D915-40F9-A80A-CBC308563E69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2-D915-40F9-A80A-CBC308563E69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3-D915-40F9-A80A-CBC308563E69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4-D915-40F9-A80A-CBC308563E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D915-40F9-A80A-CBC308563E6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16'!$G$6:$G$14</c:f>
              <c:strCache>
                <c:ptCount val="9"/>
                <c:pt idx="0">
                  <c:v>Ukraine</c:v>
                </c:pt>
                <c:pt idx="1">
                  <c:v>Argentina</c:v>
                </c:pt>
                <c:pt idx="2">
                  <c:v>Serbia</c:v>
                </c:pt>
                <c:pt idx="3">
                  <c:v>Norway</c:v>
                </c:pt>
                <c:pt idx="4">
                  <c:v>Russia</c:v>
                </c:pt>
                <c:pt idx="5">
                  <c:v>United Kingdom</c:v>
                </c:pt>
                <c:pt idx="6">
                  <c:v>United States</c:v>
                </c:pt>
                <c:pt idx="8">
                  <c:v>Other</c:v>
                </c:pt>
              </c:strCache>
            </c:strRef>
          </c:cat>
          <c:val>
            <c:numRef>
              <c:f>'Figure 16'!$B$6:$B$13</c:f>
              <c:numCache>
                <c:formatCode>#,##0.0</c:formatCode>
                <c:ptCount val="8"/>
                <c:pt idx="0">
                  <c:v>45.051057934077967</c:v>
                </c:pt>
                <c:pt idx="1">
                  <c:v>22.964267998563194</c:v>
                </c:pt>
                <c:pt idx="2">
                  <c:v>10.119220703692934</c:v>
                </c:pt>
                <c:pt idx="3">
                  <c:v>9.4865128371790703</c:v>
                </c:pt>
                <c:pt idx="4">
                  <c:v>5.2193695157621063</c:v>
                </c:pt>
                <c:pt idx="5">
                  <c:v>4.1012264167080037</c:v>
                </c:pt>
                <c:pt idx="6">
                  <c:v>1.2560080734823735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915-40F9-A80A-CBC308563E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36C32D-D69D-4CD4-8ED7-F0C589B7D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0.94509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418" y="482270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: ext_st_eu27_2020sitc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FD7A496-C5A1-E2E0-606B-B037DCEFF8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600074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FBE9EA-EA5C-45C7-96E1-8DD32B9ED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0.94276</cdr:y>
    </cdr:from>
    <cdr:ext cx="7994649" cy="30479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449" y="5334000"/>
          <a:ext cx="7994649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3DBB3E1-B5F7-BAB5-4FB0-860E697ECC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0</xdr:rowOff>
    </xdr:from>
    <xdr:to>
      <xdr:col>9</xdr:col>
      <xdr:colOff>1013458</xdr:colOff>
      <xdr:row>30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10E5-1B0D-435D-ACD0-34096D2F5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0.94968</cdr:y>
    </cdr:from>
    <cdr:ext cx="7994650" cy="269369"/>
    <cdr:sp macro="" textlink="">
      <cdr:nvSpPr>
        <cdr:cNvPr id="5" name="FootonotesShape"/>
        <cdr:cNvSpPr txBox="1"/>
      </cdr:nvSpPr>
      <cdr:spPr>
        <a:xfrm xmlns:a="http://schemas.openxmlformats.org/drawingml/2006/main">
          <a:off x="0" y="508368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0.90555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85FE3D2-7DC9-6B66-7692-57A3621DED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0687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11</xdr:col>
      <xdr:colOff>590549</xdr:colOff>
      <xdr:row>34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0.92013</cdr:y>
    </cdr:from>
    <cdr:ext cx="7994650" cy="46682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377712"/>
          <a:ext cx="7994650" cy="46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 i="0">
              <a:latin typeface="Arial" panose="020B0604020202020204" pitchFamily="34" charset="0"/>
            </a:rPr>
            <a:t>The</a:t>
          </a:r>
          <a:r>
            <a:rPr lang="en-GB" sz="1200" i="0" baseline="0">
              <a:latin typeface="Arial" panose="020B0604020202020204" pitchFamily="34" charset="0"/>
            </a:rPr>
            <a:t> following HS codes were used: 1512, 1005, 1205, 44, 72 and 1507</a:t>
          </a:r>
          <a:endParaRPr lang="en-GB" sz="1200" i="0">
            <a:latin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ds-045409)</a:t>
          </a:r>
        </a:p>
      </cdr:txBody>
    </cdr:sp>
  </cdr:absSizeAnchor>
  <cdr:absSizeAnchor xmlns:cdr="http://schemas.openxmlformats.org/drawingml/2006/chartDrawing">
    <cdr:from>
      <cdr:x>0.83933</cdr:x>
      <cdr:y>0.9181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C158D073-E4E0-C55A-0D9D-420C29E607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84862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47625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49342</xdr:rowOff>
    </xdr:from>
    <xdr:to>
      <xdr:col>17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49342</xdr:rowOff>
    </xdr:from>
    <xdr:to>
      <xdr:col>26</xdr:col>
      <xdr:colOff>609599</xdr:colOff>
      <xdr:row>26</xdr:row>
      <xdr:rowOff>7938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69850</xdr:rowOff>
    </xdr:from>
    <xdr:to>
      <xdr:col>6</xdr:col>
      <xdr:colOff>149225</xdr:colOff>
      <xdr:row>49</xdr:row>
      <xdr:rowOff>55245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434340</xdr:colOff>
      <xdr:row>20</xdr:row>
      <xdr:rowOff>67945</xdr:rowOff>
    </xdr:from>
    <xdr:to>
      <xdr:col>11</xdr:col>
      <xdr:colOff>495300</xdr:colOff>
      <xdr:row>49</xdr:row>
      <xdr:rowOff>59055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110490</xdr:colOff>
      <xdr:row>20</xdr:row>
      <xdr:rowOff>56515</xdr:rowOff>
    </xdr:from>
    <xdr:to>
      <xdr:col>19</xdr:col>
      <xdr:colOff>401955</xdr:colOff>
      <xdr:row>49</xdr:row>
      <xdr:rowOff>59055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96581</xdr:colOff>
      <xdr:row>49</xdr:row>
      <xdr:rowOff>94467</xdr:rowOff>
    </xdr:from>
    <xdr:to>
      <xdr:col>19</xdr:col>
      <xdr:colOff>401955</xdr:colOff>
      <xdr:row>51</xdr:row>
      <xdr:rowOff>97155</xdr:rowOff>
    </xdr:to>
    <xdr:pic>
      <xdr:nvPicPr>
        <xdr:cNvPr id="13" name="LogoShape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612556" y="8609817"/>
          <a:ext cx="1562674" cy="3551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33337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38100</xdr:rowOff>
    </xdr:from>
    <xdr:to>
      <xdr:col>17</xdr:col>
      <xdr:colOff>609599</xdr:colOff>
      <xdr:row>26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38100</xdr:rowOff>
    </xdr:from>
    <xdr:to>
      <xdr:col>26</xdr:col>
      <xdr:colOff>609599</xdr:colOff>
      <xdr:row>26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19833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4762</xdr:rowOff>
    </xdr:from>
    <xdr:to>
      <xdr:col>13</xdr:col>
      <xdr:colOff>19050</xdr:colOff>
      <xdr:row>49</xdr:row>
      <xdr:rowOff>20955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20</xdr:row>
      <xdr:rowOff>42862</xdr:rowOff>
    </xdr:from>
    <xdr:to>
      <xdr:col>6</xdr:col>
      <xdr:colOff>152400</xdr:colOff>
      <xdr:row>49</xdr:row>
      <xdr:rowOff>59055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42862</xdr:rowOff>
    </xdr:from>
    <xdr:to>
      <xdr:col>12</xdr:col>
      <xdr:colOff>744855</xdr:colOff>
      <xdr:row>49</xdr:row>
      <xdr:rowOff>59055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42862</xdr:rowOff>
    </xdr:from>
    <xdr:to>
      <xdr:col>21</xdr:col>
      <xdr:colOff>15240</xdr:colOff>
      <xdr:row>49</xdr:row>
      <xdr:rowOff>59055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21</xdr:col>
      <xdr:colOff>0</xdr:colOff>
      <xdr:row>50</xdr:row>
      <xdr:rowOff>129540</xdr:rowOff>
    </xdr:to>
    <xdr:pic>
      <xdr:nvPicPr>
        <xdr:cNvPr id="9" name="LogoShape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39792</xdr:rowOff>
    </xdr:from>
    <xdr:to>
      <xdr:col>17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39792</xdr:rowOff>
    </xdr:from>
    <xdr:to>
      <xdr:col>26</xdr:col>
      <xdr:colOff>609599</xdr:colOff>
      <xdr:row>26</xdr:row>
      <xdr:rowOff>7938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19833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4762</xdr:rowOff>
    </xdr:from>
    <xdr:to>
      <xdr:col>12</xdr:col>
      <xdr:colOff>933450</xdr:colOff>
      <xdr:row>51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</xdr:row>
      <xdr:rowOff>95250</xdr:rowOff>
    </xdr:from>
    <xdr:to>
      <xdr:col>6</xdr:col>
      <xdr:colOff>152400</xdr:colOff>
      <xdr:row>50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438150</xdr:colOff>
      <xdr:row>21</xdr:row>
      <xdr:rowOff>95250</xdr:rowOff>
    </xdr:from>
    <xdr:to>
      <xdr:col>12</xdr:col>
      <xdr:colOff>744855</xdr:colOff>
      <xdr:row>50</xdr:row>
      <xdr:rowOff>73025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428625</xdr:colOff>
      <xdr:row>21</xdr:row>
      <xdr:rowOff>95250</xdr:rowOff>
    </xdr:from>
    <xdr:to>
      <xdr:col>21</xdr:col>
      <xdr:colOff>0</xdr:colOff>
      <xdr:row>50</xdr:row>
      <xdr:rowOff>73025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71816</xdr:colOff>
      <xdr:row>49</xdr:row>
      <xdr:rowOff>117327</xdr:rowOff>
    </xdr:from>
    <xdr:to>
      <xdr:col>21</xdr:col>
      <xdr:colOff>0</xdr:colOff>
      <xdr:row>51</xdr:row>
      <xdr:rowOff>129540</xdr:rowOff>
    </xdr:to>
    <xdr:pic>
      <xdr:nvPicPr>
        <xdr:cNvPr id="9" name="LogoShape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47625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49342</xdr:rowOff>
    </xdr:from>
    <xdr:to>
      <xdr:col>17</xdr:col>
      <xdr:colOff>609599</xdr:colOff>
      <xdr:row>26</xdr:row>
      <xdr:rowOff>7938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49342</xdr:rowOff>
    </xdr:from>
    <xdr:to>
      <xdr:col>26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19833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52387</xdr:rowOff>
    </xdr:from>
    <xdr:to>
      <xdr:col>6</xdr:col>
      <xdr:colOff>152400</xdr:colOff>
      <xdr:row>49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52387</xdr:rowOff>
    </xdr:from>
    <xdr:to>
      <xdr:col>12</xdr:col>
      <xdr:colOff>741045</xdr:colOff>
      <xdr:row>49</xdr:row>
      <xdr:rowOff>73025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52387</xdr:rowOff>
    </xdr:from>
    <xdr:to>
      <xdr:col>21</xdr:col>
      <xdr:colOff>0</xdr:colOff>
      <xdr:row>49</xdr:row>
      <xdr:rowOff>73025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20</xdr:col>
      <xdr:colOff>360045</xdr:colOff>
      <xdr:row>50</xdr:row>
      <xdr:rowOff>133350</xdr:rowOff>
    </xdr:to>
    <xdr:pic>
      <xdr:nvPicPr>
        <xdr:cNvPr id="9" name="LogoShape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11</xdr:row>
      <xdr:rowOff>57150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58891</xdr:rowOff>
    </xdr:from>
    <xdr:to>
      <xdr:col>17</xdr:col>
      <xdr:colOff>609599</xdr:colOff>
      <xdr:row>26</xdr:row>
      <xdr:rowOff>7938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58891</xdr:rowOff>
    </xdr:from>
    <xdr:to>
      <xdr:col>26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19833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52387</xdr:rowOff>
    </xdr:from>
    <xdr:to>
      <xdr:col>6</xdr:col>
      <xdr:colOff>152400</xdr:colOff>
      <xdr:row>49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52387</xdr:rowOff>
    </xdr:from>
    <xdr:to>
      <xdr:col>12</xdr:col>
      <xdr:colOff>744855</xdr:colOff>
      <xdr:row>49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52387</xdr:rowOff>
    </xdr:from>
    <xdr:to>
      <xdr:col>21</xdr:col>
      <xdr:colOff>19050</xdr:colOff>
      <xdr:row>49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21</xdr:col>
      <xdr:colOff>0</xdr:colOff>
      <xdr:row>50</xdr:row>
      <xdr:rowOff>129540</xdr:rowOff>
    </xdr:to>
    <xdr:pic>
      <xdr:nvPicPr>
        <xdr:cNvPr id="8" name="LogoShape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54416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11</xdr:row>
      <xdr:rowOff>57150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754E37-F76C-45EC-91BE-9A2B62348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58891</xdr:rowOff>
    </xdr:from>
    <xdr:to>
      <xdr:col>17</xdr:col>
      <xdr:colOff>609599</xdr:colOff>
      <xdr:row>26</xdr:row>
      <xdr:rowOff>7938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991C90-42E9-4774-B244-B405C36B1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58891</xdr:rowOff>
    </xdr:from>
    <xdr:to>
      <xdr:col>26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5C157-8D58-4481-B7C9-C896E7D8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44F562D3-8B33-40F4-A686-579AA7B73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629150"/>
          <a:ext cx="1518859" cy="33987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52387</xdr:rowOff>
    </xdr:from>
    <xdr:to>
      <xdr:col>6</xdr:col>
      <xdr:colOff>152400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2152F9-4D4B-4F5E-A94E-82CF40A11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52387</xdr:rowOff>
    </xdr:from>
    <xdr:to>
      <xdr:col>12</xdr:col>
      <xdr:colOff>744855</xdr:colOff>
      <xdr:row>49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B3460A-DB5A-44C1-B0AE-5A10DCBE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52387</xdr:rowOff>
    </xdr:from>
    <xdr:to>
      <xdr:col>21</xdr:col>
      <xdr:colOff>19050</xdr:colOff>
      <xdr:row>49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CCDFFF-BE1F-4CAC-808E-34CBD1526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21</xdr:col>
      <xdr:colOff>0</xdr:colOff>
      <xdr:row>50</xdr:row>
      <xdr:rowOff>97155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4F9F3C40-93FB-4D91-B5D6-8297B716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54416" y="8023077"/>
          <a:ext cx="1518859" cy="33987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445770</xdr:colOff>
      <xdr:row>8</xdr:row>
      <xdr:rowOff>135890</xdr:rowOff>
    </xdr:from>
    <xdr:to>
      <xdr:col>16</xdr:col>
      <xdr:colOff>600014</xdr:colOff>
      <xdr:row>11</xdr:row>
      <xdr:rowOff>148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11237595" y="1707515"/>
          <a:ext cx="1567754" cy="359558"/>
        </a:xfrm>
        <a:prstGeom prst="rect">
          <a:avLst/>
        </a:prstGeom>
      </xdr:spPr>
    </xdr:pic>
    <xdr:clientData/>
  </xdr:twoCellAnchor>
  <xdr:twoCellAnchor editAs="oneCell">
    <xdr:from>
      <xdr:col>14</xdr:col>
      <xdr:colOff>444500</xdr:colOff>
      <xdr:row>22</xdr:row>
      <xdr:rowOff>114300</xdr:rowOff>
    </xdr:from>
    <xdr:to>
      <xdr:col>16</xdr:col>
      <xdr:colOff>590489</xdr:colOff>
      <xdr:row>24</xdr:row>
      <xdr:rowOff>130323</xdr:rowOff>
    </xdr:to>
    <xdr:pic>
      <xdr:nvPicPr>
        <xdr:cNvPr id="3" name="LogoShap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11236325" y="4438650"/>
          <a:ext cx="1559499" cy="362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52da6521-09f6-43d0-82e3-7be24e8da7b3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c11ca2b8-55e3-45cf-9465-9c58f6e5f359?lang=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264"/>
  <sheetViews>
    <sheetView workbookViewId="0">
      <selection activeCell="B4" sqref="B4"/>
    </sheetView>
  </sheetViews>
  <sheetFormatPr defaultColWidth="9.21875" defaultRowHeight="13.2" x14ac:dyDescent="0.25"/>
  <cols>
    <col min="1" max="1" width="22.21875" style="1" bestFit="1" customWidth="1"/>
    <col min="2" max="2" width="81.44140625" style="1" bestFit="1" customWidth="1"/>
    <col min="3" max="3" width="26.44140625" style="1" bestFit="1" customWidth="1"/>
    <col min="4" max="4" width="9.21875" style="1"/>
    <col min="5" max="5" width="9.21875" style="60"/>
    <col min="6" max="8" width="9.21875" style="1"/>
    <col min="9" max="9" width="9.21875" style="3"/>
    <col min="10" max="10" width="36" style="3" bestFit="1" customWidth="1"/>
    <col min="11" max="16384" width="9.21875" style="1"/>
  </cols>
  <sheetData>
    <row r="1" spans="1:10" x14ac:dyDescent="0.25">
      <c r="B1" s="2"/>
      <c r="E1" s="60" t="s">
        <v>50</v>
      </c>
      <c r="I1" s="3" t="s">
        <v>294</v>
      </c>
      <c r="J1" s="3" t="s">
        <v>18</v>
      </c>
    </row>
    <row r="2" spans="1:10" x14ac:dyDescent="0.25">
      <c r="A2" s="1" t="s">
        <v>647</v>
      </c>
      <c r="B2" s="1" t="str">
        <f>"EU trade in goods with Ukraine, "&amp;period&amp;"_ABS"&amp;A$25</f>
        <v>EU trade in goods with Ukraine, Q1 2021 to Q4 2024_ABS_upd_Feb_2025</v>
      </c>
      <c r="D2" s="1" t="str">
        <f>""&amp;E2</f>
        <v>06</v>
      </c>
      <c r="E2" s="60" t="s">
        <v>608</v>
      </c>
      <c r="F2" s="1" t="s">
        <v>612</v>
      </c>
      <c r="I2" s="3" t="s">
        <v>84</v>
      </c>
      <c r="J2" s="3" t="s">
        <v>295</v>
      </c>
    </row>
    <row r="3" spans="1:10" x14ac:dyDescent="0.25">
      <c r="A3" s="1" t="s">
        <v>648</v>
      </c>
      <c r="B3" s="1" t="str">
        <f>"EU trade in goods with Ukraine, "&amp;period&amp;"_SHARE"&amp;A$25</f>
        <v>EU trade in goods with Ukraine, Q1 2021 to Q4 2024_SHARE_upd_Feb_2025</v>
      </c>
      <c r="D3" s="1" t="str">
        <f t="shared" ref="D3:D66" si="0">""&amp;E3</f>
        <v>12</v>
      </c>
      <c r="E3" s="60" t="s">
        <v>7</v>
      </c>
      <c r="F3" s="1" t="s">
        <v>613</v>
      </c>
      <c r="I3" s="3" t="s">
        <v>85</v>
      </c>
      <c r="J3" s="3" t="s">
        <v>296</v>
      </c>
    </row>
    <row r="4" spans="1:10" ht="12" customHeight="1" x14ac:dyDescent="0.25">
      <c r="A4" s="1" t="s">
        <v>649</v>
      </c>
      <c r="B4" s="1" t="str">
        <f>"EU - Ukraine trade balance by product group, Q1 2021 to Q4 2024"&amp;A$25</f>
        <v>EU - Ukraine trade balance by product group, Q1 2021 to Q4 2024_upd_Feb_2025</v>
      </c>
      <c r="D4" s="1" t="str">
        <f t="shared" si="0"/>
        <v>32</v>
      </c>
      <c r="E4" s="60" t="s">
        <v>609</v>
      </c>
      <c r="F4" s="1" t="s">
        <v>614</v>
      </c>
      <c r="I4" s="3" t="s">
        <v>536</v>
      </c>
      <c r="J4" s="3" t="s">
        <v>587</v>
      </c>
    </row>
    <row r="5" spans="1:10" x14ac:dyDescent="0.25">
      <c r="A5" s="1" t="s">
        <v>650</v>
      </c>
      <c r="B5" s="1" t="str">
        <f>"Ukraine's share in EU imports for selected products"&amp;A$25</f>
        <v>Ukraine's share in EU imports for selected products_upd_Feb_2025</v>
      </c>
      <c r="D5" s="1" t="str">
        <f t="shared" si="0"/>
        <v>09</v>
      </c>
      <c r="E5" s="60" t="s">
        <v>70</v>
      </c>
      <c r="F5" s="1" t="s">
        <v>615</v>
      </c>
      <c r="I5" s="3" t="s">
        <v>211</v>
      </c>
      <c r="J5" s="3" t="s">
        <v>297</v>
      </c>
    </row>
    <row r="6" spans="1:10" x14ac:dyDescent="0.25">
      <c r="A6" s="1" t="s">
        <v>651</v>
      </c>
      <c r="B6" s="1" t="str">
        <f>'Figure 5'!A$1&amp;A$25</f>
        <v>EU imports of sunflower oil from Ukraine, Q1 2021 to Q4 2024_upd_Feb_2025</v>
      </c>
      <c r="D6" s="1" t="str">
        <f t="shared" si="0"/>
        <v>34</v>
      </c>
      <c r="E6" s="60" t="s">
        <v>610</v>
      </c>
      <c r="F6" s="1" t="s">
        <v>616</v>
      </c>
      <c r="I6" s="3" t="s">
        <v>115</v>
      </c>
      <c r="J6" s="3" t="s">
        <v>298</v>
      </c>
    </row>
    <row r="7" spans="1:10" x14ac:dyDescent="0.25">
      <c r="A7" s="1" t="s">
        <v>652</v>
      </c>
      <c r="B7" s="1" t="str">
        <f>'Figure 6'!A$2&amp;A$25</f>
        <v>Main partners for extra-EU imports of sunflower oil_upd_Feb_2025</v>
      </c>
      <c r="D7" s="1" t="str">
        <f t="shared" si="0"/>
        <v>18</v>
      </c>
      <c r="E7" s="60" t="s">
        <v>72</v>
      </c>
      <c r="F7" s="1" t="s">
        <v>617</v>
      </c>
      <c r="I7" s="3" t="s">
        <v>216</v>
      </c>
      <c r="J7" s="3" t="s">
        <v>299</v>
      </c>
    </row>
    <row r="8" spans="1:10" x14ac:dyDescent="0.25">
      <c r="A8" s="1" t="s">
        <v>653</v>
      </c>
      <c r="B8" s="1" t="str">
        <f>'Figure 7'!A$1&amp;A$25</f>
        <v>EU imports of maize from Ukraine, Q1 2021 to Q4 2024_upd_Feb_2025</v>
      </c>
      <c r="D8" s="1" t="str">
        <f t="shared" si="0"/>
        <v>61</v>
      </c>
      <c r="E8" s="60" t="s">
        <v>858</v>
      </c>
      <c r="F8" s="1" t="s">
        <v>618</v>
      </c>
      <c r="I8" s="3" t="s">
        <v>228</v>
      </c>
      <c r="J8" s="3" t="s">
        <v>592</v>
      </c>
    </row>
    <row r="9" spans="1:10" x14ac:dyDescent="0.25">
      <c r="A9" s="1" t="s">
        <v>654</v>
      </c>
      <c r="B9" s="1" t="str">
        <f>'Figure 8'!A$2&amp;A$25</f>
        <v>Main partners for extra-EU imports of maize_upd_Feb_2025</v>
      </c>
      <c r="D9" s="1" t="str">
        <f t="shared" si="0"/>
        <v>95</v>
      </c>
      <c r="E9" s="60" t="s">
        <v>859</v>
      </c>
      <c r="F9" s="1" t="s">
        <v>619</v>
      </c>
      <c r="I9" s="3" t="s">
        <v>282</v>
      </c>
      <c r="J9" s="3" t="s">
        <v>300</v>
      </c>
    </row>
    <row r="10" spans="1:10" x14ac:dyDescent="0.25">
      <c r="A10" s="1" t="s">
        <v>655</v>
      </c>
      <c r="B10" s="1" t="str">
        <f>'Figure 9'!A$1&amp;A$25</f>
        <v>EU imports of rape or colza seeds from Ukraine, Q1 2021 to Q4 2024_upd_Feb_2025</v>
      </c>
      <c r="D10" s="1" t="str">
        <f t="shared" si="0"/>
        <v>96</v>
      </c>
      <c r="E10" s="60" t="s">
        <v>71</v>
      </c>
      <c r="F10" s="1" t="s">
        <v>620</v>
      </c>
      <c r="I10" s="3" t="s">
        <v>137</v>
      </c>
      <c r="J10" s="3" t="s">
        <v>301</v>
      </c>
    </row>
    <row r="11" spans="1:10" x14ac:dyDescent="0.25">
      <c r="A11" s="1" t="s">
        <v>656</v>
      </c>
      <c r="B11" s="1" t="str">
        <f>'Figure 10'!A$2&amp;A$25</f>
        <v>Main partners for extra-EU imports of rape or colza seeds_upd_Feb_2025</v>
      </c>
      <c r="D11" s="1" t="str">
        <f t="shared" si="0"/>
        <v>83</v>
      </c>
      <c r="E11" s="60" t="s">
        <v>611</v>
      </c>
      <c r="F11" s="1" t="s">
        <v>621</v>
      </c>
      <c r="I11" s="3" t="s">
        <v>184</v>
      </c>
      <c r="J11" s="3" t="s">
        <v>302</v>
      </c>
    </row>
    <row r="12" spans="1:10" x14ac:dyDescent="0.25">
      <c r="A12" s="1" t="s">
        <v>657</v>
      </c>
      <c r="B12" s="1" t="str">
        <f>'Figure 11'!A$1&amp;A$25</f>
        <v>EU imports of wood from Ukraine, Q1 2021 to Q4 2024_upd_Feb_2025</v>
      </c>
      <c r="D12" s="1" t="str">
        <f t="shared" si="0"/>
        <v>84</v>
      </c>
      <c r="E12" s="66" t="s">
        <v>74</v>
      </c>
      <c r="F12" s="3" t="s">
        <v>78</v>
      </c>
      <c r="I12" s="3" t="s">
        <v>537</v>
      </c>
      <c r="J12" s="3" t="s">
        <v>303</v>
      </c>
    </row>
    <row r="13" spans="1:10" x14ac:dyDescent="0.25">
      <c r="A13" s="1" t="s">
        <v>658</v>
      </c>
      <c r="B13" s="1" t="str">
        <f>'Figure 12'!A$2&amp;A$25</f>
        <v>Main partners for extra-EU imports of wood_upd_Feb_2025</v>
      </c>
      <c r="D13" s="1" t="str">
        <f t="shared" si="0"/>
        <v>87</v>
      </c>
      <c r="E13" s="66" t="s">
        <v>73</v>
      </c>
      <c r="F13" s="3" t="s">
        <v>69</v>
      </c>
      <c r="I13" s="3" t="s">
        <v>139</v>
      </c>
      <c r="J13" s="3" t="s">
        <v>304</v>
      </c>
    </row>
    <row r="14" spans="1:10" x14ac:dyDescent="0.25">
      <c r="A14" s="1" t="s">
        <v>659</v>
      </c>
      <c r="B14" s="1" t="str">
        <f>'Figure 13'!A$1&amp;A$25</f>
        <v>EU imports of iron and steel from Ukraine, Q1 2021 to Q4 2024_upd_Feb_2025</v>
      </c>
      <c r="D14" s="1" t="str">
        <f t="shared" si="0"/>
        <v>30</v>
      </c>
      <c r="E14" s="66" t="s">
        <v>75</v>
      </c>
      <c r="F14" s="3" t="s">
        <v>622</v>
      </c>
      <c r="I14" s="3" t="s">
        <v>265</v>
      </c>
      <c r="J14" s="3" t="s">
        <v>305</v>
      </c>
    </row>
    <row r="15" spans="1:10" x14ac:dyDescent="0.25">
      <c r="A15" s="1" t="s">
        <v>660</v>
      </c>
      <c r="B15" s="1" t="str">
        <f>'Figure 14'!A$2&amp;A$25</f>
        <v>Main partners for extra-EU imports of iron and steel_upd_Feb_2025</v>
      </c>
      <c r="D15" s="1" t="str">
        <f t="shared" si="0"/>
        <v>85</v>
      </c>
      <c r="E15" s="66" t="s">
        <v>5</v>
      </c>
      <c r="F15" s="3" t="s">
        <v>14</v>
      </c>
      <c r="I15" s="3" t="s">
        <v>118</v>
      </c>
      <c r="J15" s="3" t="s">
        <v>306</v>
      </c>
    </row>
    <row r="16" spans="1:10" x14ac:dyDescent="0.25">
      <c r="A16" s="1" t="s">
        <v>665</v>
      </c>
      <c r="B16" s="1" t="str">
        <f>'Figure 15'!A$1&amp;A$25</f>
        <v>EU imports of soya bean oil from Ukraine, Q1 2021 to Q4 2024_upd_Feb_2025</v>
      </c>
      <c r="D16" s="1" t="str">
        <f t="shared" si="0"/>
        <v>39</v>
      </c>
      <c r="E16" s="66" t="s">
        <v>76</v>
      </c>
      <c r="F16" s="3" t="s">
        <v>79</v>
      </c>
      <c r="I16" s="3" t="s">
        <v>253</v>
      </c>
      <c r="J16" s="3" t="s">
        <v>307</v>
      </c>
    </row>
    <row r="17" spans="1:10" x14ac:dyDescent="0.25">
      <c r="A17" s="1" t="s">
        <v>750</v>
      </c>
      <c r="B17" s="1" t="str">
        <f>'Figure 16'!A$2&amp;A$25</f>
        <v>Main partners for extra-EU imports of soya bean oil_upd_Feb_2025</v>
      </c>
      <c r="D17" s="1" t="str">
        <f t="shared" si="0"/>
        <v>2709</v>
      </c>
      <c r="E17" s="66" t="s">
        <v>623</v>
      </c>
      <c r="F17" s="1" t="s">
        <v>633</v>
      </c>
      <c r="I17" s="3" t="s">
        <v>538</v>
      </c>
      <c r="J17" s="3" t="s">
        <v>308</v>
      </c>
    </row>
    <row r="18" spans="1:10" x14ac:dyDescent="0.25">
      <c r="A18" s="1" t="s">
        <v>883</v>
      </c>
      <c r="B18" s="1" t="e">
        <f>#REF!&amp;A$25</f>
        <v>#REF!</v>
      </c>
      <c r="D18" s="1" t="str">
        <f t="shared" si="0"/>
        <v>2710</v>
      </c>
      <c r="E18" s="66" t="s">
        <v>624</v>
      </c>
      <c r="F18" s="1" t="s">
        <v>634</v>
      </c>
      <c r="I18" s="3" t="s">
        <v>116</v>
      </c>
      <c r="J18" s="3" t="s">
        <v>309</v>
      </c>
    </row>
    <row r="19" spans="1:10" x14ac:dyDescent="0.25">
      <c r="A19" s="1" t="s">
        <v>661</v>
      </c>
      <c r="B19" s="1" t="str">
        <f>'Table 1+2'!A$1&amp;"_VALUE"&amp;A$25</f>
        <v>Exports of main product groups to Ukraine, Q1 2021 to Q4 2024_VALUE_upd_Feb_2025</v>
      </c>
      <c r="D19" s="1" t="str">
        <f t="shared" si="0"/>
        <v>27111100</v>
      </c>
      <c r="E19" s="66" t="s">
        <v>625</v>
      </c>
      <c r="F19" s="1" t="s">
        <v>635</v>
      </c>
      <c r="I19" s="3" t="s">
        <v>249</v>
      </c>
      <c r="J19" s="3" t="s">
        <v>310</v>
      </c>
    </row>
    <row r="20" spans="1:10" x14ac:dyDescent="0.25">
      <c r="A20" s="1" t="s">
        <v>662</v>
      </c>
      <c r="B20" s="1" t="str">
        <f>'Table 1+2'!A$15&amp;"_TON"&amp;A$25</f>
        <v>Exports of main product groups to Ukraine, Q1 2021 to Q4 2024_TON_upd_Feb_2025</v>
      </c>
      <c r="D20" s="1" t="str">
        <f t="shared" si="0"/>
        <v>27112100</v>
      </c>
      <c r="E20" s="66" t="s">
        <v>626</v>
      </c>
      <c r="F20" s="1" t="s">
        <v>636</v>
      </c>
      <c r="I20" s="3" t="s">
        <v>113</v>
      </c>
      <c r="J20" s="3" t="s">
        <v>311</v>
      </c>
    </row>
    <row r="21" spans="1:10" x14ac:dyDescent="0.25">
      <c r="D21" s="1" t="str">
        <f t="shared" si="0"/>
        <v>2701</v>
      </c>
      <c r="E21" s="66" t="s">
        <v>627</v>
      </c>
      <c r="F21" s="1" t="s">
        <v>637</v>
      </c>
      <c r="I21" s="3" t="s">
        <v>126</v>
      </c>
      <c r="J21" s="3" t="s">
        <v>593</v>
      </c>
    </row>
    <row r="22" spans="1:10" x14ac:dyDescent="0.25">
      <c r="D22" s="1" t="str">
        <f t="shared" si="0"/>
        <v>71</v>
      </c>
      <c r="E22" s="66" t="s">
        <v>632</v>
      </c>
      <c r="F22" s="1" t="s">
        <v>638</v>
      </c>
      <c r="I22" s="3" t="s">
        <v>231</v>
      </c>
      <c r="J22" s="3" t="s">
        <v>312</v>
      </c>
    </row>
    <row r="23" spans="1:10" x14ac:dyDescent="0.25">
      <c r="D23" s="1" t="str">
        <f t="shared" si="0"/>
        <v>74</v>
      </c>
      <c r="E23" s="66" t="s">
        <v>628</v>
      </c>
      <c r="F23" s="1" t="s">
        <v>639</v>
      </c>
      <c r="I23" s="3" t="s">
        <v>108</v>
      </c>
      <c r="J23" s="3" t="s">
        <v>313</v>
      </c>
    </row>
    <row r="24" spans="1:10" x14ac:dyDescent="0.25">
      <c r="A24" s="1" t="s">
        <v>881</v>
      </c>
      <c r="D24" s="1" t="str">
        <f t="shared" si="0"/>
        <v>75</v>
      </c>
      <c r="E24" s="66" t="s">
        <v>629</v>
      </c>
      <c r="F24" s="1" t="s">
        <v>640</v>
      </c>
      <c r="I24" s="3" t="s">
        <v>539</v>
      </c>
      <c r="J24" s="3" t="s">
        <v>314</v>
      </c>
    </row>
    <row r="25" spans="1:10" x14ac:dyDescent="0.25">
      <c r="A25" s="1" t="s">
        <v>882</v>
      </c>
      <c r="D25" s="1" t="str">
        <f t="shared" si="0"/>
        <v>31</v>
      </c>
      <c r="E25" s="66" t="s">
        <v>630</v>
      </c>
      <c r="F25" s="1" t="s">
        <v>641</v>
      </c>
      <c r="I25" s="3" t="s">
        <v>208</v>
      </c>
      <c r="J25" s="3" t="s">
        <v>315</v>
      </c>
    </row>
    <row r="26" spans="1:10" x14ac:dyDescent="0.25">
      <c r="D26" s="1" t="str">
        <f t="shared" si="0"/>
        <v>40</v>
      </c>
      <c r="E26" s="66" t="s">
        <v>631</v>
      </c>
      <c r="F26" s="1" t="s">
        <v>642</v>
      </c>
      <c r="I26" s="3" t="s">
        <v>540</v>
      </c>
      <c r="J26" s="3" t="s">
        <v>316</v>
      </c>
    </row>
    <row r="27" spans="1:10" x14ac:dyDescent="0.25">
      <c r="D27" s="1" t="str">
        <f t="shared" si="0"/>
        <v>44</v>
      </c>
      <c r="E27" s="67" t="s">
        <v>6</v>
      </c>
      <c r="F27" s="1" t="s">
        <v>643</v>
      </c>
      <c r="I27" s="3" t="s">
        <v>151</v>
      </c>
      <c r="J27" s="3" t="s">
        <v>317</v>
      </c>
    </row>
    <row r="28" spans="1:10" x14ac:dyDescent="0.25">
      <c r="D28" s="1" t="str">
        <f t="shared" si="0"/>
        <v>72</v>
      </c>
      <c r="E28" s="67" t="s">
        <v>4</v>
      </c>
      <c r="F28" s="1" t="s">
        <v>13</v>
      </c>
      <c r="I28" s="3" t="s">
        <v>233</v>
      </c>
      <c r="J28" s="3" t="s">
        <v>318</v>
      </c>
    </row>
    <row r="29" spans="1:10" ht="14.4" x14ac:dyDescent="0.3">
      <c r="A29" s="57" t="s">
        <v>746</v>
      </c>
      <c r="B29" s="57">
        <v>4</v>
      </c>
      <c r="D29" s="1" t="str">
        <f t="shared" si="0"/>
        <v>27OIL</v>
      </c>
      <c r="E29" s="60" t="s">
        <v>668</v>
      </c>
      <c r="F29" s="1" t="s">
        <v>667</v>
      </c>
      <c r="I29" s="3" t="s">
        <v>229</v>
      </c>
      <c r="J29" s="3" t="s">
        <v>319</v>
      </c>
    </row>
    <row r="30" spans="1:10" x14ac:dyDescent="0.25">
      <c r="D30" s="1" t="str">
        <f t="shared" si="0"/>
        <v>27GAS</v>
      </c>
      <c r="E30" s="60" t="s">
        <v>669</v>
      </c>
      <c r="F30" s="1" t="s">
        <v>666</v>
      </c>
      <c r="I30" s="3" t="s">
        <v>269</v>
      </c>
      <c r="J30" s="3" t="s">
        <v>320</v>
      </c>
    </row>
    <row r="31" spans="1:10" x14ac:dyDescent="0.25">
      <c r="D31" s="1" t="str">
        <f t="shared" si="0"/>
        <v>/Petroleum_oils</v>
      </c>
      <c r="E31" s="60" t="s">
        <v>670</v>
      </c>
      <c r="F31" s="1" t="s">
        <v>667</v>
      </c>
      <c r="I31" s="3" t="s">
        <v>205</v>
      </c>
      <c r="J31" s="3" t="s">
        <v>321</v>
      </c>
    </row>
    <row r="32" spans="1:10" x14ac:dyDescent="0.25">
      <c r="D32" s="1" t="str">
        <f t="shared" si="0"/>
        <v>/Natural_gas_both</v>
      </c>
      <c r="E32" s="60" t="s">
        <v>765</v>
      </c>
      <c r="F32" s="1" t="s">
        <v>666</v>
      </c>
      <c r="I32" s="3" t="s">
        <v>262</v>
      </c>
      <c r="J32" s="3" t="s">
        <v>322</v>
      </c>
    </row>
    <row r="33" spans="4:10" x14ac:dyDescent="0.25">
      <c r="D33" s="1" t="str">
        <f t="shared" si="0"/>
        <v>1507</v>
      </c>
      <c r="E33" s="60" t="s">
        <v>760</v>
      </c>
      <c r="F33" s="1" t="s">
        <v>766</v>
      </c>
      <c r="I33" s="3" t="s">
        <v>163</v>
      </c>
      <c r="J33" s="3" t="s">
        <v>323</v>
      </c>
    </row>
    <row r="34" spans="4:10" x14ac:dyDescent="0.25">
      <c r="D34" s="1" t="str">
        <f t="shared" si="0"/>
        <v>72</v>
      </c>
      <c r="E34" s="60" t="s">
        <v>4</v>
      </c>
      <c r="F34" s="13" t="s">
        <v>13</v>
      </c>
      <c r="I34" s="3" t="s">
        <v>234</v>
      </c>
      <c r="J34" s="3" t="s">
        <v>594</v>
      </c>
    </row>
    <row r="35" spans="4:10" x14ac:dyDescent="0.25">
      <c r="D35" s="1" t="str">
        <f t="shared" si="0"/>
        <v>44</v>
      </c>
      <c r="E35" s="60" t="s">
        <v>6</v>
      </c>
      <c r="F35" s="13" t="s">
        <v>643</v>
      </c>
      <c r="I35" s="3" t="s">
        <v>95</v>
      </c>
      <c r="J35" s="3" t="s">
        <v>324</v>
      </c>
    </row>
    <row r="36" spans="4:10" x14ac:dyDescent="0.25">
      <c r="D36" s="1" t="str">
        <f t="shared" si="0"/>
        <v>10</v>
      </c>
      <c r="E36" s="60" t="s">
        <v>767</v>
      </c>
      <c r="F36" s="13" t="s">
        <v>768</v>
      </c>
      <c r="I36" s="3" t="s">
        <v>201</v>
      </c>
      <c r="J36" s="3" t="s">
        <v>325</v>
      </c>
    </row>
    <row r="37" spans="4:10" x14ac:dyDescent="0.25">
      <c r="D37" s="1" t="str">
        <f t="shared" si="0"/>
        <v>14</v>
      </c>
      <c r="E37" s="60" t="s">
        <v>769</v>
      </c>
      <c r="F37" s="13" t="s">
        <v>770</v>
      </c>
      <c r="I37" s="3" t="s">
        <v>252</v>
      </c>
      <c r="J37" s="3" t="s">
        <v>326</v>
      </c>
    </row>
    <row r="38" spans="4:10" x14ac:dyDescent="0.25">
      <c r="D38" s="1" t="str">
        <f t="shared" si="0"/>
        <v>15</v>
      </c>
      <c r="E38" s="60" t="s">
        <v>771</v>
      </c>
      <c r="F38" s="13" t="s">
        <v>803</v>
      </c>
      <c r="I38" s="3" t="s">
        <v>292</v>
      </c>
      <c r="J38" s="3" t="s">
        <v>327</v>
      </c>
    </row>
    <row r="39" spans="4:10" x14ac:dyDescent="0.25">
      <c r="D39" s="1" t="str">
        <f t="shared" si="0"/>
        <v>26</v>
      </c>
      <c r="E39" s="60" t="s">
        <v>772</v>
      </c>
      <c r="F39" s="13" t="s">
        <v>773</v>
      </c>
      <c r="I39" s="3" t="s">
        <v>156</v>
      </c>
      <c r="J39" s="3" t="s">
        <v>328</v>
      </c>
    </row>
    <row r="40" spans="4:10" x14ac:dyDescent="0.25">
      <c r="D40" s="1" t="str">
        <f t="shared" si="0"/>
        <v>87</v>
      </c>
      <c r="E40" s="60" t="s">
        <v>73</v>
      </c>
      <c r="F40" s="1" t="s">
        <v>69</v>
      </c>
      <c r="I40" s="3" t="s">
        <v>125</v>
      </c>
      <c r="J40" s="3" t="s">
        <v>329</v>
      </c>
    </row>
    <row r="41" spans="4:10" x14ac:dyDescent="0.25">
      <c r="D41" s="1" t="str">
        <f t="shared" si="0"/>
        <v>88</v>
      </c>
      <c r="E41" s="60" t="s">
        <v>774</v>
      </c>
      <c r="F41" s="1" t="s">
        <v>775</v>
      </c>
      <c r="I41" s="3" t="s">
        <v>212</v>
      </c>
      <c r="J41" s="3" t="s">
        <v>330</v>
      </c>
    </row>
    <row r="42" spans="4:10" x14ac:dyDescent="0.25">
      <c r="D42" s="1" t="str">
        <f t="shared" si="0"/>
        <v>84</v>
      </c>
      <c r="E42" s="60" t="s">
        <v>74</v>
      </c>
      <c r="F42" s="1" t="s">
        <v>78</v>
      </c>
      <c r="I42" s="3" t="s">
        <v>97</v>
      </c>
      <c r="J42" s="3" t="s">
        <v>331</v>
      </c>
    </row>
    <row r="43" spans="4:10" x14ac:dyDescent="0.25">
      <c r="D43" s="1" t="str">
        <f t="shared" si="0"/>
        <v>27</v>
      </c>
      <c r="E43" s="60" t="s">
        <v>776</v>
      </c>
      <c r="F43" s="1" t="s">
        <v>777</v>
      </c>
      <c r="I43" s="3" t="s">
        <v>272</v>
      </c>
      <c r="J43" s="3" t="s">
        <v>332</v>
      </c>
    </row>
    <row r="44" spans="4:10" x14ac:dyDescent="0.25">
      <c r="D44" s="1" t="str">
        <f t="shared" si="0"/>
        <v>85</v>
      </c>
      <c r="E44" s="60" t="s">
        <v>5</v>
      </c>
      <c r="F44" s="1" t="s">
        <v>14</v>
      </c>
      <c r="I44" s="3" t="s">
        <v>145</v>
      </c>
      <c r="J44" s="3" t="s">
        <v>333</v>
      </c>
    </row>
    <row r="45" spans="4:10" x14ac:dyDescent="0.25">
      <c r="D45" s="1" t="str">
        <f t="shared" si="0"/>
        <v>30</v>
      </c>
      <c r="E45" s="60" t="s">
        <v>75</v>
      </c>
      <c r="F45" s="1" t="s">
        <v>778</v>
      </c>
      <c r="I45" s="3" t="s">
        <v>236</v>
      </c>
      <c r="J45" s="3" t="s">
        <v>334</v>
      </c>
    </row>
    <row r="46" spans="4:10" x14ac:dyDescent="0.25">
      <c r="D46" s="1" t="str">
        <f t="shared" si="0"/>
        <v>39</v>
      </c>
      <c r="E46" s="60" t="s">
        <v>76</v>
      </c>
      <c r="F46" s="1" t="s">
        <v>79</v>
      </c>
      <c r="I46" s="3" t="s">
        <v>168</v>
      </c>
      <c r="J46" s="3" t="s">
        <v>335</v>
      </c>
    </row>
    <row r="47" spans="4:10" x14ac:dyDescent="0.25">
      <c r="D47" s="1" t="str">
        <f t="shared" si="0"/>
        <v>38</v>
      </c>
      <c r="E47" s="60" t="s">
        <v>779</v>
      </c>
      <c r="F47" s="1" t="s">
        <v>780</v>
      </c>
      <c r="I47" s="3" t="s">
        <v>87</v>
      </c>
      <c r="J47" s="3" t="s">
        <v>336</v>
      </c>
    </row>
    <row r="48" spans="4:10" x14ac:dyDescent="0.25">
      <c r="D48" s="1" t="str">
        <f t="shared" si="0"/>
        <v>90</v>
      </c>
      <c r="E48" s="60" t="s">
        <v>781</v>
      </c>
      <c r="F48" s="1" t="s">
        <v>782</v>
      </c>
      <c r="I48" s="3" t="s">
        <v>129</v>
      </c>
      <c r="J48" s="3" t="s">
        <v>337</v>
      </c>
    </row>
    <row r="49" spans="4:10" x14ac:dyDescent="0.25">
      <c r="D49" s="1" t="str">
        <f t="shared" si="0"/>
        <v>33</v>
      </c>
      <c r="E49" s="60" t="s">
        <v>783</v>
      </c>
      <c r="F49" s="1" t="s">
        <v>784</v>
      </c>
      <c r="I49" s="3" t="s">
        <v>256</v>
      </c>
      <c r="J49" s="3" t="s">
        <v>338</v>
      </c>
    </row>
    <row r="50" spans="4:10" x14ac:dyDescent="0.25">
      <c r="D50" s="1" t="str">
        <f t="shared" si="0"/>
        <v>0409</v>
      </c>
      <c r="E50" s="60" t="s">
        <v>785</v>
      </c>
      <c r="F50" s="1" t="s">
        <v>786</v>
      </c>
      <c r="I50" s="3" t="s">
        <v>122</v>
      </c>
      <c r="J50" s="3" t="s">
        <v>339</v>
      </c>
    </row>
    <row r="51" spans="4:10" x14ac:dyDescent="0.25">
      <c r="D51" s="1" t="str">
        <f t="shared" si="0"/>
        <v>1001</v>
      </c>
      <c r="E51" s="60" t="s">
        <v>787</v>
      </c>
      <c r="F51" s="1" t="s">
        <v>788</v>
      </c>
      <c r="I51" s="3" t="s">
        <v>142</v>
      </c>
      <c r="J51" s="3" t="s">
        <v>340</v>
      </c>
    </row>
    <row r="52" spans="4:10" x14ac:dyDescent="0.25">
      <c r="D52" s="1" t="str">
        <f t="shared" si="0"/>
        <v>1003</v>
      </c>
      <c r="E52" s="60" t="s">
        <v>789</v>
      </c>
      <c r="F52" s="1" t="s">
        <v>790</v>
      </c>
      <c r="I52" s="3" t="s">
        <v>128</v>
      </c>
      <c r="J52" s="3" t="s">
        <v>341</v>
      </c>
    </row>
    <row r="53" spans="4:10" x14ac:dyDescent="0.25">
      <c r="D53" s="1" t="str">
        <f t="shared" si="0"/>
        <v>1005</v>
      </c>
      <c r="E53" s="60" t="s">
        <v>758</v>
      </c>
      <c r="F53" s="1" t="s">
        <v>791</v>
      </c>
      <c r="I53" s="3" t="s">
        <v>133</v>
      </c>
      <c r="J53" s="3" t="s">
        <v>342</v>
      </c>
    </row>
    <row r="54" spans="4:10" x14ac:dyDescent="0.25">
      <c r="D54" s="1" t="str">
        <f t="shared" si="0"/>
        <v>1205</v>
      </c>
      <c r="E54" s="60" t="s">
        <v>759</v>
      </c>
      <c r="F54" s="1" t="s">
        <v>792</v>
      </c>
      <c r="I54" s="3" t="s">
        <v>541</v>
      </c>
      <c r="J54" s="3" t="s">
        <v>595</v>
      </c>
    </row>
    <row r="55" spans="4:10" x14ac:dyDescent="0.25">
      <c r="D55" s="1" t="str">
        <f t="shared" si="0"/>
        <v>1507</v>
      </c>
      <c r="E55" s="60" t="s">
        <v>760</v>
      </c>
      <c r="F55" s="1" t="s">
        <v>766</v>
      </c>
      <c r="I55" s="3" t="s">
        <v>188</v>
      </c>
      <c r="J55" s="3" t="s">
        <v>343</v>
      </c>
    </row>
    <row r="56" spans="4:10" x14ac:dyDescent="0.25">
      <c r="D56" s="1" t="str">
        <f t="shared" si="0"/>
        <v>1512</v>
      </c>
      <c r="E56" s="60" t="s">
        <v>757</v>
      </c>
      <c r="F56" s="1" t="s">
        <v>793</v>
      </c>
      <c r="I56" s="3" t="s">
        <v>214</v>
      </c>
      <c r="J56" s="3" t="s">
        <v>344</v>
      </c>
    </row>
    <row r="57" spans="4:10" x14ac:dyDescent="0.25">
      <c r="D57" s="1" t="str">
        <f t="shared" si="0"/>
        <v>1514</v>
      </c>
      <c r="E57" s="60" t="s">
        <v>794</v>
      </c>
      <c r="F57" s="1" t="s">
        <v>795</v>
      </c>
      <c r="I57" s="3" t="s">
        <v>225</v>
      </c>
      <c r="J57" s="3" t="s">
        <v>345</v>
      </c>
    </row>
    <row r="58" spans="4:10" x14ac:dyDescent="0.25">
      <c r="D58" s="1" t="str">
        <f t="shared" si="0"/>
        <v>31</v>
      </c>
      <c r="E58" s="63" t="s">
        <v>630</v>
      </c>
      <c r="F58" s="1" t="s">
        <v>641</v>
      </c>
      <c r="I58" s="3" t="s">
        <v>266</v>
      </c>
      <c r="J58" s="3" t="s">
        <v>346</v>
      </c>
    </row>
    <row r="59" spans="4:10" x14ac:dyDescent="0.25">
      <c r="D59" s="1" t="str">
        <f t="shared" si="0"/>
        <v>41</v>
      </c>
      <c r="E59" s="60" t="s">
        <v>761</v>
      </c>
      <c r="F59" s="1" t="s">
        <v>799</v>
      </c>
      <c r="I59" s="3" t="s">
        <v>542</v>
      </c>
      <c r="J59" s="3" t="s">
        <v>347</v>
      </c>
    </row>
    <row r="60" spans="4:10" x14ac:dyDescent="0.25">
      <c r="D60" s="1" t="str">
        <f t="shared" si="0"/>
        <v>09</v>
      </c>
      <c r="E60" s="60" t="s">
        <v>70</v>
      </c>
      <c r="F60" s="1" t="s">
        <v>615</v>
      </c>
      <c r="I60" s="3" t="s">
        <v>543</v>
      </c>
      <c r="J60" s="3" t="s">
        <v>348</v>
      </c>
    </row>
    <row r="61" spans="4:10" x14ac:dyDescent="0.25">
      <c r="D61" s="1" t="str">
        <f t="shared" si="0"/>
        <v>60</v>
      </c>
      <c r="E61" s="60" t="s">
        <v>762</v>
      </c>
      <c r="F61" s="1" t="s">
        <v>800</v>
      </c>
      <c r="I61" s="3" t="s">
        <v>544</v>
      </c>
      <c r="J61" s="3" t="s">
        <v>349</v>
      </c>
    </row>
    <row r="62" spans="4:10" x14ac:dyDescent="0.25">
      <c r="D62" s="1" t="str">
        <f t="shared" si="0"/>
        <v>12</v>
      </c>
      <c r="E62" s="60" t="s">
        <v>7</v>
      </c>
      <c r="F62" s="1" t="s">
        <v>613</v>
      </c>
      <c r="I62" s="3" t="s">
        <v>545</v>
      </c>
      <c r="J62" s="3" t="s">
        <v>350</v>
      </c>
    </row>
    <row r="63" spans="4:10" x14ac:dyDescent="0.25">
      <c r="D63" s="1" t="str">
        <f t="shared" si="0"/>
        <v>24</v>
      </c>
      <c r="E63" s="60" t="s">
        <v>763</v>
      </c>
      <c r="F63" s="1" t="s">
        <v>801</v>
      </c>
      <c r="I63" s="3" t="s">
        <v>255</v>
      </c>
      <c r="J63" s="3" t="s">
        <v>351</v>
      </c>
    </row>
    <row r="64" spans="4:10" x14ac:dyDescent="0.25">
      <c r="D64" s="1" t="str">
        <f t="shared" si="0"/>
        <v>58</v>
      </c>
      <c r="E64" s="60" t="s">
        <v>764</v>
      </c>
      <c r="F64" s="1" t="s">
        <v>802</v>
      </c>
      <c r="I64" s="3" t="s">
        <v>546</v>
      </c>
      <c r="J64" s="3" t="s">
        <v>352</v>
      </c>
    </row>
    <row r="65" spans="4:10" x14ac:dyDescent="0.25">
      <c r="D65" s="1" t="str">
        <f t="shared" si="0"/>
        <v>96</v>
      </c>
      <c r="E65" s="60" t="s">
        <v>71</v>
      </c>
      <c r="F65" s="1" t="s">
        <v>620</v>
      </c>
      <c r="I65" s="3" t="s">
        <v>264</v>
      </c>
      <c r="J65" s="3" t="s">
        <v>353</v>
      </c>
    </row>
    <row r="66" spans="4:10" x14ac:dyDescent="0.25">
      <c r="D66" s="1" t="str">
        <f t="shared" si="0"/>
        <v>18</v>
      </c>
      <c r="E66" s="60" t="s">
        <v>72</v>
      </c>
      <c r="F66" s="1" t="s">
        <v>617</v>
      </c>
      <c r="I66" s="3" t="s">
        <v>155</v>
      </c>
      <c r="J66" s="3" t="s">
        <v>354</v>
      </c>
    </row>
    <row r="67" spans="4:10" x14ac:dyDescent="0.25">
      <c r="D67" s="1" t="str">
        <f t="shared" ref="D67:D72" si="1">""&amp;E67</f>
        <v>59</v>
      </c>
      <c r="E67" s="60" t="s">
        <v>796</v>
      </c>
      <c r="F67" s="1" t="s">
        <v>798</v>
      </c>
      <c r="I67" s="3" t="s">
        <v>102</v>
      </c>
      <c r="J67" s="3" t="s">
        <v>355</v>
      </c>
    </row>
    <row r="68" spans="4:10" x14ac:dyDescent="0.25">
      <c r="D68" s="1" t="str">
        <f t="shared" si="1"/>
        <v>93</v>
      </c>
      <c r="E68" s="60" t="s">
        <v>835</v>
      </c>
      <c r="F68" s="1" t="s">
        <v>839</v>
      </c>
      <c r="I68" s="3" t="s">
        <v>132</v>
      </c>
      <c r="J68" s="3" t="s">
        <v>356</v>
      </c>
    </row>
    <row r="69" spans="4:10" x14ac:dyDescent="0.25">
      <c r="D69" s="1" t="str">
        <f t="shared" si="1"/>
        <v>23</v>
      </c>
      <c r="E69" s="60" t="s">
        <v>836</v>
      </c>
      <c r="F69" s="1" t="s">
        <v>840</v>
      </c>
      <c r="I69" s="3" t="s">
        <v>547</v>
      </c>
      <c r="J69" s="3" t="s">
        <v>357</v>
      </c>
    </row>
    <row r="70" spans="4:10" x14ac:dyDescent="0.25">
      <c r="D70" s="1" t="str">
        <f t="shared" si="1"/>
        <v>36</v>
      </c>
      <c r="E70" s="60" t="s">
        <v>838</v>
      </c>
      <c r="F70" s="1" t="s">
        <v>841</v>
      </c>
      <c r="I70" s="3" t="s">
        <v>117</v>
      </c>
      <c r="J70" s="3" t="s">
        <v>358</v>
      </c>
    </row>
    <row r="71" spans="4:10" x14ac:dyDescent="0.25">
      <c r="D71" s="63" t="s">
        <v>879</v>
      </c>
      <c r="E71" s="60" t="s">
        <v>879</v>
      </c>
      <c r="F71" s="1" t="s">
        <v>880</v>
      </c>
      <c r="I71" s="3" t="s">
        <v>291</v>
      </c>
      <c r="J71" s="3" t="s">
        <v>359</v>
      </c>
    </row>
    <row r="72" spans="4:10" x14ac:dyDescent="0.25">
      <c r="D72" s="1" t="str">
        <f t="shared" si="1"/>
        <v>63</v>
      </c>
      <c r="E72" s="60" t="s">
        <v>837</v>
      </c>
      <c r="F72" s="1" t="s">
        <v>842</v>
      </c>
      <c r="I72" s="3" t="s">
        <v>259</v>
      </c>
      <c r="J72" s="3" t="s">
        <v>360</v>
      </c>
    </row>
    <row r="73" spans="4:10" x14ac:dyDescent="0.25">
      <c r="I73" s="3" t="s">
        <v>548</v>
      </c>
      <c r="J73" s="3" t="s">
        <v>361</v>
      </c>
    </row>
    <row r="74" spans="4:10" x14ac:dyDescent="0.25">
      <c r="I74" s="3" t="s">
        <v>171</v>
      </c>
      <c r="J74" s="3" t="s">
        <v>362</v>
      </c>
    </row>
    <row r="75" spans="4:10" x14ac:dyDescent="0.25">
      <c r="I75" s="3" t="s">
        <v>549</v>
      </c>
      <c r="J75" s="3" t="s">
        <v>363</v>
      </c>
    </row>
    <row r="76" spans="4:10" x14ac:dyDescent="0.25">
      <c r="I76" s="3" t="s">
        <v>238</v>
      </c>
      <c r="J76" s="3" t="s">
        <v>364</v>
      </c>
    </row>
    <row r="77" spans="4:10" x14ac:dyDescent="0.25">
      <c r="I77" s="3" t="s">
        <v>197</v>
      </c>
      <c r="J77" s="3" t="s">
        <v>365</v>
      </c>
    </row>
    <row r="78" spans="4:10" x14ac:dyDescent="0.25">
      <c r="I78" s="3" t="s">
        <v>284</v>
      </c>
      <c r="J78" s="3" t="s">
        <v>366</v>
      </c>
    </row>
    <row r="79" spans="4:10" x14ac:dyDescent="0.25">
      <c r="I79" s="3" t="s">
        <v>173</v>
      </c>
      <c r="J79" s="3" t="s">
        <v>367</v>
      </c>
    </row>
    <row r="80" spans="4:10" x14ac:dyDescent="0.25">
      <c r="I80" s="3" t="s">
        <v>550</v>
      </c>
      <c r="J80" s="3" t="s">
        <v>368</v>
      </c>
    </row>
    <row r="81" spans="9:10" x14ac:dyDescent="0.25">
      <c r="I81" s="3" t="s">
        <v>159</v>
      </c>
      <c r="J81" s="3" t="s">
        <v>369</v>
      </c>
    </row>
    <row r="82" spans="9:10" x14ac:dyDescent="0.25">
      <c r="I82" s="3" t="s">
        <v>82</v>
      </c>
      <c r="J82" s="3" t="s">
        <v>370</v>
      </c>
    </row>
    <row r="83" spans="9:10" x14ac:dyDescent="0.25">
      <c r="I83" s="3" t="s">
        <v>254</v>
      </c>
      <c r="J83" s="3" t="s">
        <v>371</v>
      </c>
    </row>
    <row r="84" spans="9:10" x14ac:dyDescent="0.25">
      <c r="I84" s="3" t="s">
        <v>164</v>
      </c>
      <c r="J84" s="3" t="s">
        <v>372</v>
      </c>
    </row>
    <row r="85" spans="9:10" x14ac:dyDescent="0.25">
      <c r="I85" s="3" t="s">
        <v>551</v>
      </c>
      <c r="J85" s="3" t="s">
        <v>373</v>
      </c>
    </row>
    <row r="86" spans="9:10" x14ac:dyDescent="0.25">
      <c r="I86" s="3" t="s">
        <v>138</v>
      </c>
      <c r="J86" s="3" t="s">
        <v>374</v>
      </c>
    </row>
    <row r="87" spans="9:10" x14ac:dyDescent="0.25">
      <c r="I87" s="3" t="s">
        <v>223</v>
      </c>
      <c r="J87" s="3" t="s">
        <v>375</v>
      </c>
    </row>
    <row r="88" spans="9:10" x14ac:dyDescent="0.25">
      <c r="I88" s="3" t="s">
        <v>170</v>
      </c>
      <c r="J88" s="3" t="s">
        <v>376</v>
      </c>
    </row>
    <row r="89" spans="9:10" x14ac:dyDescent="0.25">
      <c r="I89" s="3" t="s">
        <v>250</v>
      </c>
      <c r="J89" s="3" t="s">
        <v>377</v>
      </c>
    </row>
    <row r="90" spans="9:10" x14ac:dyDescent="0.25">
      <c r="I90" s="3" t="s">
        <v>181</v>
      </c>
      <c r="J90" s="3" t="s">
        <v>378</v>
      </c>
    </row>
    <row r="91" spans="9:10" x14ac:dyDescent="0.25">
      <c r="I91" s="3" t="s">
        <v>552</v>
      </c>
      <c r="J91" s="3" t="s">
        <v>379</v>
      </c>
    </row>
    <row r="92" spans="9:10" x14ac:dyDescent="0.25">
      <c r="I92" s="3" t="s">
        <v>148</v>
      </c>
      <c r="J92" s="3" t="s">
        <v>380</v>
      </c>
    </row>
    <row r="93" spans="9:10" x14ac:dyDescent="0.25">
      <c r="I93" s="3" t="s">
        <v>553</v>
      </c>
      <c r="J93" s="3" t="s">
        <v>381</v>
      </c>
    </row>
    <row r="94" spans="9:10" x14ac:dyDescent="0.25">
      <c r="I94" s="3" t="s">
        <v>287</v>
      </c>
      <c r="J94" s="3" t="s">
        <v>596</v>
      </c>
    </row>
    <row r="95" spans="9:10" x14ac:dyDescent="0.25">
      <c r="I95" s="3" t="s">
        <v>149</v>
      </c>
      <c r="J95" s="3" t="s">
        <v>382</v>
      </c>
    </row>
    <row r="96" spans="9:10" x14ac:dyDescent="0.25">
      <c r="I96" s="3" t="s">
        <v>268</v>
      </c>
      <c r="J96" s="3" t="s">
        <v>383</v>
      </c>
    </row>
    <row r="97" spans="9:10" x14ac:dyDescent="0.25">
      <c r="I97" s="3" t="s">
        <v>261</v>
      </c>
      <c r="J97" s="3" t="s">
        <v>384</v>
      </c>
    </row>
    <row r="98" spans="9:10" x14ac:dyDescent="0.25">
      <c r="I98" s="3" t="s">
        <v>172</v>
      </c>
      <c r="J98" s="3" t="s">
        <v>385</v>
      </c>
    </row>
    <row r="99" spans="9:10" x14ac:dyDescent="0.25">
      <c r="I99" s="3" t="s">
        <v>121</v>
      </c>
      <c r="J99" s="3" t="s">
        <v>386</v>
      </c>
    </row>
    <row r="100" spans="9:10" x14ac:dyDescent="0.25">
      <c r="I100" s="3" t="s">
        <v>293</v>
      </c>
      <c r="J100" s="3" t="s">
        <v>597</v>
      </c>
    </row>
    <row r="101" spans="9:10" x14ac:dyDescent="0.25">
      <c r="I101" s="3" t="s">
        <v>153</v>
      </c>
      <c r="J101" s="3" t="s">
        <v>387</v>
      </c>
    </row>
    <row r="102" spans="9:10" x14ac:dyDescent="0.25">
      <c r="I102" s="3" t="s">
        <v>554</v>
      </c>
      <c r="J102" s="3" t="s">
        <v>388</v>
      </c>
    </row>
    <row r="103" spans="9:10" x14ac:dyDescent="0.25">
      <c r="I103" s="3" t="s">
        <v>241</v>
      </c>
      <c r="J103" s="3" t="s">
        <v>389</v>
      </c>
    </row>
    <row r="104" spans="9:10" x14ac:dyDescent="0.25">
      <c r="I104" s="3" t="s">
        <v>555</v>
      </c>
      <c r="J104" s="3" t="s">
        <v>390</v>
      </c>
    </row>
    <row r="105" spans="9:10" x14ac:dyDescent="0.25">
      <c r="I105" s="3" t="s">
        <v>107</v>
      </c>
      <c r="J105" s="3" t="s">
        <v>391</v>
      </c>
    </row>
    <row r="106" spans="9:10" x14ac:dyDescent="0.25">
      <c r="I106" s="3" t="s">
        <v>556</v>
      </c>
      <c r="J106" s="3" t="s">
        <v>392</v>
      </c>
    </row>
    <row r="107" spans="9:10" x14ac:dyDescent="0.25">
      <c r="I107" s="3" t="s">
        <v>112</v>
      </c>
      <c r="J107" s="3" t="s">
        <v>393</v>
      </c>
    </row>
    <row r="108" spans="9:10" x14ac:dyDescent="0.25">
      <c r="I108" s="3" t="s">
        <v>92</v>
      </c>
      <c r="J108" s="3" t="s">
        <v>394</v>
      </c>
    </row>
    <row r="109" spans="9:10" x14ac:dyDescent="0.25">
      <c r="I109" s="3" t="s">
        <v>289</v>
      </c>
      <c r="J109" s="3" t="s">
        <v>395</v>
      </c>
    </row>
    <row r="110" spans="9:10" x14ac:dyDescent="0.25">
      <c r="I110" s="3" t="s">
        <v>111</v>
      </c>
      <c r="J110" s="3" t="s">
        <v>396</v>
      </c>
    </row>
    <row r="111" spans="9:10" x14ac:dyDescent="0.25">
      <c r="I111" s="3" t="s">
        <v>162</v>
      </c>
      <c r="J111" s="3" t="s">
        <v>397</v>
      </c>
    </row>
    <row r="112" spans="9:10" x14ac:dyDescent="0.25">
      <c r="I112" s="3" t="s">
        <v>130</v>
      </c>
      <c r="J112" s="3" t="s">
        <v>398</v>
      </c>
    </row>
    <row r="113" spans="9:10" x14ac:dyDescent="0.25">
      <c r="I113" s="3" t="s">
        <v>557</v>
      </c>
      <c r="J113" s="3" t="s">
        <v>399</v>
      </c>
    </row>
    <row r="114" spans="9:10" x14ac:dyDescent="0.25">
      <c r="I114" s="3" t="s">
        <v>206</v>
      </c>
      <c r="J114" s="3" t="s">
        <v>400</v>
      </c>
    </row>
    <row r="115" spans="9:10" x14ac:dyDescent="0.25">
      <c r="I115" s="3" t="s">
        <v>185</v>
      </c>
      <c r="J115" s="3" t="s">
        <v>401</v>
      </c>
    </row>
    <row r="116" spans="9:10" x14ac:dyDescent="0.25">
      <c r="I116" s="3" t="s">
        <v>90</v>
      </c>
      <c r="J116" s="3" t="s">
        <v>402</v>
      </c>
    </row>
    <row r="117" spans="9:10" x14ac:dyDescent="0.25">
      <c r="I117" s="3" t="s">
        <v>157</v>
      </c>
      <c r="J117" s="3" t="s">
        <v>403</v>
      </c>
    </row>
    <row r="118" spans="9:10" x14ac:dyDescent="0.25">
      <c r="I118" s="3" t="s">
        <v>217</v>
      </c>
      <c r="J118" s="3" t="s">
        <v>404</v>
      </c>
    </row>
    <row r="119" spans="9:10" x14ac:dyDescent="0.25">
      <c r="I119" s="3" t="s">
        <v>131</v>
      </c>
      <c r="J119" s="3" t="s">
        <v>405</v>
      </c>
    </row>
    <row r="120" spans="9:10" x14ac:dyDescent="0.25">
      <c r="I120" s="3" t="s">
        <v>280</v>
      </c>
      <c r="J120" s="3" t="s">
        <v>406</v>
      </c>
    </row>
    <row r="121" spans="9:10" x14ac:dyDescent="0.25">
      <c r="I121" s="3" t="s">
        <v>243</v>
      </c>
      <c r="J121" s="3" t="s">
        <v>407</v>
      </c>
    </row>
    <row r="122" spans="9:10" x14ac:dyDescent="0.25">
      <c r="I122" s="3" t="s">
        <v>247</v>
      </c>
      <c r="J122" s="3" t="s">
        <v>598</v>
      </c>
    </row>
    <row r="123" spans="9:10" x14ac:dyDescent="0.25">
      <c r="I123" s="3" t="s">
        <v>278</v>
      </c>
      <c r="J123" s="3" t="s">
        <v>408</v>
      </c>
    </row>
    <row r="124" spans="9:10" x14ac:dyDescent="0.25">
      <c r="I124" s="3" t="s">
        <v>91</v>
      </c>
      <c r="J124" s="3" t="s">
        <v>409</v>
      </c>
    </row>
    <row r="125" spans="9:10" x14ac:dyDescent="0.25">
      <c r="I125" s="3" t="s">
        <v>150</v>
      </c>
      <c r="J125" s="3" t="s">
        <v>410</v>
      </c>
    </row>
    <row r="126" spans="9:10" x14ac:dyDescent="0.25">
      <c r="I126" s="3" t="s">
        <v>141</v>
      </c>
      <c r="J126" s="3" t="s">
        <v>411</v>
      </c>
    </row>
    <row r="127" spans="9:10" x14ac:dyDescent="0.25">
      <c r="I127" s="3" t="s">
        <v>105</v>
      </c>
      <c r="J127" s="3" t="s">
        <v>412</v>
      </c>
    </row>
    <row r="128" spans="9:10" x14ac:dyDescent="0.25">
      <c r="I128" s="3" t="s">
        <v>191</v>
      </c>
      <c r="J128" s="3" t="s">
        <v>413</v>
      </c>
    </row>
    <row r="129" spans="9:10" x14ac:dyDescent="0.25">
      <c r="I129" s="3" t="s">
        <v>176</v>
      </c>
      <c r="J129" s="3" t="s">
        <v>414</v>
      </c>
    </row>
    <row r="130" spans="9:10" x14ac:dyDescent="0.25">
      <c r="I130" s="3" t="s">
        <v>242</v>
      </c>
      <c r="J130" s="3" t="s">
        <v>415</v>
      </c>
    </row>
    <row r="131" spans="9:10" x14ac:dyDescent="0.25">
      <c r="I131" s="3" t="s">
        <v>152</v>
      </c>
      <c r="J131" s="3" t="s">
        <v>416</v>
      </c>
    </row>
    <row r="132" spans="9:10" x14ac:dyDescent="0.25">
      <c r="I132" s="3" t="s">
        <v>134</v>
      </c>
      <c r="J132" s="3" t="s">
        <v>417</v>
      </c>
    </row>
    <row r="133" spans="9:10" x14ac:dyDescent="0.25">
      <c r="I133" s="3" t="s">
        <v>167</v>
      </c>
      <c r="J133" s="3" t="s">
        <v>418</v>
      </c>
    </row>
    <row r="134" spans="9:10" x14ac:dyDescent="0.25">
      <c r="I134" s="3" t="s">
        <v>198</v>
      </c>
      <c r="J134" s="3" t="s">
        <v>419</v>
      </c>
    </row>
    <row r="135" spans="9:10" x14ac:dyDescent="0.25">
      <c r="I135" s="3" t="s">
        <v>558</v>
      </c>
      <c r="J135" s="3" t="s">
        <v>420</v>
      </c>
    </row>
    <row r="136" spans="9:10" x14ac:dyDescent="0.25">
      <c r="I136" s="3" t="s">
        <v>559</v>
      </c>
      <c r="J136" s="3" t="s">
        <v>421</v>
      </c>
    </row>
    <row r="137" spans="9:10" x14ac:dyDescent="0.25">
      <c r="I137" s="3" t="s">
        <v>560</v>
      </c>
      <c r="J137" s="3" t="s">
        <v>422</v>
      </c>
    </row>
    <row r="138" spans="9:10" x14ac:dyDescent="0.25">
      <c r="I138" s="3" t="s">
        <v>104</v>
      </c>
      <c r="J138" s="3" t="s">
        <v>645</v>
      </c>
    </row>
    <row r="139" spans="9:10" x14ac:dyDescent="0.25">
      <c r="I139" s="3" t="s">
        <v>103</v>
      </c>
      <c r="J139" s="3" t="s">
        <v>423</v>
      </c>
    </row>
    <row r="140" spans="9:10" x14ac:dyDescent="0.25">
      <c r="I140" s="3" t="s">
        <v>140</v>
      </c>
      <c r="J140" s="3" t="s">
        <v>588</v>
      </c>
    </row>
    <row r="141" spans="9:10" x14ac:dyDescent="0.25">
      <c r="I141" s="3" t="s">
        <v>187</v>
      </c>
      <c r="J141" s="3" t="s">
        <v>424</v>
      </c>
    </row>
    <row r="142" spans="9:10" x14ac:dyDescent="0.25">
      <c r="I142" s="3" t="s">
        <v>161</v>
      </c>
      <c r="J142" s="3" t="s">
        <v>425</v>
      </c>
    </row>
    <row r="143" spans="9:10" x14ac:dyDescent="0.25">
      <c r="I143" s="3" t="s">
        <v>166</v>
      </c>
      <c r="J143" s="3" t="s">
        <v>426</v>
      </c>
    </row>
    <row r="144" spans="9:10" x14ac:dyDescent="0.25">
      <c r="I144" s="3" t="s">
        <v>127</v>
      </c>
      <c r="J144" s="3" t="s">
        <v>427</v>
      </c>
    </row>
    <row r="145" spans="9:10" x14ac:dyDescent="0.25">
      <c r="I145" s="3" t="s">
        <v>232</v>
      </c>
      <c r="J145" s="3" t="s">
        <v>428</v>
      </c>
    </row>
    <row r="146" spans="9:10" x14ac:dyDescent="0.25">
      <c r="I146" s="3" t="s">
        <v>136</v>
      </c>
      <c r="J146" s="3" t="s">
        <v>429</v>
      </c>
    </row>
    <row r="147" spans="9:10" x14ac:dyDescent="0.25">
      <c r="I147" s="3" t="s">
        <v>219</v>
      </c>
      <c r="J147" s="3" t="s">
        <v>430</v>
      </c>
    </row>
    <row r="148" spans="9:10" x14ac:dyDescent="0.25">
      <c r="I148" s="3" t="s">
        <v>230</v>
      </c>
      <c r="J148" s="3" t="s">
        <v>431</v>
      </c>
    </row>
    <row r="149" spans="9:10" x14ac:dyDescent="0.25">
      <c r="I149" s="3" t="s">
        <v>286</v>
      </c>
      <c r="J149" s="3" t="s">
        <v>432</v>
      </c>
    </row>
    <row r="150" spans="9:10" x14ac:dyDescent="0.25">
      <c r="I150" s="3" t="s">
        <v>561</v>
      </c>
      <c r="J150" s="3" t="s">
        <v>433</v>
      </c>
    </row>
    <row r="151" spans="9:10" x14ac:dyDescent="0.25">
      <c r="I151" s="3" t="s">
        <v>169</v>
      </c>
      <c r="J151" s="3" t="s">
        <v>434</v>
      </c>
    </row>
    <row r="152" spans="9:10" x14ac:dyDescent="0.25">
      <c r="I152" s="3" t="s">
        <v>260</v>
      </c>
      <c r="J152" s="3" t="s">
        <v>435</v>
      </c>
    </row>
    <row r="153" spans="9:10" x14ac:dyDescent="0.25">
      <c r="I153" s="3" t="s">
        <v>562</v>
      </c>
      <c r="J153" s="3" t="s">
        <v>436</v>
      </c>
    </row>
    <row r="154" spans="9:10" x14ac:dyDescent="0.25">
      <c r="I154" s="3" t="s">
        <v>178</v>
      </c>
      <c r="J154" s="3" t="s">
        <v>437</v>
      </c>
    </row>
    <row r="155" spans="9:10" x14ac:dyDescent="0.25">
      <c r="I155" s="3" t="s">
        <v>226</v>
      </c>
      <c r="J155" s="3" t="s">
        <v>438</v>
      </c>
    </row>
    <row r="156" spans="9:10" x14ac:dyDescent="0.25">
      <c r="I156" s="3" t="s">
        <v>199</v>
      </c>
      <c r="J156" s="3" t="s">
        <v>439</v>
      </c>
    </row>
    <row r="157" spans="9:10" x14ac:dyDescent="0.25">
      <c r="I157" s="3" t="s">
        <v>98</v>
      </c>
      <c r="J157" s="3" t="s">
        <v>440</v>
      </c>
    </row>
    <row r="158" spans="9:10" x14ac:dyDescent="0.25">
      <c r="I158" s="3" t="s">
        <v>96</v>
      </c>
      <c r="J158" s="3" t="s">
        <v>441</v>
      </c>
    </row>
    <row r="159" spans="9:10" x14ac:dyDescent="0.25">
      <c r="I159" s="3" t="s">
        <v>143</v>
      </c>
      <c r="J159" s="3" t="s">
        <v>442</v>
      </c>
    </row>
    <row r="160" spans="9:10" x14ac:dyDescent="0.25">
      <c r="I160" s="3" t="s">
        <v>147</v>
      </c>
      <c r="J160" s="3" t="s">
        <v>443</v>
      </c>
    </row>
    <row r="161" spans="9:10" x14ac:dyDescent="0.25">
      <c r="I161" s="3" t="s">
        <v>207</v>
      </c>
      <c r="J161" s="3" t="s">
        <v>444</v>
      </c>
    </row>
    <row r="162" spans="9:10" x14ac:dyDescent="0.25">
      <c r="I162" s="3" t="s">
        <v>203</v>
      </c>
      <c r="J162" s="3" t="s">
        <v>445</v>
      </c>
    </row>
    <row r="163" spans="9:10" x14ac:dyDescent="0.25">
      <c r="I163" s="3" t="s">
        <v>279</v>
      </c>
      <c r="J163" s="3" t="s">
        <v>446</v>
      </c>
    </row>
    <row r="164" spans="9:10" x14ac:dyDescent="0.25">
      <c r="I164" s="3" t="s">
        <v>106</v>
      </c>
      <c r="J164" s="3" t="s">
        <v>447</v>
      </c>
    </row>
    <row r="165" spans="9:10" x14ac:dyDescent="0.25">
      <c r="I165" s="3" t="s">
        <v>189</v>
      </c>
      <c r="J165" s="3" t="s">
        <v>448</v>
      </c>
    </row>
    <row r="166" spans="9:10" x14ac:dyDescent="0.25">
      <c r="I166" s="3" t="s">
        <v>563</v>
      </c>
      <c r="J166" s="3" t="s">
        <v>449</v>
      </c>
    </row>
    <row r="167" spans="9:10" x14ac:dyDescent="0.25">
      <c r="I167" s="3" t="s">
        <v>89</v>
      </c>
      <c r="J167" s="3" t="s">
        <v>450</v>
      </c>
    </row>
    <row r="168" spans="9:10" x14ac:dyDescent="0.25">
      <c r="I168" s="3" t="s">
        <v>220</v>
      </c>
      <c r="J168" s="3" t="s">
        <v>451</v>
      </c>
    </row>
    <row r="169" spans="9:10" x14ac:dyDescent="0.25">
      <c r="I169" s="3" t="s">
        <v>283</v>
      </c>
      <c r="J169" s="3" t="s">
        <v>452</v>
      </c>
    </row>
    <row r="170" spans="9:10" x14ac:dyDescent="0.25">
      <c r="I170" s="3" t="s">
        <v>273</v>
      </c>
      <c r="J170" s="3" t="s">
        <v>453</v>
      </c>
    </row>
    <row r="171" spans="9:10" x14ac:dyDescent="0.25">
      <c r="I171" s="3" t="s">
        <v>135</v>
      </c>
      <c r="J171" s="3" t="s">
        <v>454</v>
      </c>
    </row>
    <row r="172" spans="9:10" x14ac:dyDescent="0.25">
      <c r="I172" s="3" t="s">
        <v>165</v>
      </c>
      <c r="J172" s="3" t="s">
        <v>455</v>
      </c>
    </row>
    <row r="173" spans="9:10" x14ac:dyDescent="0.25">
      <c r="I173" s="3" t="s">
        <v>158</v>
      </c>
      <c r="J173" s="3" t="s">
        <v>456</v>
      </c>
    </row>
    <row r="174" spans="9:10" x14ac:dyDescent="0.25">
      <c r="I174" s="3" t="s">
        <v>124</v>
      </c>
      <c r="J174" s="3" t="s">
        <v>457</v>
      </c>
    </row>
    <row r="175" spans="9:10" x14ac:dyDescent="0.25">
      <c r="I175" s="3" t="s">
        <v>235</v>
      </c>
      <c r="J175" s="3" t="s">
        <v>458</v>
      </c>
    </row>
    <row r="176" spans="9:10" x14ac:dyDescent="0.25">
      <c r="I176" s="3" t="s">
        <v>160</v>
      </c>
      <c r="J176" s="3" t="s">
        <v>459</v>
      </c>
    </row>
    <row r="177" spans="9:10" x14ac:dyDescent="0.25">
      <c r="I177" s="3" t="s">
        <v>119</v>
      </c>
      <c r="J177" s="3" t="s">
        <v>460</v>
      </c>
    </row>
    <row r="178" spans="9:10" x14ac:dyDescent="0.25">
      <c r="I178" s="3" t="s">
        <v>123</v>
      </c>
      <c r="J178" s="3" t="s">
        <v>461</v>
      </c>
    </row>
    <row r="179" spans="9:10" x14ac:dyDescent="0.25">
      <c r="I179" s="3" t="s">
        <v>564</v>
      </c>
      <c r="J179" s="3" t="s">
        <v>462</v>
      </c>
    </row>
    <row r="180" spans="9:10" x14ac:dyDescent="0.25">
      <c r="I180" s="3" t="s">
        <v>270</v>
      </c>
      <c r="J180" s="3" t="s">
        <v>599</v>
      </c>
    </row>
    <row r="181" spans="9:10" x14ac:dyDescent="0.25">
      <c r="I181" s="3" t="s">
        <v>288</v>
      </c>
      <c r="J181" s="3" t="s">
        <v>463</v>
      </c>
    </row>
    <row r="182" spans="9:10" x14ac:dyDescent="0.25">
      <c r="I182" s="3" t="s">
        <v>239</v>
      </c>
      <c r="J182" s="3" t="s">
        <v>464</v>
      </c>
    </row>
    <row r="183" spans="9:10" x14ac:dyDescent="0.25">
      <c r="I183" s="3" t="s">
        <v>565</v>
      </c>
      <c r="J183" s="3" t="s">
        <v>465</v>
      </c>
    </row>
    <row r="184" spans="9:10" x14ac:dyDescent="0.25">
      <c r="I184" s="3" t="s">
        <v>277</v>
      </c>
      <c r="J184" s="3" t="s">
        <v>466</v>
      </c>
    </row>
    <row r="185" spans="9:10" x14ac:dyDescent="0.25">
      <c r="I185" s="3" t="s">
        <v>179</v>
      </c>
      <c r="J185" s="3" t="s">
        <v>467</v>
      </c>
    </row>
    <row r="186" spans="9:10" x14ac:dyDescent="0.25">
      <c r="I186" s="3" t="s">
        <v>566</v>
      </c>
      <c r="J186" s="3" t="s">
        <v>468</v>
      </c>
    </row>
    <row r="187" spans="9:10" x14ac:dyDescent="0.25">
      <c r="I187" s="3" t="s">
        <v>120</v>
      </c>
      <c r="J187" s="3" t="s">
        <v>469</v>
      </c>
    </row>
    <row r="188" spans="9:10" x14ac:dyDescent="0.25">
      <c r="I188" s="3" t="s">
        <v>567</v>
      </c>
      <c r="J188" s="3" t="s">
        <v>470</v>
      </c>
    </row>
    <row r="189" spans="9:10" x14ac:dyDescent="0.25">
      <c r="I189" s="3" t="s">
        <v>568</v>
      </c>
      <c r="J189" s="3" t="s">
        <v>471</v>
      </c>
    </row>
    <row r="190" spans="9:10" x14ac:dyDescent="0.25">
      <c r="I190" s="3" t="s">
        <v>569</v>
      </c>
      <c r="J190" s="3" t="s">
        <v>472</v>
      </c>
    </row>
    <row r="191" spans="9:10" x14ac:dyDescent="0.25">
      <c r="I191" s="3" t="s">
        <v>86</v>
      </c>
      <c r="J191" s="3" t="s">
        <v>473</v>
      </c>
    </row>
    <row r="192" spans="9:10" x14ac:dyDescent="0.25">
      <c r="I192" s="3" t="s">
        <v>221</v>
      </c>
      <c r="J192" s="3" t="s">
        <v>474</v>
      </c>
    </row>
    <row r="193" spans="9:10" x14ac:dyDescent="0.25">
      <c r="I193" s="3" t="s">
        <v>101</v>
      </c>
      <c r="J193" s="3" t="s">
        <v>475</v>
      </c>
    </row>
    <row r="194" spans="9:10" x14ac:dyDescent="0.25">
      <c r="I194" s="3" t="s">
        <v>224</v>
      </c>
      <c r="J194" s="3" t="s">
        <v>476</v>
      </c>
    </row>
    <row r="195" spans="9:10" x14ac:dyDescent="0.25">
      <c r="I195" s="3" t="s">
        <v>196</v>
      </c>
      <c r="J195" s="3" t="s">
        <v>477</v>
      </c>
    </row>
    <row r="196" spans="9:10" x14ac:dyDescent="0.25">
      <c r="I196" s="3" t="s">
        <v>193</v>
      </c>
      <c r="J196" s="3" t="s">
        <v>478</v>
      </c>
    </row>
    <row r="197" spans="9:10" x14ac:dyDescent="0.25">
      <c r="I197" s="3" t="s">
        <v>570</v>
      </c>
      <c r="J197" s="3" t="s">
        <v>479</v>
      </c>
    </row>
    <row r="198" spans="9:10" x14ac:dyDescent="0.25">
      <c r="I198" s="3" t="s">
        <v>109</v>
      </c>
      <c r="J198" s="3" t="s">
        <v>480</v>
      </c>
    </row>
    <row r="199" spans="9:10" x14ac:dyDescent="0.25">
      <c r="I199" s="3" t="s">
        <v>263</v>
      </c>
      <c r="J199" s="3" t="s">
        <v>481</v>
      </c>
    </row>
    <row r="200" spans="9:10" x14ac:dyDescent="0.25">
      <c r="I200" s="3" t="s">
        <v>571</v>
      </c>
      <c r="J200" s="3" t="s">
        <v>482</v>
      </c>
    </row>
    <row r="201" spans="9:10" x14ac:dyDescent="0.25">
      <c r="I201" s="3" t="s">
        <v>572</v>
      </c>
      <c r="J201" s="3" t="s">
        <v>483</v>
      </c>
    </row>
    <row r="202" spans="9:10" x14ac:dyDescent="0.25">
      <c r="I202" s="3" t="s">
        <v>573</v>
      </c>
      <c r="J202" s="3" t="s">
        <v>484</v>
      </c>
    </row>
    <row r="203" spans="9:10" x14ac:dyDescent="0.25">
      <c r="I203" s="3" t="s">
        <v>192</v>
      </c>
      <c r="J203" s="3" t="s">
        <v>485</v>
      </c>
    </row>
    <row r="204" spans="9:10" x14ac:dyDescent="0.25">
      <c r="I204" s="3" t="s">
        <v>213</v>
      </c>
      <c r="J204" s="3" t="s">
        <v>486</v>
      </c>
    </row>
    <row r="205" spans="9:10" x14ac:dyDescent="0.25">
      <c r="I205" s="3" t="s">
        <v>182</v>
      </c>
      <c r="J205" s="3" t="s">
        <v>487</v>
      </c>
    </row>
    <row r="206" spans="9:10" x14ac:dyDescent="0.25">
      <c r="I206" s="3" t="s">
        <v>240</v>
      </c>
      <c r="J206" s="3" t="s">
        <v>488</v>
      </c>
    </row>
    <row r="207" spans="9:10" x14ac:dyDescent="0.25">
      <c r="I207" s="3" t="s">
        <v>209</v>
      </c>
      <c r="J207" s="3" t="s">
        <v>489</v>
      </c>
    </row>
    <row r="208" spans="9:10" x14ac:dyDescent="0.25">
      <c r="I208" s="3" t="s">
        <v>215</v>
      </c>
      <c r="J208" s="3" t="s">
        <v>490</v>
      </c>
    </row>
    <row r="209" spans="9:10" x14ac:dyDescent="0.25">
      <c r="I209" s="3" t="s">
        <v>244</v>
      </c>
      <c r="J209" s="3" t="s">
        <v>600</v>
      </c>
    </row>
    <row r="210" spans="9:10" x14ac:dyDescent="0.25">
      <c r="I210" s="3" t="s">
        <v>574</v>
      </c>
      <c r="J210" s="3" t="s">
        <v>491</v>
      </c>
    </row>
    <row r="211" spans="9:10" x14ac:dyDescent="0.25">
      <c r="I211" s="3" t="s">
        <v>200</v>
      </c>
      <c r="J211" s="3" t="s">
        <v>492</v>
      </c>
    </row>
    <row r="212" spans="9:10" x14ac:dyDescent="0.25">
      <c r="I212" s="3" t="s">
        <v>258</v>
      </c>
      <c r="J212" s="3" t="s">
        <v>493</v>
      </c>
    </row>
    <row r="213" spans="9:10" x14ac:dyDescent="0.25">
      <c r="I213" s="3" t="s">
        <v>222</v>
      </c>
      <c r="J213" s="3" t="s">
        <v>494</v>
      </c>
    </row>
    <row r="214" spans="9:10" x14ac:dyDescent="0.25">
      <c r="I214" s="3" t="s">
        <v>218</v>
      </c>
      <c r="J214" s="3" t="s">
        <v>495</v>
      </c>
    </row>
    <row r="215" spans="9:10" x14ac:dyDescent="0.25">
      <c r="I215" s="3" t="s">
        <v>276</v>
      </c>
      <c r="J215" s="3" t="s">
        <v>601</v>
      </c>
    </row>
    <row r="216" spans="9:10" x14ac:dyDescent="0.25">
      <c r="I216" s="3" t="s">
        <v>154</v>
      </c>
      <c r="J216" s="3" t="s">
        <v>496</v>
      </c>
    </row>
    <row r="217" spans="9:10" x14ac:dyDescent="0.25">
      <c r="I217" s="3" t="s">
        <v>251</v>
      </c>
      <c r="J217" s="3" t="s">
        <v>497</v>
      </c>
    </row>
    <row r="218" spans="9:10" x14ac:dyDescent="0.25">
      <c r="I218" s="3" t="s">
        <v>210</v>
      </c>
      <c r="J218" s="3" t="s">
        <v>498</v>
      </c>
    </row>
    <row r="219" spans="9:10" x14ac:dyDescent="0.25">
      <c r="I219" s="3" t="s">
        <v>100</v>
      </c>
      <c r="J219" s="3" t="s">
        <v>499</v>
      </c>
    </row>
    <row r="220" spans="9:10" x14ac:dyDescent="0.25">
      <c r="I220" s="3" t="s">
        <v>204</v>
      </c>
      <c r="J220" s="3" t="s">
        <v>500</v>
      </c>
    </row>
    <row r="221" spans="9:10" x14ac:dyDescent="0.25">
      <c r="I221" s="3" t="s">
        <v>267</v>
      </c>
      <c r="J221" s="3" t="s">
        <v>501</v>
      </c>
    </row>
    <row r="222" spans="9:10" x14ac:dyDescent="0.25">
      <c r="I222" s="3" t="s">
        <v>274</v>
      </c>
      <c r="J222" s="3" t="s">
        <v>502</v>
      </c>
    </row>
    <row r="223" spans="9:10" x14ac:dyDescent="0.25">
      <c r="I223" s="3" t="s">
        <v>177</v>
      </c>
      <c r="J223" s="3" t="s">
        <v>503</v>
      </c>
    </row>
    <row r="224" spans="9:10" x14ac:dyDescent="0.25">
      <c r="I224" s="3" t="s">
        <v>114</v>
      </c>
      <c r="J224" s="3" t="s">
        <v>504</v>
      </c>
    </row>
    <row r="225" spans="9:10" x14ac:dyDescent="0.25">
      <c r="I225" s="3" t="s">
        <v>281</v>
      </c>
      <c r="J225" s="3" t="s">
        <v>505</v>
      </c>
    </row>
    <row r="226" spans="9:10" x14ac:dyDescent="0.25">
      <c r="I226" s="3" t="s">
        <v>575</v>
      </c>
      <c r="J226" s="3" t="s">
        <v>506</v>
      </c>
    </row>
    <row r="227" spans="9:10" x14ac:dyDescent="0.25">
      <c r="I227" s="3" t="s">
        <v>88</v>
      </c>
      <c r="J227" s="4" t="s">
        <v>589</v>
      </c>
    </row>
    <row r="228" spans="9:10" x14ac:dyDescent="0.25">
      <c r="I228" s="3" t="s">
        <v>144</v>
      </c>
      <c r="J228" s="3" t="s">
        <v>602</v>
      </c>
    </row>
    <row r="229" spans="9:10" x14ac:dyDescent="0.25">
      <c r="I229" s="3" t="s">
        <v>290</v>
      </c>
      <c r="J229" s="3" t="s">
        <v>507</v>
      </c>
    </row>
    <row r="230" spans="9:10" x14ac:dyDescent="0.25">
      <c r="I230" s="3" t="s">
        <v>94</v>
      </c>
      <c r="J230" s="3" t="s">
        <v>508</v>
      </c>
    </row>
    <row r="231" spans="9:10" x14ac:dyDescent="0.25">
      <c r="I231" s="3" t="s">
        <v>183</v>
      </c>
      <c r="J231" s="3" t="s">
        <v>509</v>
      </c>
    </row>
    <row r="232" spans="9:10" x14ac:dyDescent="0.25">
      <c r="I232" s="3" t="s">
        <v>83</v>
      </c>
      <c r="J232" s="3" t="s">
        <v>8</v>
      </c>
    </row>
    <row r="233" spans="9:10" x14ac:dyDescent="0.25">
      <c r="I233" s="3" t="s">
        <v>175</v>
      </c>
      <c r="J233" s="3" t="s">
        <v>510</v>
      </c>
    </row>
    <row r="234" spans="9:10" x14ac:dyDescent="0.25">
      <c r="I234" s="3" t="s">
        <v>257</v>
      </c>
      <c r="J234" s="3" t="s">
        <v>511</v>
      </c>
    </row>
    <row r="235" spans="9:10" x14ac:dyDescent="0.25">
      <c r="I235" s="3" t="s">
        <v>146</v>
      </c>
      <c r="J235" s="3" t="s">
        <v>512</v>
      </c>
    </row>
    <row r="236" spans="9:10" x14ac:dyDescent="0.25">
      <c r="I236" s="3" t="s">
        <v>180</v>
      </c>
      <c r="J236" s="3" t="s">
        <v>513</v>
      </c>
    </row>
    <row r="237" spans="9:10" x14ac:dyDescent="0.25">
      <c r="I237" s="3" t="s">
        <v>271</v>
      </c>
      <c r="J237" s="3" t="s">
        <v>514</v>
      </c>
    </row>
    <row r="238" spans="9:10" x14ac:dyDescent="0.25">
      <c r="I238" s="3" t="s">
        <v>227</v>
      </c>
      <c r="J238" s="3" t="s">
        <v>603</v>
      </c>
    </row>
    <row r="239" spans="9:10" x14ac:dyDescent="0.25">
      <c r="I239" s="3" t="s">
        <v>576</v>
      </c>
      <c r="J239" s="3" t="s">
        <v>604</v>
      </c>
    </row>
    <row r="240" spans="9:10" x14ac:dyDescent="0.25">
      <c r="I240" s="3" t="s">
        <v>174</v>
      </c>
      <c r="J240" s="3" t="s">
        <v>515</v>
      </c>
    </row>
    <row r="241" spans="9:10" x14ac:dyDescent="0.25">
      <c r="I241" s="3" t="s">
        <v>202</v>
      </c>
      <c r="J241" s="3" t="s">
        <v>607</v>
      </c>
    </row>
    <row r="242" spans="9:10" x14ac:dyDescent="0.25">
      <c r="I242" s="3" t="s">
        <v>237</v>
      </c>
      <c r="J242" s="3" t="s">
        <v>516</v>
      </c>
    </row>
    <row r="243" spans="9:10" x14ac:dyDescent="0.25">
      <c r="I243" s="3" t="s">
        <v>93</v>
      </c>
      <c r="J243" s="3" t="s">
        <v>517</v>
      </c>
    </row>
    <row r="244" spans="9:10" x14ac:dyDescent="0.25">
      <c r="I244" s="3" t="s">
        <v>246</v>
      </c>
      <c r="J244" s="3" t="s">
        <v>518</v>
      </c>
    </row>
    <row r="245" spans="9:10" x14ac:dyDescent="0.25">
      <c r="I245" s="3" t="s">
        <v>285</v>
      </c>
      <c r="J245" s="3" t="s">
        <v>605</v>
      </c>
    </row>
    <row r="246" spans="9:10" x14ac:dyDescent="0.25">
      <c r="I246" s="3" t="s">
        <v>275</v>
      </c>
      <c r="J246" s="3" t="s">
        <v>519</v>
      </c>
    </row>
    <row r="247" spans="9:10" x14ac:dyDescent="0.25">
      <c r="I247" s="3" t="s">
        <v>577</v>
      </c>
      <c r="J247" s="3" t="s">
        <v>520</v>
      </c>
    </row>
    <row r="248" spans="9:10" x14ac:dyDescent="0.25">
      <c r="I248" s="3" t="s">
        <v>578</v>
      </c>
      <c r="J248" s="3" t="s">
        <v>521</v>
      </c>
    </row>
    <row r="249" spans="9:10" x14ac:dyDescent="0.25">
      <c r="I249" s="3" t="s">
        <v>248</v>
      </c>
      <c r="J249" s="3" t="s">
        <v>522</v>
      </c>
    </row>
    <row r="250" spans="9:10" x14ac:dyDescent="0.25">
      <c r="I250" s="3" t="s">
        <v>194</v>
      </c>
      <c r="J250" s="3" t="s">
        <v>523</v>
      </c>
    </row>
    <row r="251" spans="9:10" x14ac:dyDescent="0.25">
      <c r="I251" s="3" t="s">
        <v>245</v>
      </c>
      <c r="J251" s="3" t="s">
        <v>524</v>
      </c>
    </row>
    <row r="252" spans="9:10" x14ac:dyDescent="0.25">
      <c r="I252" s="3" t="s">
        <v>579</v>
      </c>
      <c r="J252" s="3" t="s">
        <v>424</v>
      </c>
    </row>
    <row r="253" spans="9:10" x14ac:dyDescent="0.25">
      <c r="I253" s="3" t="s">
        <v>580</v>
      </c>
      <c r="J253" s="3" t="s">
        <v>525</v>
      </c>
    </row>
    <row r="254" spans="9:10" x14ac:dyDescent="0.25">
      <c r="I254" s="3" t="s">
        <v>581</v>
      </c>
      <c r="J254" s="3" t="s">
        <v>606</v>
      </c>
    </row>
    <row r="255" spans="9:10" x14ac:dyDescent="0.25">
      <c r="I255" s="3" t="s">
        <v>582</v>
      </c>
      <c r="J255" s="3" t="s">
        <v>526</v>
      </c>
    </row>
    <row r="256" spans="9:10" x14ac:dyDescent="0.25">
      <c r="I256" s="3" t="s">
        <v>110</v>
      </c>
      <c r="J256" s="3" t="s">
        <v>527</v>
      </c>
    </row>
    <row r="257" spans="9:10" x14ac:dyDescent="0.25">
      <c r="I257" s="3" t="s">
        <v>583</v>
      </c>
      <c r="J257" s="3" t="s">
        <v>528</v>
      </c>
    </row>
    <row r="258" spans="9:10" x14ac:dyDescent="0.25">
      <c r="I258" s="3" t="s">
        <v>584</v>
      </c>
      <c r="J258" s="3" t="s">
        <v>529</v>
      </c>
    </row>
    <row r="259" spans="9:10" x14ac:dyDescent="0.25">
      <c r="I259" s="3" t="s">
        <v>195</v>
      </c>
      <c r="J259" s="3" t="s">
        <v>530</v>
      </c>
    </row>
    <row r="260" spans="9:10" x14ac:dyDescent="0.25">
      <c r="I260" s="3" t="s">
        <v>585</v>
      </c>
      <c r="J260" s="3" t="s">
        <v>531</v>
      </c>
    </row>
    <row r="261" spans="9:10" x14ac:dyDescent="0.25">
      <c r="I261" s="3" t="s">
        <v>586</v>
      </c>
      <c r="J261" s="3" t="s">
        <v>532</v>
      </c>
    </row>
    <row r="262" spans="9:10" x14ac:dyDescent="0.25">
      <c r="I262" s="3" t="s">
        <v>99</v>
      </c>
      <c r="J262" s="3" t="s">
        <v>533</v>
      </c>
    </row>
    <row r="263" spans="9:10" x14ac:dyDescent="0.25">
      <c r="I263" s="3" t="s">
        <v>190</v>
      </c>
      <c r="J263" s="3" t="s">
        <v>534</v>
      </c>
    </row>
    <row r="264" spans="9:10" x14ac:dyDescent="0.25">
      <c r="I264" s="3" t="s">
        <v>186</v>
      </c>
      <c r="J264" s="3" t="s">
        <v>535</v>
      </c>
    </row>
  </sheetData>
  <autoFilter ref="I1:J264" xr:uid="{00000000-0001-0000-0000-000000000000}"/>
  <sortState xmlns:xlrd2="http://schemas.microsoft.com/office/spreadsheetml/2017/richdata2" ref="B31:B48">
    <sortCondition ref="B31:B48"/>
  </sortState>
  <phoneticPr fontId="2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87"/>
  <sheetViews>
    <sheetView topLeftCell="A70" workbookViewId="0">
      <selection activeCell="G87" sqref="G87"/>
    </sheetView>
  </sheetViews>
  <sheetFormatPr defaultColWidth="9.21875" defaultRowHeight="14.4" x14ac:dyDescent="0.3"/>
  <cols>
    <col min="1" max="1" width="16.88671875" customWidth="1"/>
    <col min="2" max="2" width="10" customWidth="1"/>
    <col min="3" max="3" width="19.88671875" customWidth="1"/>
    <col min="4" max="4" width="10" customWidth="1"/>
    <col min="5" max="5" width="19.88671875" customWidth="1"/>
    <col min="6" max="6" width="9.21875" style="1"/>
    <col min="7" max="7" width="17.21875" style="1" bestFit="1" customWidth="1"/>
    <col min="8" max="10" width="9.21875" style="1"/>
    <col min="11" max="11" width="9.77734375" style="1" bestFit="1" customWidth="1"/>
    <col min="12" max="16384" width="9.21875" style="1"/>
  </cols>
  <sheetData>
    <row r="1" spans="1:14" x14ac:dyDescent="0.3">
      <c r="A1" s="38" t="s">
        <v>908</v>
      </c>
      <c r="I1" s="5"/>
    </row>
    <row r="2" spans="1:14" x14ac:dyDescent="0.3">
      <c r="A2" s="38" t="s">
        <v>20</v>
      </c>
      <c r="B2" s="39" t="s">
        <v>818</v>
      </c>
      <c r="H2" s="1">
        <v>2019</v>
      </c>
      <c r="I2" s="46" t="s">
        <v>755</v>
      </c>
    </row>
    <row r="3" spans="1:14" x14ac:dyDescent="0.3">
      <c r="A3" s="38" t="s">
        <v>21</v>
      </c>
      <c r="B3" s="38" t="s">
        <v>909</v>
      </c>
    </row>
    <row r="5" spans="1:14" x14ac:dyDescent="0.3">
      <c r="A5" s="39" t="s">
        <v>22</v>
      </c>
      <c r="C5" s="38" t="s">
        <v>23</v>
      </c>
    </row>
    <row r="6" spans="1:14" x14ac:dyDescent="0.3">
      <c r="A6" s="39" t="s">
        <v>24</v>
      </c>
      <c r="C6" s="38" t="s">
        <v>681</v>
      </c>
    </row>
    <row r="7" spans="1:14" x14ac:dyDescent="0.3">
      <c r="A7" s="39" t="s">
        <v>25</v>
      </c>
      <c r="C7" s="38" t="s">
        <v>26</v>
      </c>
    </row>
    <row r="8" spans="1:14" x14ac:dyDescent="0.3">
      <c r="A8" s="39" t="s">
        <v>27</v>
      </c>
      <c r="C8" s="38" t="s">
        <v>28</v>
      </c>
    </row>
    <row r="10" spans="1:14" ht="13.2" x14ac:dyDescent="0.25">
      <c r="A10" s="40" t="s">
        <v>29</v>
      </c>
      <c r="B10" s="94" t="s">
        <v>9</v>
      </c>
      <c r="C10" s="94" t="s">
        <v>9</v>
      </c>
      <c r="D10" s="94" t="s">
        <v>10</v>
      </c>
      <c r="E10" s="94" t="s">
        <v>10</v>
      </c>
      <c r="G10" s="6"/>
      <c r="H10" s="6"/>
    </row>
    <row r="11" spans="1:14" ht="13.2" x14ac:dyDescent="0.25">
      <c r="A11" s="40" t="s">
        <v>30</v>
      </c>
      <c r="B11" s="41" t="s">
        <v>8</v>
      </c>
      <c r="C11" s="41" t="s">
        <v>678</v>
      </c>
      <c r="D11" s="41" t="s">
        <v>8</v>
      </c>
      <c r="E11" s="41" t="s">
        <v>678</v>
      </c>
      <c r="I11" s="94" t="s">
        <v>9</v>
      </c>
      <c r="J11" s="94" t="s">
        <v>9</v>
      </c>
      <c r="K11" s="94" t="s">
        <v>10</v>
      </c>
      <c r="L11" s="94" t="s">
        <v>10</v>
      </c>
      <c r="M11" s="94" t="s">
        <v>724</v>
      </c>
      <c r="N11" s="94"/>
    </row>
    <row r="12" spans="1:14" x14ac:dyDescent="0.3">
      <c r="A12" s="42" t="s">
        <v>31</v>
      </c>
      <c r="B12" s="70" t="s">
        <v>0</v>
      </c>
      <c r="C12" s="70" t="s">
        <v>0</v>
      </c>
      <c r="D12" s="70" t="s">
        <v>0</v>
      </c>
      <c r="E12" s="70" t="s">
        <v>0</v>
      </c>
      <c r="I12" s="41" t="s">
        <v>8</v>
      </c>
      <c r="J12" s="41" t="s">
        <v>678</v>
      </c>
      <c r="K12" s="41" t="s">
        <v>8</v>
      </c>
      <c r="L12" s="41" t="s">
        <v>678</v>
      </c>
      <c r="M12" s="41" t="s">
        <v>9</v>
      </c>
      <c r="N12" s="41" t="s">
        <v>10</v>
      </c>
    </row>
    <row r="13" spans="1:14" ht="13.2" x14ac:dyDescent="0.25">
      <c r="A13" s="43" t="s">
        <v>689</v>
      </c>
      <c r="B13" s="71">
        <v>1800.2</v>
      </c>
      <c r="C13" s="71">
        <v>164699.1</v>
      </c>
      <c r="D13" s="72">
        <v>1964</v>
      </c>
      <c r="E13" s="71">
        <v>176975.3</v>
      </c>
      <c r="G13" s="1" t="s">
        <v>751</v>
      </c>
      <c r="H13" s="1">
        <v>2019</v>
      </c>
      <c r="I13" s="14">
        <f ca="1">SUM(OFFSET($A$12,3*ROW(A1)-2,COLUMN(A1),3,1))/1000</f>
        <v>4.9678000000000004</v>
      </c>
      <c r="J13" s="14">
        <f t="shared" ref="J13:L13" ca="1" si="0">SUM(OFFSET($A$12,3*ROW(B1)-2,COLUMN(B1),3,1))/1000</f>
        <v>490.92739999999998</v>
      </c>
      <c r="K13" s="14">
        <f t="shared" ca="1" si="0"/>
        <v>5.8446999999999996</v>
      </c>
      <c r="L13" s="14">
        <f t="shared" ca="1" si="0"/>
        <v>532.15480000000002</v>
      </c>
      <c r="M13" s="59">
        <f ca="1">+I13/J13*100</f>
        <v>1.011921518334483</v>
      </c>
      <c r="N13" s="59">
        <f ca="1">+K13/L13*100</f>
        <v>1.0983082366258838</v>
      </c>
    </row>
    <row r="14" spans="1:14" ht="13.2" x14ac:dyDescent="0.25">
      <c r="A14" s="43" t="s">
        <v>690</v>
      </c>
      <c r="B14" s="73">
        <v>1512.9</v>
      </c>
      <c r="C14" s="74">
        <v>162468</v>
      </c>
      <c r="D14" s="73">
        <v>1932.6</v>
      </c>
      <c r="E14" s="73">
        <v>176476.7</v>
      </c>
      <c r="G14" s="1" t="s">
        <v>752</v>
      </c>
      <c r="H14" s="1">
        <v>2019</v>
      </c>
      <c r="I14" s="14">
        <f t="shared" ref="I14:L14" ca="1" si="1">SUM(OFFSET($A$12,3*ROW(A2)-2,COLUMN(A2),3,1))/1000</f>
        <v>4.6606999999999994</v>
      </c>
      <c r="J14" s="14">
        <f t="shared" ca="1" si="1"/>
        <v>485.50239999999997</v>
      </c>
      <c r="K14" s="14">
        <f t="shared" ca="1" si="1"/>
        <v>6.0333000000000006</v>
      </c>
      <c r="L14" s="14">
        <f t="shared" ca="1" si="1"/>
        <v>528.42860000000007</v>
      </c>
      <c r="M14" s="59">
        <f t="shared" ref="M14:M32" ca="1" si="2">+I14/J14*100</f>
        <v>0.95997465717986152</v>
      </c>
      <c r="N14" s="59">
        <f t="shared" ref="N14:N32" ca="1" si="3">+K14/L14*100</f>
        <v>1.1417436527848794</v>
      </c>
    </row>
    <row r="15" spans="1:14" ht="13.2" x14ac:dyDescent="0.25">
      <c r="A15" s="43" t="s">
        <v>691</v>
      </c>
      <c r="B15" s="71">
        <v>1654.7</v>
      </c>
      <c r="C15" s="71">
        <v>163760.29999999999</v>
      </c>
      <c r="D15" s="71">
        <v>1948.1</v>
      </c>
      <c r="E15" s="71">
        <v>178702.8</v>
      </c>
      <c r="G15" s="1" t="s">
        <v>753</v>
      </c>
      <c r="H15" s="1">
        <v>2019</v>
      </c>
      <c r="I15" s="14">
        <f t="shared" ref="I15:L15" ca="1" si="4">SUM(OFFSET($A$12,3*ROW(A3)-2,COLUMN(A3),3,1))/1000</f>
        <v>4.8243999999999998</v>
      </c>
      <c r="J15" s="14">
        <f t="shared" ca="1" si="4"/>
        <v>483.58570000000003</v>
      </c>
      <c r="K15" s="14">
        <f t="shared" ca="1" si="4"/>
        <v>6.2179000000000002</v>
      </c>
      <c r="L15" s="14">
        <f t="shared" ca="1" si="4"/>
        <v>532.46530000000007</v>
      </c>
      <c r="M15" s="59">
        <f t="shared" ca="1" si="2"/>
        <v>0.99763082324394614</v>
      </c>
      <c r="N15" s="59">
        <f t="shared" ca="1" si="3"/>
        <v>1.1677568472537081</v>
      </c>
    </row>
    <row r="16" spans="1:14" ht="13.2" x14ac:dyDescent="0.25">
      <c r="A16" s="43" t="s">
        <v>692</v>
      </c>
      <c r="B16" s="73">
        <v>1603.3</v>
      </c>
      <c r="C16" s="73">
        <v>162389.79999999999</v>
      </c>
      <c r="D16" s="73">
        <v>1993.2</v>
      </c>
      <c r="E16" s="73">
        <v>175294.7</v>
      </c>
      <c r="G16" s="1" t="s">
        <v>754</v>
      </c>
      <c r="H16" s="1">
        <v>2019</v>
      </c>
      <c r="I16" s="14">
        <f t="shared" ref="I16:L16" ca="1" si="5">SUM(OFFSET($A$12,3*ROW(A4)-2,COLUMN(A4),3,1))/1000</f>
        <v>4.6150000000000002</v>
      </c>
      <c r="J16" s="14">
        <f t="shared" ca="1" si="5"/>
        <v>481.14400000000001</v>
      </c>
      <c r="K16" s="14">
        <f t="shared" ca="1" si="5"/>
        <v>6.0271000000000008</v>
      </c>
      <c r="L16" s="14">
        <f t="shared" ca="1" si="5"/>
        <v>537.02800000000002</v>
      </c>
      <c r="M16" s="59">
        <f t="shared" ca="1" si="2"/>
        <v>0.95917230600402381</v>
      </c>
      <c r="N16" s="59">
        <f t="shared" ca="1" si="3"/>
        <v>1.1223064719158033</v>
      </c>
    </row>
    <row r="17" spans="1:14" ht="13.2" x14ac:dyDescent="0.25">
      <c r="A17" s="43" t="s">
        <v>693</v>
      </c>
      <c r="B17" s="71">
        <v>1583.1</v>
      </c>
      <c r="C17" s="71">
        <v>162476.4</v>
      </c>
      <c r="D17" s="71">
        <v>2060.1</v>
      </c>
      <c r="E17" s="71">
        <v>178514.1</v>
      </c>
      <c r="G17" s="1" t="str">
        <f>G13</f>
        <v xml:space="preserve">Q1 </v>
      </c>
      <c r="H17" s="1">
        <f>H13+1</f>
        <v>2020</v>
      </c>
      <c r="I17" s="14">
        <f t="shared" ref="I17:L17" ca="1" si="6">SUM(OFFSET($A$12,3*ROW(A5)-2,COLUMN(A5),3,1))/1000</f>
        <v>4.3376000000000001</v>
      </c>
      <c r="J17" s="14">
        <f t="shared" ca="1" si="6"/>
        <v>467.31880000000001</v>
      </c>
      <c r="K17" s="14">
        <f t="shared" ca="1" si="6"/>
        <v>6.18</v>
      </c>
      <c r="L17" s="14">
        <f t="shared" ca="1" si="6"/>
        <v>521.09119999999996</v>
      </c>
      <c r="M17" s="59">
        <f t="shared" ca="1" si="2"/>
        <v>0.92818863696474441</v>
      </c>
      <c r="N17" s="59">
        <f t="shared" ca="1" si="3"/>
        <v>1.185972820112871</v>
      </c>
    </row>
    <row r="18" spans="1:14" ht="13.2" x14ac:dyDescent="0.25">
      <c r="A18" s="43" t="s">
        <v>694</v>
      </c>
      <c r="B18" s="73">
        <v>1474.3</v>
      </c>
      <c r="C18" s="73">
        <v>160636.20000000001</v>
      </c>
      <c r="D18" s="74">
        <v>1980</v>
      </c>
      <c r="E18" s="73">
        <v>174619.8</v>
      </c>
      <c r="G18" s="1" t="str">
        <f t="shared" ref="G18:G36" si="7">G14</f>
        <v xml:space="preserve">Q2 </v>
      </c>
      <c r="H18" s="1">
        <f t="shared" ref="H18:H36" si="8">H14+1</f>
        <v>2020</v>
      </c>
      <c r="I18" s="14">
        <f t="shared" ref="I18:L18" ca="1" si="9">SUM(OFFSET($A$12,3*ROW(A6)-2,COLUMN(A6),3,1))/1000</f>
        <v>3.5936999999999997</v>
      </c>
      <c r="J18" s="14">
        <f t="shared" ca="1" si="9"/>
        <v>385.93139999999994</v>
      </c>
      <c r="K18" s="14">
        <f t="shared" ca="1" si="9"/>
        <v>4.9663999999999993</v>
      </c>
      <c r="L18" s="14">
        <f t="shared" ca="1" si="9"/>
        <v>407.67220000000003</v>
      </c>
      <c r="M18" s="59">
        <f t="shared" ca="1" si="2"/>
        <v>0.93117585145961168</v>
      </c>
      <c r="N18" s="59">
        <f t="shared" ca="1" si="3"/>
        <v>1.2182336691096423</v>
      </c>
    </row>
    <row r="19" spans="1:14" ht="13.2" x14ac:dyDescent="0.25">
      <c r="A19" s="43" t="s">
        <v>695</v>
      </c>
      <c r="B19" s="71">
        <v>1596.8</v>
      </c>
      <c r="C19" s="71">
        <v>163328.1</v>
      </c>
      <c r="D19" s="71">
        <v>2081.6</v>
      </c>
      <c r="E19" s="72">
        <v>176603</v>
      </c>
      <c r="G19" s="1" t="str">
        <f t="shared" si="7"/>
        <v xml:space="preserve">Q3 </v>
      </c>
      <c r="H19" s="1">
        <f t="shared" si="8"/>
        <v>2020</v>
      </c>
      <c r="I19" s="14">
        <f t="shared" ref="I19:L19" ca="1" si="10">SUM(OFFSET($A$12,3*ROW(A7)-2,COLUMN(A7),3,1))/1000</f>
        <v>3.9725999999999999</v>
      </c>
      <c r="J19" s="14">
        <f t="shared" ca="1" si="10"/>
        <v>417.50039999999996</v>
      </c>
      <c r="K19" s="14">
        <f t="shared" ca="1" si="10"/>
        <v>5.8564999999999996</v>
      </c>
      <c r="L19" s="14">
        <f t="shared" ca="1" si="10"/>
        <v>479.00580000000002</v>
      </c>
      <c r="M19" s="59">
        <f t="shared" ca="1" si="2"/>
        <v>0.95152004644785981</v>
      </c>
      <c r="N19" s="59">
        <f t="shared" ca="1" si="3"/>
        <v>1.2226365526262937</v>
      </c>
    </row>
    <row r="20" spans="1:14" ht="13.2" x14ac:dyDescent="0.25">
      <c r="A20" s="43" t="s">
        <v>696</v>
      </c>
      <c r="B20" s="73">
        <v>1667.7</v>
      </c>
      <c r="C20" s="73">
        <v>159879.29999999999</v>
      </c>
      <c r="D20" s="73">
        <v>2051.5</v>
      </c>
      <c r="E20" s="73">
        <v>177592.8</v>
      </c>
      <c r="G20" s="1" t="str">
        <f t="shared" si="7"/>
        <v xml:space="preserve">Q4 </v>
      </c>
      <c r="H20" s="1">
        <f t="shared" si="8"/>
        <v>2020</v>
      </c>
      <c r="I20" s="14">
        <f t="shared" ref="I20:L20" ca="1" si="11">SUM(OFFSET($A$12,3*ROW(A8)-2,COLUMN(A8),3,1))/1000</f>
        <v>4.2931999999999997</v>
      </c>
      <c r="J20" s="14">
        <f t="shared" ca="1" si="11"/>
        <v>439.38729999999998</v>
      </c>
      <c r="K20" s="14">
        <f t="shared" ca="1" si="11"/>
        <v>6.0792000000000002</v>
      </c>
      <c r="L20" s="14">
        <f t="shared" ca="1" si="11"/>
        <v>512.87419999999997</v>
      </c>
      <c r="M20" s="59">
        <f t="shared" ca="1" si="2"/>
        <v>0.9770878675828818</v>
      </c>
      <c r="N20" s="59">
        <f t="shared" ca="1" si="3"/>
        <v>1.1853199088587416</v>
      </c>
    </row>
    <row r="21" spans="1:14" ht="13.2" x14ac:dyDescent="0.25">
      <c r="A21" s="43" t="s">
        <v>697</v>
      </c>
      <c r="B21" s="71">
        <v>1559.9</v>
      </c>
      <c r="C21" s="71">
        <v>160378.29999999999</v>
      </c>
      <c r="D21" s="71">
        <v>2084.8000000000002</v>
      </c>
      <c r="E21" s="71">
        <v>178269.5</v>
      </c>
      <c r="G21" s="1" t="str">
        <f t="shared" si="7"/>
        <v xml:space="preserve">Q1 </v>
      </c>
      <c r="H21" s="1">
        <f t="shared" si="8"/>
        <v>2021</v>
      </c>
      <c r="I21" s="14">
        <f t="shared" ref="I21:L21" ca="1" si="12">SUM(OFFSET($A$12,3*ROW(A9)-2,COLUMN(A9),3,1))/1000</f>
        <v>4.6683999999999992</v>
      </c>
      <c r="J21" s="14">
        <f t="shared" ca="1" si="12"/>
        <v>464.52509999999995</v>
      </c>
      <c r="K21" s="14">
        <f t="shared" ca="1" si="12"/>
        <v>6.3407</v>
      </c>
      <c r="L21" s="14">
        <f t="shared" ca="1" si="12"/>
        <v>519.84609999999998</v>
      </c>
      <c r="M21" s="59">
        <f t="shared" ca="1" si="2"/>
        <v>1.0049833690364631</v>
      </c>
      <c r="N21" s="59">
        <f t="shared" ca="1" si="3"/>
        <v>1.2197263767103379</v>
      </c>
    </row>
    <row r="22" spans="1:14" ht="13.2" x14ac:dyDescent="0.25">
      <c r="A22" s="43" t="s">
        <v>698</v>
      </c>
      <c r="B22" s="73">
        <v>1524.1</v>
      </c>
      <c r="C22" s="73">
        <v>161920.20000000001</v>
      </c>
      <c r="D22" s="73">
        <v>2049.6</v>
      </c>
      <c r="E22" s="73">
        <v>181797.5</v>
      </c>
      <c r="G22" s="1" t="str">
        <f t="shared" si="7"/>
        <v xml:space="preserve">Q2 </v>
      </c>
      <c r="H22" s="1">
        <f t="shared" si="8"/>
        <v>2021</v>
      </c>
      <c r="I22" s="14">
        <f t="shared" ref="I22:L22" ca="1" si="13">SUM(OFFSET($A$12,3*ROW(A10)-2,COLUMN(A10),3,1))/1000</f>
        <v>5.5537999999999998</v>
      </c>
      <c r="J22" s="14">
        <f t="shared" ca="1" si="13"/>
        <v>505.96550000000002</v>
      </c>
      <c r="K22" s="14">
        <f t="shared" ca="1" si="13"/>
        <v>6.7380000000000004</v>
      </c>
      <c r="L22" s="14">
        <f t="shared" ca="1" si="13"/>
        <v>533.74290000000008</v>
      </c>
      <c r="M22" s="59">
        <f t="shared" ca="1" si="2"/>
        <v>1.0976637735181549</v>
      </c>
      <c r="N22" s="59">
        <f t="shared" ca="1" si="3"/>
        <v>1.2624055514368433</v>
      </c>
    </row>
    <row r="23" spans="1:14" ht="13.2" x14ac:dyDescent="0.25">
      <c r="A23" s="43" t="s">
        <v>699</v>
      </c>
      <c r="B23" s="71">
        <v>1520.6</v>
      </c>
      <c r="C23" s="71">
        <v>159637.5</v>
      </c>
      <c r="D23" s="71">
        <v>1995.4</v>
      </c>
      <c r="E23" s="71">
        <v>175543.9</v>
      </c>
      <c r="G23" s="1" t="str">
        <f t="shared" si="7"/>
        <v xml:space="preserve">Q3 </v>
      </c>
      <c r="H23" s="1">
        <f t="shared" si="8"/>
        <v>2021</v>
      </c>
      <c r="I23" s="14">
        <f t="shared" ref="I23:L23" ca="1" si="14">SUM(OFFSET($A$12,3*ROW(A11)-2,COLUMN(A11),3,1))/1000</f>
        <v>6.8464</v>
      </c>
      <c r="J23" s="14">
        <f t="shared" ca="1" si="14"/>
        <v>533.5992</v>
      </c>
      <c r="K23" s="14">
        <f t="shared" ca="1" si="14"/>
        <v>7.1167999999999996</v>
      </c>
      <c r="L23" s="14">
        <f t="shared" ca="1" si="14"/>
        <v>542.01730000000009</v>
      </c>
      <c r="M23" s="59">
        <f t="shared" ca="1" si="2"/>
        <v>1.2830603943933949</v>
      </c>
      <c r="N23" s="59">
        <f t="shared" ca="1" si="3"/>
        <v>1.3130208205531444</v>
      </c>
    </row>
    <row r="24" spans="1:14" ht="13.2" x14ac:dyDescent="0.25">
      <c r="A24" s="43" t="s">
        <v>700</v>
      </c>
      <c r="B24" s="73">
        <v>1570.3</v>
      </c>
      <c r="C24" s="73">
        <v>159586.29999999999</v>
      </c>
      <c r="D24" s="73">
        <v>1982.1</v>
      </c>
      <c r="E24" s="73">
        <v>179686.6</v>
      </c>
      <c r="G24" s="1" t="str">
        <f t="shared" si="7"/>
        <v xml:space="preserve">Q4 </v>
      </c>
      <c r="H24" s="1">
        <f t="shared" si="8"/>
        <v>2021</v>
      </c>
      <c r="I24" s="14">
        <f t="shared" ref="I24:L24" ca="1" si="15">SUM(OFFSET($A$12,3*ROW(A12)-2,COLUMN(A12),3,1))/1000</f>
        <v>6.77</v>
      </c>
      <c r="J24" s="14">
        <f t="shared" ca="1" si="15"/>
        <v>607.60669999999993</v>
      </c>
      <c r="K24" s="14">
        <f t="shared" ca="1" si="15"/>
        <v>7.7202000000000002</v>
      </c>
      <c r="L24" s="14">
        <f t="shared" ca="1" si="15"/>
        <v>565.82680000000005</v>
      </c>
      <c r="M24" s="59">
        <f t="shared" ca="1" si="2"/>
        <v>1.1142075951433716</v>
      </c>
      <c r="N24" s="59">
        <f t="shared" ca="1" si="3"/>
        <v>1.3644104521030109</v>
      </c>
    </row>
    <row r="25" spans="1:14" ht="13.2" x14ac:dyDescent="0.25">
      <c r="A25" s="43" t="s">
        <v>701</v>
      </c>
      <c r="B25" s="71">
        <v>1439.2</v>
      </c>
      <c r="C25" s="71">
        <v>166226.4</v>
      </c>
      <c r="D25" s="71">
        <v>2111.4</v>
      </c>
      <c r="E25" s="71">
        <v>177812.9</v>
      </c>
      <c r="G25" s="1" t="str">
        <f t="shared" si="7"/>
        <v xml:space="preserve">Q1 </v>
      </c>
      <c r="H25" s="1">
        <f t="shared" si="8"/>
        <v>2022</v>
      </c>
      <c r="I25" s="14">
        <f t="shared" ref="I25:L25" ca="1" si="16">SUM(OFFSET($A$12,3*ROW(A13)-2,COLUMN(A13),3,1))/1000</f>
        <v>6.6806999999999999</v>
      </c>
      <c r="J25" s="14">
        <f t="shared" ca="1" si="16"/>
        <v>680.38199999999995</v>
      </c>
      <c r="K25" s="14">
        <f t="shared" ca="1" si="16"/>
        <v>5.9454999999999991</v>
      </c>
      <c r="L25" s="14">
        <f t="shared" ca="1" si="16"/>
        <v>598.95710000000008</v>
      </c>
      <c r="M25" s="59">
        <f t="shared" ca="1" si="2"/>
        <v>0.98190428318209488</v>
      </c>
      <c r="N25" s="59">
        <f t="shared" ca="1" si="3"/>
        <v>0.99264204397944333</v>
      </c>
    </row>
    <row r="26" spans="1:14" ht="13.2" x14ac:dyDescent="0.25">
      <c r="A26" s="43" t="s">
        <v>702</v>
      </c>
      <c r="B26" s="73">
        <v>1567.1</v>
      </c>
      <c r="C26" s="73">
        <v>158950.70000000001</v>
      </c>
      <c r="D26" s="73">
        <v>2178.9</v>
      </c>
      <c r="E26" s="73">
        <v>179121.3</v>
      </c>
      <c r="G26" s="1" t="str">
        <f t="shared" si="7"/>
        <v xml:space="preserve">Q2 </v>
      </c>
      <c r="H26" s="1">
        <f t="shared" si="8"/>
        <v>2022</v>
      </c>
      <c r="I26" s="14">
        <f t="shared" ref="I26:L26" ca="1" si="17">SUM(OFFSET($A$12,3*ROW(A14)-2,COLUMN(A14),3,1))/1000</f>
        <v>5.9313000000000002</v>
      </c>
      <c r="J26" s="14">
        <f t="shared" ca="1" si="17"/>
        <v>762.08530000000007</v>
      </c>
      <c r="K26" s="14">
        <f t="shared" ca="1" si="17"/>
        <v>6.93</v>
      </c>
      <c r="L26" s="14">
        <f t="shared" ca="1" si="17"/>
        <v>635.36619999999994</v>
      </c>
      <c r="M26" s="59">
        <f t="shared" ca="1" si="2"/>
        <v>0.77829870225813302</v>
      </c>
      <c r="N26" s="59">
        <f t="shared" ca="1" si="3"/>
        <v>1.0907095781928595</v>
      </c>
    </row>
    <row r="27" spans="1:14" ht="13.2" x14ac:dyDescent="0.25">
      <c r="A27" s="43" t="s">
        <v>703</v>
      </c>
      <c r="B27" s="71">
        <v>1331.3</v>
      </c>
      <c r="C27" s="71">
        <v>142141.70000000001</v>
      </c>
      <c r="D27" s="71">
        <v>1889.7</v>
      </c>
      <c r="E27" s="72">
        <v>164157</v>
      </c>
      <c r="G27" s="1" t="str">
        <f t="shared" si="7"/>
        <v xml:space="preserve">Q3 </v>
      </c>
      <c r="H27" s="1">
        <f t="shared" si="8"/>
        <v>2022</v>
      </c>
      <c r="I27" s="14">
        <f t="shared" ref="I27:L27" ca="1" si="18">SUM(OFFSET($A$12,3*ROW(A15)-2,COLUMN(A15),3,1))/1000</f>
        <v>7.0688999999999993</v>
      </c>
      <c r="J27" s="14">
        <f t="shared" ca="1" si="18"/>
        <v>807.47280000000001</v>
      </c>
      <c r="K27" s="14">
        <f t="shared" ca="1" si="18"/>
        <v>8.0361999999999991</v>
      </c>
      <c r="L27" s="14">
        <f t="shared" ca="1" si="18"/>
        <v>654.10519999999997</v>
      </c>
      <c r="M27" s="59">
        <f t="shared" ca="1" si="2"/>
        <v>0.8754350610943179</v>
      </c>
      <c r="N27" s="59">
        <f t="shared" ca="1" si="3"/>
        <v>1.2285791337540199</v>
      </c>
    </row>
    <row r="28" spans="1:14" ht="13.2" x14ac:dyDescent="0.25">
      <c r="A28" s="43" t="s">
        <v>704</v>
      </c>
      <c r="B28" s="73">
        <v>1264.9000000000001</v>
      </c>
      <c r="C28" s="73">
        <v>125342.2</v>
      </c>
      <c r="D28" s="73">
        <v>1487.6</v>
      </c>
      <c r="E28" s="73">
        <v>125039.3</v>
      </c>
      <c r="G28" s="1" t="str">
        <f t="shared" si="7"/>
        <v xml:space="preserve">Q4 </v>
      </c>
      <c r="H28" s="1">
        <f t="shared" si="8"/>
        <v>2022</v>
      </c>
      <c r="I28" s="14">
        <f t="shared" ref="I28:L28" ca="1" si="19">SUM(OFFSET($A$12,3*ROW(A16)-2,COLUMN(A16),3,1))/1000</f>
        <v>7.8597000000000001</v>
      </c>
      <c r="J28" s="14">
        <f t="shared" ca="1" si="19"/>
        <v>747.27930000000003</v>
      </c>
      <c r="K28" s="14">
        <f t="shared" ca="1" si="19"/>
        <v>8.8312999999999988</v>
      </c>
      <c r="L28" s="14">
        <f t="shared" ca="1" si="19"/>
        <v>662.73039999999992</v>
      </c>
      <c r="M28" s="59">
        <f t="shared" ca="1" si="2"/>
        <v>1.0517754205154617</v>
      </c>
      <c r="N28" s="59">
        <f t="shared" ca="1" si="3"/>
        <v>1.3325629848879725</v>
      </c>
    </row>
    <row r="29" spans="1:14" ht="13.2" x14ac:dyDescent="0.25">
      <c r="A29" s="43" t="s">
        <v>705</v>
      </c>
      <c r="B29" s="71">
        <v>1179.8</v>
      </c>
      <c r="C29" s="71">
        <v>126939.9</v>
      </c>
      <c r="D29" s="71">
        <v>1638.1</v>
      </c>
      <c r="E29" s="71">
        <v>134791.70000000001</v>
      </c>
      <c r="G29" s="1" t="str">
        <f t="shared" si="7"/>
        <v xml:space="preserve">Q1 </v>
      </c>
      <c r="H29" s="1">
        <f t="shared" si="8"/>
        <v>2023</v>
      </c>
      <c r="I29" s="14">
        <f t="shared" ref="I29:L29" ca="1" si="20">SUM(OFFSET($A$12,3*ROW(A17)-2,COLUMN(A17),3,1))/1000</f>
        <v>6.5491000000000001</v>
      </c>
      <c r="J29" s="14">
        <f t="shared" ca="1" si="20"/>
        <v>668.5791999999999</v>
      </c>
      <c r="K29" s="14">
        <f t="shared" ca="1" si="20"/>
        <v>9.8504000000000005</v>
      </c>
      <c r="L29" s="14">
        <f t="shared" ca="1" si="20"/>
        <v>648.10050000000001</v>
      </c>
      <c r="M29" s="59">
        <f t="shared" ca="1" si="2"/>
        <v>0.97955485303760581</v>
      </c>
      <c r="N29" s="59">
        <f t="shared" ca="1" si="3"/>
        <v>1.5198877334610914</v>
      </c>
    </row>
    <row r="30" spans="1:14" ht="13.2" x14ac:dyDescent="0.25">
      <c r="A30" s="43" t="s">
        <v>706</v>
      </c>
      <c r="B30" s="74">
        <v>1149</v>
      </c>
      <c r="C30" s="73">
        <v>133649.29999999999</v>
      </c>
      <c r="D30" s="73">
        <v>1840.7</v>
      </c>
      <c r="E30" s="73">
        <v>147841.20000000001</v>
      </c>
      <c r="G30" s="1" t="str">
        <f t="shared" si="7"/>
        <v xml:space="preserve">Q2 </v>
      </c>
      <c r="H30" s="1">
        <f t="shared" si="8"/>
        <v>2023</v>
      </c>
      <c r="I30" s="14">
        <f t="shared" ref="I30:L30" ca="1" si="21">SUM(OFFSET($A$12,3*ROW(A18)-2,COLUMN(A18),3,1))/1000</f>
        <v>5.7871000000000006</v>
      </c>
      <c r="J30" s="14">
        <f t="shared" ca="1" si="21"/>
        <v>641.30540000000008</v>
      </c>
      <c r="K30" s="14">
        <f t="shared" ca="1" si="21"/>
        <v>9.6219000000000001</v>
      </c>
      <c r="L30" s="14">
        <f t="shared" ca="1" si="21"/>
        <v>637.59780000000001</v>
      </c>
      <c r="M30" s="59">
        <f t="shared" ca="1" si="2"/>
        <v>0.90239377369970686</v>
      </c>
      <c r="N30" s="59">
        <f t="shared" ca="1" si="3"/>
        <v>1.5090861354916847</v>
      </c>
    </row>
    <row r="31" spans="1:14" ht="13.2" x14ac:dyDescent="0.25">
      <c r="A31" s="43" t="s">
        <v>707</v>
      </c>
      <c r="B31" s="71">
        <v>1232.4000000000001</v>
      </c>
      <c r="C31" s="71">
        <v>138914.9</v>
      </c>
      <c r="D31" s="72">
        <v>1954</v>
      </c>
      <c r="E31" s="71">
        <v>157792.9</v>
      </c>
      <c r="G31" s="1" t="str">
        <f t="shared" si="7"/>
        <v xml:space="preserve">Q3 </v>
      </c>
      <c r="H31" s="1">
        <f t="shared" si="8"/>
        <v>2023</v>
      </c>
      <c r="I31" s="14">
        <f t="shared" ref="I31:L31" ca="1" si="22">SUM(OFFSET($A$12,3*ROW(A19)-2,COLUMN(A19),3,1))/1000</f>
        <v>5.1646000000000001</v>
      </c>
      <c r="J31" s="14">
        <f t="shared" ca="1" si="22"/>
        <v>612.67399999999998</v>
      </c>
      <c r="K31" s="14">
        <f t="shared" ca="1" si="22"/>
        <v>9.7152000000000012</v>
      </c>
      <c r="L31" s="14">
        <f t="shared" ca="1" si="22"/>
        <v>631.11710000000005</v>
      </c>
      <c r="M31" s="59">
        <f t="shared" ca="1" si="2"/>
        <v>0.84296053039626295</v>
      </c>
      <c r="N31" s="59">
        <f t="shared" ca="1" si="3"/>
        <v>1.5393656739771433</v>
      </c>
    </row>
    <row r="32" spans="1:14" ht="13.2" x14ac:dyDescent="0.25">
      <c r="A32" s="43" t="s">
        <v>708</v>
      </c>
      <c r="B32" s="73">
        <v>1309.3</v>
      </c>
      <c r="C32" s="73">
        <v>136626.20000000001</v>
      </c>
      <c r="D32" s="74">
        <v>1975</v>
      </c>
      <c r="E32" s="73">
        <v>156902.5</v>
      </c>
      <c r="G32" s="1" t="str">
        <f t="shared" si="7"/>
        <v xml:space="preserve">Q4 </v>
      </c>
      <c r="H32" s="1">
        <f t="shared" si="8"/>
        <v>2023</v>
      </c>
      <c r="I32" s="14">
        <f t="shared" ref="I32:L33" ca="1" si="23">SUM(OFFSET($A$12,3*ROW(A20)-2,COLUMN(A20),3,1))/1000</f>
        <v>5.4836999999999998</v>
      </c>
      <c r="J32" s="14">
        <f t="shared" ca="1" si="23"/>
        <v>604.88780000000008</v>
      </c>
      <c r="K32" s="14">
        <f t="shared" ca="1" si="23"/>
        <v>10.0733</v>
      </c>
      <c r="L32" s="14">
        <f t="shared" ca="1" si="23"/>
        <v>638.60480000000007</v>
      </c>
      <c r="M32" s="59">
        <f t="shared" ca="1" si="2"/>
        <v>0.90656482078163902</v>
      </c>
      <c r="N32" s="59">
        <f t="shared" ca="1" si="3"/>
        <v>1.5773918392094763</v>
      </c>
    </row>
    <row r="33" spans="1:14" ht="13.2" x14ac:dyDescent="0.25">
      <c r="A33" s="43" t="s">
        <v>709</v>
      </c>
      <c r="B33" s="71">
        <v>1430.9</v>
      </c>
      <c r="C33" s="71">
        <v>141959.29999999999</v>
      </c>
      <c r="D33" s="71">
        <v>1927.5</v>
      </c>
      <c r="E33" s="71">
        <v>164310.39999999999</v>
      </c>
      <c r="G33" s="1" t="str">
        <f t="shared" si="7"/>
        <v xml:space="preserve">Q1 </v>
      </c>
      <c r="H33" s="1">
        <f t="shared" si="8"/>
        <v>2024</v>
      </c>
      <c r="I33" s="14">
        <f t="shared" ca="1" si="23"/>
        <v>6.1022000000000007</v>
      </c>
      <c r="J33" s="14">
        <f t="shared" ca="1" si="23"/>
        <v>587.52269999999999</v>
      </c>
      <c r="K33" s="14">
        <f t="shared" ca="1" si="23"/>
        <v>9.7637</v>
      </c>
      <c r="L33" s="14">
        <f t="shared" ca="1" si="23"/>
        <v>640.90650000000005</v>
      </c>
      <c r="M33" s="59">
        <f t="shared" ref="M33" ca="1" si="24">+I33/J33*100</f>
        <v>1.0386322094448437</v>
      </c>
      <c r="N33" s="59">
        <f t="shared" ref="N33" ca="1" si="25">+K33/L33*100</f>
        <v>1.5234203429049322</v>
      </c>
    </row>
    <row r="34" spans="1:14" ht="13.2" x14ac:dyDescent="0.25">
      <c r="A34" s="43" t="s">
        <v>710</v>
      </c>
      <c r="B34" s="73">
        <v>1408.8</v>
      </c>
      <c r="C34" s="74">
        <v>143113</v>
      </c>
      <c r="D34" s="73">
        <v>2003.4</v>
      </c>
      <c r="E34" s="73">
        <v>167448.20000000001</v>
      </c>
      <c r="G34" s="1" t="str">
        <f t="shared" si="7"/>
        <v xml:space="preserve">Q2 </v>
      </c>
      <c r="H34" s="1">
        <f t="shared" si="8"/>
        <v>2024</v>
      </c>
      <c r="I34" s="14">
        <f t="shared" ref="I34" ca="1" si="26">SUM(OFFSET($A$12,3*ROW(A22)-2,COLUMN(A22),3,1))/1000</f>
        <v>6.2525000000000004</v>
      </c>
      <c r="J34" s="14">
        <f t="shared" ref="J34" ca="1" si="27">SUM(OFFSET($A$12,3*ROW(B22)-2,COLUMN(B22),3,1))/1000</f>
        <v>610.89009999999996</v>
      </c>
      <c r="K34" s="14">
        <f t="shared" ref="K34" ca="1" si="28">SUM(OFFSET($A$12,3*ROW(C22)-2,COLUMN(C22),3,1))/1000</f>
        <v>10.52</v>
      </c>
      <c r="L34" s="14">
        <f t="shared" ref="L34" ca="1" si="29">SUM(OFFSET($A$12,3*ROW(D22)-2,COLUMN(D22),3,1))/1000</f>
        <v>648.40260000000001</v>
      </c>
      <c r="M34" s="59">
        <f t="shared" ref="M34:M35" ca="1" si="30">+I34/J34*100</f>
        <v>1.0235065194214148</v>
      </c>
      <c r="N34" s="59">
        <f t="shared" ref="N34" ca="1" si="31">+K34/L34*100</f>
        <v>1.6224487687125251</v>
      </c>
    </row>
    <row r="35" spans="1:14" ht="13.2" x14ac:dyDescent="0.25">
      <c r="A35" s="43" t="s">
        <v>711</v>
      </c>
      <c r="B35" s="71">
        <v>1480.7</v>
      </c>
      <c r="C35" s="71">
        <v>148010.1</v>
      </c>
      <c r="D35" s="71">
        <v>2048.1999999999998</v>
      </c>
      <c r="E35" s="71">
        <v>171696.2</v>
      </c>
      <c r="G35" s="1" t="str">
        <f t="shared" si="7"/>
        <v xml:space="preserve">Q3 </v>
      </c>
      <c r="H35" s="1">
        <f t="shared" si="8"/>
        <v>2024</v>
      </c>
      <c r="I35" s="14">
        <f t="shared" ref="I35:I36" ca="1" si="32">SUM(OFFSET($A$12,3*ROW(A23)-2,COLUMN(A23),3,1))/1000</f>
        <v>6.0993999999999993</v>
      </c>
      <c r="J35" s="14">
        <f t="shared" ref="J35:J36" ca="1" si="33">SUM(OFFSET($A$12,3*ROW(B23)-2,COLUMN(B23),3,1))/1000</f>
        <v>615.00189999999998</v>
      </c>
      <c r="K35" s="14">
        <f t="shared" ref="K35:K36" ca="1" si="34">SUM(OFFSET($A$12,3*ROW(C23)-2,COLUMN(C23),3,1))/1000</f>
        <v>10.748899999999999</v>
      </c>
      <c r="L35" s="14">
        <f t="shared" ref="L35:L36" ca="1" si="35">SUM(OFFSET($A$12,3*ROW(D23)-2,COLUMN(D23),3,1))/1000</f>
        <v>642.35659999999996</v>
      </c>
      <c r="M35" s="59">
        <f t="shared" ca="1" si="30"/>
        <v>0.99176929372088107</v>
      </c>
      <c r="N35" s="59">
        <f t="shared" ref="N35:N36" ca="1" si="36">+K35/L35*100</f>
        <v>1.6733540217380813</v>
      </c>
    </row>
    <row r="36" spans="1:14" ht="13.2" x14ac:dyDescent="0.25">
      <c r="A36" s="43" t="s">
        <v>712</v>
      </c>
      <c r="B36" s="73">
        <v>1403.7</v>
      </c>
      <c r="C36" s="73">
        <v>148264.20000000001</v>
      </c>
      <c r="D36" s="73">
        <v>2027.6</v>
      </c>
      <c r="E36" s="73">
        <v>173729.8</v>
      </c>
      <c r="G36" s="1" t="str">
        <f t="shared" si="7"/>
        <v xml:space="preserve">Q4 </v>
      </c>
      <c r="H36" s="1">
        <f t="shared" si="8"/>
        <v>2024</v>
      </c>
      <c r="I36" s="14">
        <f t="shared" ca="1" si="32"/>
        <v>5.9906000000000006</v>
      </c>
      <c r="J36" s="14">
        <f t="shared" ca="1" si="33"/>
        <v>617.68909999999994</v>
      </c>
      <c r="K36" s="14">
        <f t="shared" ca="1" si="34"/>
        <v>11.751299999999999</v>
      </c>
      <c r="L36" s="14">
        <f t="shared" ca="1" si="35"/>
        <v>644.85059999999999</v>
      </c>
      <c r="M36" s="59">
        <f t="shared" ref="M36" ca="1" si="37">+I36/J36*100</f>
        <v>0.96984065284622978</v>
      </c>
      <c r="N36" s="59">
        <f t="shared" ca="1" si="36"/>
        <v>1.822329079014581</v>
      </c>
    </row>
    <row r="37" spans="1:14" ht="13.2" x14ac:dyDescent="0.25">
      <c r="A37" s="43" t="s">
        <v>32</v>
      </c>
      <c r="B37" s="71">
        <v>1476.3</v>
      </c>
      <c r="C37" s="71">
        <v>146861.1</v>
      </c>
      <c r="D37" s="71">
        <v>1957.9</v>
      </c>
      <c r="E37" s="71">
        <v>171610.1</v>
      </c>
    </row>
    <row r="38" spans="1:14" ht="13.2" x14ac:dyDescent="0.25">
      <c r="A38" s="43" t="s">
        <v>33</v>
      </c>
      <c r="B38" s="73">
        <v>1560.7</v>
      </c>
      <c r="C38" s="73">
        <v>153191.9</v>
      </c>
      <c r="D38" s="73">
        <v>2177.6</v>
      </c>
      <c r="E38" s="73">
        <v>172056.4</v>
      </c>
    </row>
    <row r="39" spans="1:14" ht="13.2" x14ac:dyDescent="0.25">
      <c r="A39" s="43" t="s">
        <v>34</v>
      </c>
      <c r="B39" s="71">
        <v>1631.4</v>
      </c>
      <c r="C39" s="71">
        <v>164472.1</v>
      </c>
      <c r="D39" s="71">
        <v>2205.1999999999998</v>
      </c>
      <c r="E39" s="71">
        <v>176179.6</v>
      </c>
    </row>
    <row r="40" spans="1:14" ht="13.2" x14ac:dyDescent="0.25">
      <c r="A40" s="43" t="s">
        <v>35</v>
      </c>
      <c r="B40" s="73">
        <v>1756.2</v>
      </c>
      <c r="C40" s="73">
        <v>166941.70000000001</v>
      </c>
      <c r="D40" s="73">
        <v>2281.1999999999998</v>
      </c>
      <c r="E40" s="73">
        <v>178461.9</v>
      </c>
    </row>
    <row r="41" spans="1:14" ht="13.2" x14ac:dyDescent="0.25">
      <c r="A41" s="43" t="s">
        <v>36</v>
      </c>
      <c r="B41" s="71">
        <v>1763.1</v>
      </c>
      <c r="C41" s="71">
        <v>168415.5</v>
      </c>
      <c r="D41" s="71">
        <v>2241.8000000000002</v>
      </c>
      <c r="E41" s="71">
        <v>178359.4</v>
      </c>
    </row>
    <row r="42" spans="1:14" ht="13.2" x14ac:dyDescent="0.25">
      <c r="A42" s="43" t="s">
        <v>37</v>
      </c>
      <c r="B42" s="73">
        <v>2034.5</v>
      </c>
      <c r="C42" s="73">
        <v>170608.3</v>
      </c>
      <c r="D42" s="74">
        <v>2215</v>
      </c>
      <c r="E42" s="73">
        <v>176921.60000000001</v>
      </c>
    </row>
    <row r="43" spans="1:14" ht="13.2" x14ac:dyDescent="0.25">
      <c r="A43" s="43" t="s">
        <v>38</v>
      </c>
      <c r="B43" s="71">
        <v>2230.5</v>
      </c>
      <c r="C43" s="71">
        <v>172864.8</v>
      </c>
      <c r="D43" s="71">
        <v>2273.6</v>
      </c>
      <c r="E43" s="71">
        <v>180267.4</v>
      </c>
    </row>
    <row r="44" spans="1:14" ht="13.2" x14ac:dyDescent="0.25">
      <c r="A44" s="43" t="s">
        <v>39</v>
      </c>
      <c r="B44" s="74">
        <v>2296</v>
      </c>
      <c r="C44" s="74">
        <v>178853</v>
      </c>
      <c r="D44" s="73">
        <v>2364.6</v>
      </c>
      <c r="E44" s="73">
        <v>180867.20000000001</v>
      </c>
    </row>
    <row r="45" spans="1:14" ht="13.2" x14ac:dyDescent="0.25">
      <c r="A45" s="43" t="s">
        <v>40</v>
      </c>
      <c r="B45" s="71">
        <v>2319.9</v>
      </c>
      <c r="C45" s="71">
        <v>181881.4</v>
      </c>
      <c r="D45" s="71">
        <v>2478.6</v>
      </c>
      <c r="E45" s="71">
        <v>180882.7</v>
      </c>
    </row>
    <row r="46" spans="1:14" ht="13.2" x14ac:dyDescent="0.25">
      <c r="A46" s="43" t="s">
        <v>41</v>
      </c>
      <c r="B46" s="73">
        <v>2217.8000000000002</v>
      </c>
      <c r="C46" s="73">
        <v>191739.2</v>
      </c>
      <c r="D46" s="73">
        <v>2564.8000000000002</v>
      </c>
      <c r="E46" s="73">
        <v>185146.7</v>
      </c>
      <c r="G46" s="52"/>
    </row>
    <row r="47" spans="1:14" ht="13.2" x14ac:dyDescent="0.25">
      <c r="A47" s="43" t="s">
        <v>42</v>
      </c>
      <c r="B47" s="71">
        <v>2195.8000000000002</v>
      </c>
      <c r="C47" s="71">
        <v>203769.9</v>
      </c>
      <c r="D47" s="71">
        <v>2602.1</v>
      </c>
      <c r="E47" s="71">
        <v>190910.1</v>
      </c>
    </row>
    <row r="48" spans="1:14" ht="13.2" x14ac:dyDescent="0.25">
      <c r="A48" s="43" t="s">
        <v>43</v>
      </c>
      <c r="B48" s="73">
        <v>2356.4</v>
      </c>
      <c r="C48" s="73">
        <v>212097.6</v>
      </c>
      <c r="D48" s="73">
        <v>2553.3000000000002</v>
      </c>
      <c r="E48" s="74">
        <v>189770</v>
      </c>
    </row>
    <row r="49" spans="1:5" ht="13.2" x14ac:dyDescent="0.25">
      <c r="A49" s="43" t="s">
        <v>44</v>
      </c>
      <c r="B49" s="71">
        <v>2526.5</v>
      </c>
      <c r="C49" s="71">
        <v>221700.6</v>
      </c>
      <c r="D49" s="71">
        <v>2577.1</v>
      </c>
      <c r="E49" s="71">
        <v>200749.9</v>
      </c>
    </row>
    <row r="50" spans="1:5" ht="13.2" x14ac:dyDescent="0.25">
      <c r="A50" s="43" t="s">
        <v>45</v>
      </c>
      <c r="B50" s="73">
        <v>2499.9</v>
      </c>
      <c r="C50" s="73">
        <v>223375.4</v>
      </c>
      <c r="D50" s="73">
        <v>2292.1999999999998</v>
      </c>
      <c r="E50" s="74">
        <v>200014</v>
      </c>
    </row>
    <row r="51" spans="1:5" ht="13.2" x14ac:dyDescent="0.25">
      <c r="A51" s="43" t="s">
        <v>46</v>
      </c>
      <c r="B51" s="71">
        <v>1654.3</v>
      </c>
      <c r="C51" s="72">
        <v>235306</v>
      </c>
      <c r="D51" s="71">
        <v>1076.2</v>
      </c>
      <c r="E51" s="71">
        <v>198193.2</v>
      </c>
    </row>
    <row r="52" spans="1:5" ht="13.2" x14ac:dyDescent="0.25">
      <c r="A52" s="43" t="s">
        <v>47</v>
      </c>
      <c r="B52" s="73">
        <v>1788.2</v>
      </c>
      <c r="C52" s="73">
        <v>250200.7</v>
      </c>
      <c r="D52" s="73">
        <v>1760.8</v>
      </c>
      <c r="E52" s="73">
        <v>204942.2</v>
      </c>
    </row>
    <row r="53" spans="1:5" ht="13.2" x14ac:dyDescent="0.25">
      <c r="A53" s="43" t="s">
        <v>48</v>
      </c>
      <c r="B53" s="71">
        <v>1967.4</v>
      </c>
      <c r="C53" s="72">
        <v>252039</v>
      </c>
      <c r="D53" s="71">
        <v>2354.6</v>
      </c>
      <c r="E53" s="72">
        <v>214575</v>
      </c>
    </row>
    <row r="54" spans="1:5" ht="13.2" x14ac:dyDescent="0.25">
      <c r="A54" s="43" t="s">
        <v>49</v>
      </c>
      <c r="B54" s="73">
        <v>2175.6999999999998</v>
      </c>
      <c r="C54" s="73">
        <v>259845.6</v>
      </c>
      <c r="D54" s="73">
        <v>2814.6</v>
      </c>
      <c r="E54" s="74">
        <v>215849</v>
      </c>
    </row>
    <row r="55" spans="1:5" ht="13.2" x14ac:dyDescent="0.25">
      <c r="A55" s="43" t="s">
        <v>66</v>
      </c>
      <c r="B55" s="71">
        <v>2277.3000000000002</v>
      </c>
      <c r="C55" s="71">
        <v>260431.2</v>
      </c>
      <c r="D55" s="71">
        <v>2626.6</v>
      </c>
      <c r="E55" s="71">
        <v>212113.3</v>
      </c>
    </row>
    <row r="56" spans="1:5" ht="13.2" x14ac:dyDescent="0.25">
      <c r="A56" s="43" t="s">
        <v>67</v>
      </c>
      <c r="B56" s="74">
        <v>2264</v>
      </c>
      <c r="C56" s="73">
        <v>275263.09999999998</v>
      </c>
      <c r="D56" s="73">
        <v>2593.4</v>
      </c>
      <c r="E56" s="73">
        <v>218859.9</v>
      </c>
    </row>
    <row r="57" spans="1:5" ht="13.2" x14ac:dyDescent="0.25">
      <c r="A57" s="43" t="s">
        <v>68</v>
      </c>
      <c r="B57" s="71">
        <v>2527.6</v>
      </c>
      <c r="C57" s="71">
        <v>271778.5</v>
      </c>
      <c r="D57" s="71">
        <v>2816.2</v>
      </c>
      <c r="E57" s="72">
        <v>223132</v>
      </c>
    </row>
    <row r="58" spans="1:5" ht="13.2" x14ac:dyDescent="0.25">
      <c r="A58" s="43" t="s">
        <v>646</v>
      </c>
      <c r="B58" s="73">
        <v>2734.7</v>
      </c>
      <c r="C58" s="74">
        <v>259021</v>
      </c>
      <c r="D58" s="74">
        <v>2687</v>
      </c>
      <c r="E58" s="73">
        <v>222905.3</v>
      </c>
    </row>
    <row r="59" spans="1:5" ht="13.2" x14ac:dyDescent="0.25">
      <c r="A59" s="43" t="s">
        <v>679</v>
      </c>
      <c r="B59" s="71">
        <v>2696.7</v>
      </c>
      <c r="C59" s="71">
        <v>248794.7</v>
      </c>
      <c r="D59" s="71">
        <v>3047.3</v>
      </c>
      <c r="E59" s="71">
        <v>224947.9</v>
      </c>
    </row>
    <row r="60" spans="1:5" ht="13.2" x14ac:dyDescent="0.25">
      <c r="A60" s="43" t="s">
        <v>680</v>
      </c>
      <c r="B60" s="73">
        <v>2428.3000000000002</v>
      </c>
      <c r="C60" s="73">
        <v>239463.6</v>
      </c>
      <c r="D60" s="74">
        <v>3097</v>
      </c>
      <c r="E60" s="73">
        <v>214877.2</v>
      </c>
    </row>
    <row r="61" spans="1:5" ht="13.2" x14ac:dyDescent="0.25">
      <c r="A61" s="43" t="s">
        <v>686</v>
      </c>
      <c r="B61" s="71">
        <v>2098.5</v>
      </c>
      <c r="C61" s="71">
        <v>235108.7</v>
      </c>
      <c r="D61" s="71">
        <v>3178.2</v>
      </c>
      <c r="E61" s="71">
        <v>214327.3</v>
      </c>
    </row>
    <row r="62" spans="1:5" ht="13.2" x14ac:dyDescent="0.25">
      <c r="A62" s="43" t="s">
        <v>687</v>
      </c>
      <c r="B62" s="73">
        <v>2205.6999999999998</v>
      </c>
      <c r="C62" s="74">
        <v>221393</v>
      </c>
      <c r="D62" s="73">
        <v>2955.3</v>
      </c>
      <c r="E62" s="73">
        <v>216855.5</v>
      </c>
    </row>
    <row r="63" spans="1:5" ht="13.2" x14ac:dyDescent="0.25">
      <c r="A63" s="43" t="s">
        <v>688</v>
      </c>
      <c r="B63" s="71">
        <v>2244.9</v>
      </c>
      <c r="C63" s="71">
        <v>212077.5</v>
      </c>
      <c r="D63" s="71">
        <v>3716.9</v>
      </c>
      <c r="E63" s="71">
        <v>216917.7</v>
      </c>
    </row>
    <row r="64" spans="1:5" ht="13.2" x14ac:dyDescent="0.25">
      <c r="A64" s="43" t="s">
        <v>718</v>
      </c>
      <c r="B64" s="73">
        <v>2045.9</v>
      </c>
      <c r="C64" s="73">
        <v>218620.1</v>
      </c>
      <c r="D64" s="73">
        <v>3188.6</v>
      </c>
      <c r="E64" s="73">
        <v>208734.3</v>
      </c>
    </row>
    <row r="65" spans="1:5" ht="13.2" x14ac:dyDescent="0.25">
      <c r="A65" s="43" t="s">
        <v>719</v>
      </c>
      <c r="B65" s="71">
        <v>1913.1</v>
      </c>
      <c r="C65" s="71">
        <v>216113.8</v>
      </c>
      <c r="D65" s="71">
        <v>3284.7</v>
      </c>
      <c r="E65" s="71">
        <v>215493.5</v>
      </c>
    </row>
    <row r="66" spans="1:5" ht="13.2" x14ac:dyDescent="0.25">
      <c r="A66" s="43" t="s">
        <v>720</v>
      </c>
      <c r="B66" s="73">
        <v>1828.1</v>
      </c>
      <c r="C66" s="73">
        <v>206571.5</v>
      </c>
      <c r="D66" s="73">
        <v>3148.6</v>
      </c>
      <c r="E66" s="74">
        <v>213370</v>
      </c>
    </row>
    <row r="67" spans="1:5" ht="13.2" x14ac:dyDescent="0.25">
      <c r="A67" s="43" t="s">
        <v>725</v>
      </c>
      <c r="B67" s="71">
        <v>1706.8</v>
      </c>
      <c r="C67" s="71">
        <v>207881.7</v>
      </c>
      <c r="D67" s="71">
        <v>3247.9</v>
      </c>
      <c r="E67" s="71">
        <v>209560.1</v>
      </c>
    </row>
    <row r="68" spans="1:5" ht="13.2" x14ac:dyDescent="0.25">
      <c r="A68" s="43" t="s">
        <v>726</v>
      </c>
      <c r="B68" s="73">
        <v>1720.7</v>
      </c>
      <c r="C68" s="73">
        <v>201810.1</v>
      </c>
      <c r="D68" s="73">
        <v>3263.5</v>
      </c>
      <c r="E68" s="73">
        <v>211579.3</v>
      </c>
    </row>
    <row r="69" spans="1:5" ht="13.2" x14ac:dyDescent="0.25">
      <c r="A69" s="43" t="s">
        <v>727</v>
      </c>
      <c r="B69" s="71">
        <v>1737.1</v>
      </c>
      <c r="C69" s="71">
        <v>202982.2</v>
      </c>
      <c r="D69" s="71">
        <v>3203.8</v>
      </c>
      <c r="E69" s="71">
        <v>209977.7</v>
      </c>
    </row>
    <row r="70" spans="1:5" ht="13.2" x14ac:dyDescent="0.25">
      <c r="A70" s="43" t="s">
        <v>808</v>
      </c>
      <c r="B70" s="73">
        <v>1709.8</v>
      </c>
      <c r="C70" s="74">
        <v>204659</v>
      </c>
      <c r="D70" s="73">
        <v>3333.9</v>
      </c>
      <c r="E70" s="74">
        <v>214227</v>
      </c>
    </row>
    <row r="71" spans="1:5" ht="13.2" x14ac:dyDescent="0.25">
      <c r="A71" s="43" t="s">
        <v>809</v>
      </c>
      <c r="B71" s="71">
        <v>1789.4</v>
      </c>
      <c r="C71" s="71">
        <v>198918.7</v>
      </c>
      <c r="D71" s="72">
        <v>3299</v>
      </c>
      <c r="E71" s="71">
        <v>212413.5</v>
      </c>
    </row>
    <row r="72" spans="1:5" ht="13.2" x14ac:dyDescent="0.25">
      <c r="A72" s="43" t="s">
        <v>810</v>
      </c>
      <c r="B72" s="73">
        <v>1984.5</v>
      </c>
      <c r="C72" s="73">
        <v>201310.1</v>
      </c>
      <c r="D72" s="73">
        <v>3440.4</v>
      </c>
      <c r="E72" s="73">
        <v>211964.3</v>
      </c>
    </row>
    <row r="73" spans="1:5" ht="13.2" x14ac:dyDescent="0.25">
      <c r="A73" s="43" t="s">
        <v>819</v>
      </c>
      <c r="B73" s="71">
        <v>2079.4</v>
      </c>
      <c r="C73" s="71">
        <v>188503.8</v>
      </c>
      <c r="D73" s="71">
        <v>3175.4</v>
      </c>
      <c r="E73" s="72">
        <v>213064</v>
      </c>
    </row>
    <row r="74" spans="1:5" ht="13.2" x14ac:dyDescent="0.25">
      <c r="A74" s="43" t="s">
        <v>820</v>
      </c>
      <c r="B74" s="73">
        <v>2080.4</v>
      </c>
      <c r="C74" s="73">
        <v>199162.4</v>
      </c>
      <c r="D74" s="73">
        <v>3323.1</v>
      </c>
      <c r="E74" s="73">
        <v>213507.4</v>
      </c>
    </row>
    <row r="75" spans="1:5" ht="13.2" x14ac:dyDescent="0.25">
      <c r="A75" s="43" t="s">
        <v>821</v>
      </c>
      <c r="B75" s="71">
        <v>1942.4</v>
      </c>
      <c r="C75" s="71">
        <v>199856.5</v>
      </c>
      <c r="D75" s="71">
        <v>3265.2</v>
      </c>
      <c r="E75" s="71">
        <v>214335.1</v>
      </c>
    </row>
    <row r="76" spans="1:5" ht="13.2" x14ac:dyDescent="0.25">
      <c r="A76" s="43" t="s">
        <v>843</v>
      </c>
      <c r="B76" s="73">
        <v>2113.1</v>
      </c>
      <c r="C76" s="73">
        <v>204798.6</v>
      </c>
      <c r="D76" s="73">
        <v>3593.4</v>
      </c>
      <c r="E76" s="73">
        <v>220868.8</v>
      </c>
    </row>
    <row r="77" spans="1:5" ht="13.2" x14ac:dyDescent="0.25">
      <c r="A77" s="43" t="s">
        <v>844</v>
      </c>
      <c r="B77" s="71">
        <v>2166.8000000000002</v>
      </c>
      <c r="C77" s="72">
        <v>205738</v>
      </c>
      <c r="D77" s="71">
        <v>3493.2</v>
      </c>
      <c r="E77" s="72">
        <v>213145</v>
      </c>
    </row>
    <row r="78" spans="1:5" ht="13.2" x14ac:dyDescent="0.25">
      <c r="A78" s="43" t="s">
        <v>845</v>
      </c>
      <c r="B78" s="73">
        <v>1972.6</v>
      </c>
      <c r="C78" s="73">
        <v>200353.5</v>
      </c>
      <c r="D78" s="73">
        <v>3433.4</v>
      </c>
      <c r="E78" s="73">
        <v>214388.8</v>
      </c>
    </row>
    <row r="79" spans="1:5" ht="13.2" x14ac:dyDescent="0.25">
      <c r="A79" s="43" t="s">
        <v>854</v>
      </c>
      <c r="B79" s="71">
        <v>2009.2</v>
      </c>
      <c r="C79" s="71">
        <v>204069.7</v>
      </c>
      <c r="D79" s="71">
        <v>3448.2</v>
      </c>
      <c r="E79" s="71">
        <v>213921.5</v>
      </c>
    </row>
    <row r="80" spans="1:5" ht="13.2" x14ac:dyDescent="0.25">
      <c r="A80" s="43" t="s">
        <v>855</v>
      </c>
      <c r="B80" s="74">
        <v>2013</v>
      </c>
      <c r="C80" s="73">
        <v>208285.5</v>
      </c>
      <c r="D80" s="73">
        <v>3575.2</v>
      </c>
      <c r="E80" s="73">
        <v>215378.2</v>
      </c>
    </row>
    <row r="81" spans="1:5" ht="13.2" x14ac:dyDescent="0.25">
      <c r="A81" s="43" t="s">
        <v>856</v>
      </c>
      <c r="B81" s="71">
        <v>2077.1999999999998</v>
      </c>
      <c r="C81" s="71">
        <v>202646.7</v>
      </c>
      <c r="D81" s="71">
        <v>3725.5</v>
      </c>
      <c r="E81" s="71">
        <v>213056.9</v>
      </c>
    </row>
    <row r="82" spans="1:5" ht="13.2" x14ac:dyDescent="0.25">
      <c r="A82" s="43" t="s">
        <v>902</v>
      </c>
      <c r="B82" s="73">
        <v>2145.1</v>
      </c>
      <c r="C82" s="73">
        <v>205426.6</v>
      </c>
      <c r="D82" s="73">
        <v>3494.8</v>
      </c>
      <c r="E82" s="73">
        <v>209520.5</v>
      </c>
    </row>
    <row r="83" spans="1:5" ht="13.2" x14ac:dyDescent="0.25">
      <c r="A83" s="43" t="s">
        <v>903</v>
      </c>
      <c r="B83" s="71">
        <v>1967.7</v>
      </c>
      <c r="C83" s="71">
        <v>207380.5</v>
      </c>
      <c r="D83" s="71">
        <v>3911.3</v>
      </c>
      <c r="E83" s="71">
        <v>217510.3</v>
      </c>
    </row>
    <row r="84" spans="1:5" ht="13.2" x14ac:dyDescent="0.25">
      <c r="A84" s="43" t="s">
        <v>904</v>
      </c>
      <c r="B84" s="73">
        <v>1877.8</v>
      </c>
      <c r="C84" s="74">
        <v>204882</v>
      </c>
      <c r="D84" s="73">
        <v>4345.2</v>
      </c>
      <c r="E84" s="73">
        <v>217819.8</v>
      </c>
    </row>
    <row r="86" spans="1:5" x14ac:dyDescent="0.3">
      <c r="A86" s="39" t="s">
        <v>822</v>
      </c>
    </row>
    <row r="87" spans="1:5" x14ac:dyDescent="0.3">
      <c r="A87" s="39" t="s">
        <v>823</v>
      </c>
      <c r="B87" s="38" t="s">
        <v>824</v>
      </c>
    </row>
  </sheetData>
  <mergeCells count="5">
    <mergeCell ref="B10:C10"/>
    <mergeCell ref="D10:E10"/>
    <mergeCell ref="I11:J11"/>
    <mergeCell ref="K11:L11"/>
    <mergeCell ref="M11:N11"/>
  </mergeCells>
  <phoneticPr fontId="21" type="noConversion"/>
  <hyperlinks>
    <hyperlink ref="I2" r:id="rId1" xr:uid="{199E3D0A-27DC-4044-91FF-947425314420}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BE90-14A3-4A9B-97D8-528DE8BACBD6}">
  <sheetPr codeName="Sheet5"/>
  <dimension ref="A1:J87"/>
  <sheetViews>
    <sheetView workbookViewId="0">
      <selection activeCell="B85" sqref="B85:I85"/>
    </sheetView>
  </sheetViews>
  <sheetFormatPr defaultColWidth="9.21875" defaultRowHeight="14.4" x14ac:dyDescent="0.3"/>
  <cols>
    <col min="1" max="1" width="14.88671875" customWidth="1"/>
    <col min="2" max="3" width="19.88671875" customWidth="1"/>
    <col min="4" max="4" width="13" customWidth="1"/>
    <col min="5" max="9" width="19.88671875" customWidth="1"/>
    <col min="10" max="11" width="9.21875" style="1"/>
    <col min="12" max="12" width="9.5546875" style="1" bestFit="1" customWidth="1"/>
    <col min="13" max="13" width="10.21875" style="1" bestFit="1" customWidth="1"/>
    <col min="14" max="14" width="11.21875" style="1" bestFit="1" customWidth="1"/>
    <col min="15" max="15" width="9.5546875" style="1" bestFit="1" customWidth="1"/>
    <col min="16" max="16" width="10.21875" style="1" bestFit="1" customWidth="1"/>
    <col min="17" max="17" width="9.5546875" style="1" bestFit="1" customWidth="1"/>
    <col min="18" max="18" width="10.21875" style="1" bestFit="1" customWidth="1"/>
    <col min="19" max="19" width="11.21875" style="1" bestFit="1" customWidth="1"/>
    <col min="20" max="16384" width="9.21875" style="1"/>
  </cols>
  <sheetData>
    <row r="1" spans="1:10" x14ac:dyDescent="0.3">
      <c r="A1" s="38" t="s">
        <v>910</v>
      </c>
      <c r="J1" s="46" t="s">
        <v>905</v>
      </c>
    </row>
    <row r="2" spans="1:10" x14ac:dyDescent="0.3">
      <c r="A2" s="38" t="s">
        <v>20</v>
      </c>
      <c r="B2" s="39" t="s">
        <v>907</v>
      </c>
    </row>
    <row r="3" spans="1:10" x14ac:dyDescent="0.3">
      <c r="A3" s="38" t="s">
        <v>21</v>
      </c>
      <c r="B3" s="38" t="s">
        <v>909</v>
      </c>
    </row>
    <row r="5" spans="1:10" x14ac:dyDescent="0.3">
      <c r="A5" s="39" t="s">
        <v>22</v>
      </c>
      <c r="C5" s="38" t="s">
        <v>23</v>
      </c>
      <c r="J5"/>
    </row>
    <row r="6" spans="1:10" x14ac:dyDescent="0.3">
      <c r="A6" s="39" t="s">
        <v>894</v>
      </c>
      <c r="C6" s="38" t="s">
        <v>895</v>
      </c>
      <c r="J6"/>
    </row>
    <row r="7" spans="1:10" x14ac:dyDescent="0.3">
      <c r="A7" s="39" t="s">
        <v>24</v>
      </c>
      <c r="C7" s="38" t="s">
        <v>681</v>
      </c>
      <c r="J7"/>
    </row>
    <row r="8" spans="1:10" x14ac:dyDescent="0.3">
      <c r="A8" s="39" t="s">
        <v>896</v>
      </c>
      <c r="C8" s="38" t="s">
        <v>8</v>
      </c>
      <c r="J8"/>
    </row>
    <row r="9" spans="1:10" x14ac:dyDescent="0.3">
      <c r="A9" s="39" t="s">
        <v>27</v>
      </c>
      <c r="C9" s="38" t="s">
        <v>28</v>
      </c>
      <c r="J9"/>
    </row>
    <row r="10" spans="1:10" x14ac:dyDescent="0.3">
      <c r="J10"/>
    </row>
    <row r="11" spans="1:10" ht="13.2" x14ac:dyDescent="0.25">
      <c r="A11" s="40" t="s">
        <v>897</v>
      </c>
      <c r="B11" s="41" t="s">
        <v>26</v>
      </c>
      <c r="C11" s="41" t="s">
        <v>884</v>
      </c>
      <c r="D11" s="41" t="s">
        <v>885</v>
      </c>
      <c r="E11" s="41" t="s">
        <v>898</v>
      </c>
      <c r="F11" s="41" t="s">
        <v>899</v>
      </c>
      <c r="G11" s="41" t="s">
        <v>889</v>
      </c>
      <c r="H11" s="41" t="s">
        <v>900</v>
      </c>
      <c r="I11" s="41" t="s">
        <v>901</v>
      </c>
      <c r="J11" s="87"/>
    </row>
    <row r="12" spans="1:10" x14ac:dyDescent="0.3">
      <c r="A12" s="42" t="s">
        <v>31</v>
      </c>
      <c r="B12" s="70" t="s">
        <v>0</v>
      </c>
      <c r="C12" s="70" t="s">
        <v>0</v>
      </c>
      <c r="D12" s="70" t="s">
        <v>0</v>
      </c>
      <c r="E12" s="70" t="s">
        <v>0</v>
      </c>
      <c r="F12" s="70" t="s">
        <v>0</v>
      </c>
      <c r="G12" s="70" t="s">
        <v>0</v>
      </c>
      <c r="H12" s="70" t="s">
        <v>0</v>
      </c>
      <c r="I12" s="70" t="s">
        <v>0</v>
      </c>
      <c r="J12" s="70"/>
    </row>
    <row r="13" spans="1:10" ht="13.2" x14ac:dyDescent="0.25">
      <c r="A13" s="43" t="s">
        <v>689</v>
      </c>
      <c r="B13" s="71">
        <v>163.69999999999999</v>
      </c>
      <c r="C13" s="71">
        <v>-276.60000000000002</v>
      </c>
      <c r="D13" s="71">
        <v>-428.1</v>
      </c>
      <c r="E13" s="71">
        <v>99.7</v>
      </c>
      <c r="F13" s="71">
        <v>350.5</v>
      </c>
      <c r="G13" s="71">
        <v>-120.4</v>
      </c>
      <c r="H13" s="71">
        <v>518.5</v>
      </c>
      <c r="I13" s="71">
        <v>20.100000000000001</v>
      </c>
      <c r="J13" s="88"/>
    </row>
    <row r="14" spans="1:10" ht="13.2" x14ac:dyDescent="0.25">
      <c r="A14" s="43" t="s">
        <v>690</v>
      </c>
      <c r="B14" s="73">
        <v>419.7</v>
      </c>
      <c r="C14" s="73">
        <v>-214.7</v>
      </c>
      <c r="D14" s="73">
        <v>-328.6</v>
      </c>
      <c r="E14" s="73">
        <v>119.8</v>
      </c>
      <c r="F14" s="73">
        <v>338.3</v>
      </c>
      <c r="G14" s="73">
        <v>-22.6</v>
      </c>
      <c r="H14" s="73">
        <v>513.1</v>
      </c>
      <c r="I14" s="73">
        <v>14.5</v>
      </c>
      <c r="J14" s="90"/>
    </row>
    <row r="15" spans="1:10" ht="13.2" x14ac:dyDescent="0.25">
      <c r="A15" s="43" t="s">
        <v>691</v>
      </c>
      <c r="B15" s="71">
        <v>293.5</v>
      </c>
      <c r="C15" s="71">
        <v>-206.8</v>
      </c>
      <c r="D15" s="71">
        <v>-432.4</v>
      </c>
      <c r="E15" s="71">
        <v>72.8</v>
      </c>
      <c r="F15" s="71">
        <v>347.7</v>
      </c>
      <c r="G15" s="71">
        <v>-16.399999999999999</v>
      </c>
      <c r="H15" s="71">
        <v>501.6</v>
      </c>
      <c r="I15" s="71">
        <v>26.9</v>
      </c>
      <c r="J15" s="88"/>
    </row>
    <row r="16" spans="1:10" ht="13.2" x14ac:dyDescent="0.25">
      <c r="A16" s="43" t="s">
        <v>692</v>
      </c>
      <c r="B16" s="73">
        <v>389.9</v>
      </c>
      <c r="C16" s="73">
        <v>-166.4</v>
      </c>
      <c r="D16" s="73">
        <v>-406.2</v>
      </c>
      <c r="E16" s="73">
        <v>116.2</v>
      </c>
      <c r="F16" s="73">
        <v>330.3</v>
      </c>
      <c r="G16" s="73">
        <v>-13.1</v>
      </c>
      <c r="H16" s="73">
        <v>524.79999999999995</v>
      </c>
      <c r="I16" s="73">
        <v>4.3</v>
      </c>
      <c r="J16" s="90"/>
    </row>
    <row r="17" spans="1:10" ht="13.2" x14ac:dyDescent="0.25">
      <c r="A17" s="43" t="s">
        <v>693</v>
      </c>
      <c r="B17" s="71">
        <v>476.9</v>
      </c>
      <c r="C17" s="71">
        <v>-189.8</v>
      </c>
      <c r="D17" s="71">
        <v>-401.9</v>
      </c>
      <c r="E17" s="71">
        <v>160.19999999999999</v>
      </c>
      <c r="F17" s="71">
        <v>337.9</v>
      </c>
      <c r="G17" s="71">
        <v>-0.4</v>
      </c>
      <c r="H17" s="71">
        <v>554.70000000000005</v>
      </c>
      <c r="I17" s="71">
        <v>16.2</v>
      </c>
      <c r="J17" s="88"/>
    </row>
    <row r="18" spans="1:10" ht="13.2" x14ac:dyDescent="0.25">
      <c r="A18" s="43" t="s">
        <v>694</v>
      </c>
      <c r="B18" s="73">
        <v>505.6</v>
      </c>
      <c r="C18" s="73">
        <v>-163.4</v>
      </c>
      <c r="D18" s="73">
        <v>-385.9</v>
      </c>
      <c r="E18" s="73">
        <v>149.19999999999999</v>
      </c>
      <c r="F18" s="73">
        <v>311.10000000000002</v>
      </c>
      <c r="G18" s="73">
        <v>13.6</v>
      </c>
      <c r="H18" s="74">
        <v>576</v>
      </c>
      <c r="I18" s="74">
        <v>5</v>
      </c>
      <c r="J18" s="90"/>
    </row>
    <row r="19" spans="1:10" ht="13.2" x14ac:dyDescent="0.25">
      <c r="A19" s="43" t="s">
        <v>695</v>
      </c>
      <c r="B19" s="71">
        <v>484.8</v>
      </c>
      <c r="C19" s="72">
        <v>-182</v>
      </c>
      <c r="D19" s="71">
        <v>-410.8</v>
      </c>
      <c r="E19" s="71">
        <v>181.3</v>
      </c>
      <c r="F19" s="71">
        <v>321.89999999999998</v>
      </c>
      <c r="G19" s="72">
        <v>-54</v>
      </c>
      <c r="H19" s="72">
        <v>619</v>
      </c>
      <c r="I19" s="71">
        <v>9.5</v>
      </c>
      <c r="J19" s="88"/>
    </row>
    <row r="20" spans="1:10" ht="13.2" x14ac:dyDescent="0.25">
      <c r="A20" s="43" t="s">
        <v>696</v>
      </c>
      <c r="B20" s="73">
        <v>383.8</v>
      </c>
      <c r="C20" s="73">
        <v>-143.80000000000001</v>
      </c>
      <c r="D20" s="73">
        <v>-534.4</v>
      </c>
      <c r="E20" s="74">
        <v>167</v>
      </c>
      <c r="F20" s="73">
        <v>325.39999999999998</v>
      </c>
      <c r="G20" s="73">
        <v>-12.2</v>
      </c>
      <c r="H20" s="73">
        <v>567.20000000000005</v>
      </c>
      <c r="I20" s="73">
        <v>14.5</v>
      </c>
      <c r="J20" s="90"/>
    </row>
    <row r="21" spans="1:10" ht="13.2" x14ac:dyDescent="0.25">
      <c r="A21" s="43" t="s">
        <v>697</v>
      </c>
      <c r="B21" s="71">
        <v>524.9</v>
      </c>
      <c r="C21" s="71">
        <v>-103.8</v>
      </c>
      <c r="D21" s="71">
        <v>-388.3</v>
      </c>
      <c r="E21" s="71">
        <v>148.69999999999999</v>
      </c>
      <c r="F21" s="71">
        <v>306.3</v>
      </c>
      <c r="G21" s="71">
        <v>-55.3</v>
      </c>
      <c r="H21" s="71">
        <v>615.6</v>
      </c>
      <c r="I21" s="71">
        <v>1.7</v>
      </c>
      <c r="J21" s="88"/>
    </row>
    <row r="22" spans="1:10" ht="13.2" x14ac:dyDescent="0.25">
      <c r="A22" s="43" t="s">
        <v>698</v>
      </c>
      <c r="B22" s="73">
        <v>525.5</v>
      </c>
      <c r="C22" s="73">
        <v>-60.1</v>
      </c>
      <c r="D22" s="73">
        <v>-420.3</v>
      </c>
      <c r="E22" s="73">
        <v>109.9</v>
      </c>
      <c r="F22" s="73">
        <v>304.5</v>
      </c>
      <c r="G22" s="73">
        <v>-19.8</v>
      </c>
      <c r="H22" s="74">
        <v>583</v>
      </c>
      <c r="I22" s="73">
        <v>28.3</v>
      </c>
      <c r="J22" s="90"/>
    </row>
    <row r="23" spans="1:10" ht="13.2" x14ac:dyDescent="0.25">
      <c r="A23" s="43" t="s">
        <v>699</v>
      </c>
      <c r="B23" s="71">
        <v>474.8</v>
      </c>
      <c r="C23" s="71">
        <v>-94.9</v>
      </c>
      <c r="D23" s="71">
        <v>-406.4</v>
      </c>
      <c r="E23" s="71">
        <v>52.9</v>
      </c>
      <c r="F23" s="71">
        <v>344.8</v>
      </c>
      <c r="G23" s="71">
        <v>23.7</v>
      </c>
      <c r="H23" s="72">
        <v>541</v>
      </c>
      <c r="I23" s="71">
        <v>13.6</v>
      </c>
      <c r="J23" s="89"/>
    </row>
    <row r="24" spans="1:10" ht="13.2" x14ac:dyDescent="0.25">
      <c r="A24" s="43" t="s">
        <v>700</v>
      </c>
      <c r="B24" s="73">
        <v>411.8</v>
      </c>
      <c r="C24" s="73">
        <v>-137.80000000000001</v>
      </c>
      <c r="D24" s="74">
        <v>-480</v>
      </c>
      <c r="E24" s="73">
        <v>53.9</v>
      </c>
      <c r="F24" s="73">
        <v>350.6</v>
      </c>
      <c r="G24" s="73">
        <v>69.5</v>
      </c>
      <c r="H24" s="74">
        <v>550</v>
      </c>
      <c r="I24" s="73">
        <v>5.5</v>
      </c>
      <c r="J24" s="90"/>
    </row>
    <row r="25" spans="1:10" ht="13.2" x14ac:dyDescent="0.25">
      <c r="A25" s="43" t="s">
        <v>701</v>
      </c>
      <c r="B25" s="71">
        <v>672.2</v>
      </c>
      <c r="C25" s="71">
        <v>-78.8</v>
      </c>
      <c r="D25" s="71">
        <v>-329.9</v>
      </c>
      <c r="E25" s="71">
        <v>64.7</v>
      </c>
      <c r="F25" s="71">
        <v>371.6</v>
      </c>
      <c r="G25" s="71">
        <v>21.6</v>
      </c>
      <c r="H25" s="71">
        <v>603.4</v>
      </c>
      <c r="I25" s="71">
        <v>19.600000000000001</v>
      </c>
      <c r="J25" s="88"/>
    </row>
    <row r="26" spans="1:10" ht="13.2" x14ac:dyDescent="0.25">
      <c r="A26" s="43" t="s">
        <v>702</v>
      </c>
      <c r="B26" s="73">
        <v>611.79999999999995</v>
      </c>
      <c r="C26" s="73">
        <v>-56.8</v>
      </c>
      <c r="D26" s="73">
        <v>-425.7</v>
      </c>
      <c r="E26" s="73">
        <v>123.1</v>
      </c>
      <c r="F26" s="73">
        <v>382.6</v>
      </c>
      <c r="G26" s="73">
        <v>-9.4</v>
      </c>
      <c r="H26" s="73">
        <v>542.9</v>
      </c>
      <c r="I26" s="73">
        <v>55.1</v>
      </c>
      <c r="J26" s="90"/>
    </row>
    <row r="27" spans="1:10" ht="13.2" x14ac:dyDescent="0.25">
      <c r="A27" s="43" t="s">
        <v>703</v>
      </c>
      <c r="B27" s="71">
        <v>558.5</v>
      </c>
      <c r="C27" s="71">
        <v>-9.9</v>
      </c>
      <c r="D27" s="71">
        <v>-334.5</v>
      </c>
      <c r="E27" s="72">
        <v>106</v>
      </c>
      <c r="F27" s="71">
        <v>359.5</v>
      </c>
      <c r="G27" s="71">
        <v>-0.1</v>
      </c>
      <c r="H27" s="71">
        <v>387.3</v>
      </c>
      <c r="I27" s="71">
        <v>50.2</v>
      </c>
      <c r="J27" s="88"/>
    </row>
    <row r="28" spans="1:10" ht="13.2" x14ac:dyDescent="0.25">
      <c r="A28" s="43" t="s">
        <v>704</v>
      </c>
      <c r="B28" s="73">
        <v>222.7</v>
      </c>
      <c r="C28" s="73">
        <v>-157.30000000000001</v>
      </c>
      <c r="D28" s="74">
        <v>-354</v>
      </c>
      <c r="E28" s="73">
        <v>81.099999999999994</v>
      </c>
      <c r="F28" s="73">
        <v>297.39999999999998</v>
      </c>
      <c r="G28" s="73">
        <v>-47.2</v>
      </c>
      <c r="H28" s="73">
        <v>360.1</v>
      </c>
      <c r="I28" s="73">
        <v>42.4</v>
      </c>
      <c r="J28" s="90"/>
    </row>
    <row r="29" spans="1:10" ht="13.2" x14ac:dyDescent="0.25">
      <c r="A29" s="43" t="s">
        <v>705</v>
      </c>
      <c r="B29" s="71">
        <v>458.2</v>
      </c>
      <c r="C29" s="72">
        <v>-59</v>
      </c>
      <c r="D29" s="71">
        <v>-300.8</v>
      </c>
      <c r="E29" s="71">
        <v>100.4</v>
      </c>
      <c r="F29" s="71">
        <v>254.1</v>
      </c>
      <c r="G29" s="71">
        <v>-22.7</v>
      </c>
      <c r="H29" s="71">
        <v>475.2</v>
      </c>
      <c r="I29" s="72">
        <v>11</v>
      </c>
      <c r="J29" s="88"/>
    </row>
    <row r="30" spans="1:10" ht="13.2" x14ac:dyDescent="0.25">
      <c r="A30" s="43" t="s">
        <v>706</v>
      </c>
      <c r="B30" s="73">
        <v>691.7</v>
      </c>
      <c r="C30" s="73">
        <v>0.2</v>
      </c>
      <c r="D30" s="73">
        <v>-235.4</v>
      </c>
      <c r="E30" s="73">
        <v>93.2</v>
      </c>
      <c r="F30" s="73">
        <v>294.2</v>
      </c>
      <c r="G30" s="73">
        <v>51.5</v>
      </c>
      <c r="H30" s="73">
        <v>473.3</v>
      </c>
      <c r="I30" s="73">
        <v>14.7</v>
      </c>
      <c r="J30" s="90"/>
    </row>
    <row r="31" spans="1:10" ht="13.2" x14ac:dyDescent="0.25">
      <c r="A31" s="43" t="s">
        <v>707</v>
      </c>
      <c r="B31" s="71">
        <v>721.7</v>
      </c>
      <c r="C31" s="71">
        <v>26.2</v>
      </c>
      <c r="D31" s="71">
        <v>-335.1</v>
      </c>
      <c r="E31" s="71">
        <v>77.8</v>
      </c>
      <c r="F31" s="71">
        <v>320.39999999999998</v>
      </c>
      <c r="G31" s="71">
        <v>60.2</v>
      </c>
      <c r="H31" s="71">
        <v>560.4</v>
      </c>
      <c r="I31" s="71">
        <v>11.6</v>
      </c>
      <c r="J31" s="88"/>
    </row>
    <row r="32" spans="1:10" ht="13.2" x14ac:dyDescent="0.25">
      <c r="A32" s="43" t="s">
        <v>708</v>
      </c>
      <c r="B32" s="73">
        <v>665.7</v>
      </c>
      <c r="C32" s="73">
        <v>-16.399999999999999</v>
      </c>
      <c r="D32" s="74">
        <v>-349</v>
      </c>
      <c r="E32" s="73">
        <v>100.9</v>
      </c>
      <c r="F32" s="73">
        <v>312.5</v>
      </c>
      <c r="G32" s="73">
        <v>46.6</v>
      </c>
      <c r="H32" s="73">
        <v>567.79999999999995</v>
      </c>
      <c r="I32" s="73">
        <v>3.3</v>
      </c>
      <c r="J32" s="91"/>
    </row>
    <row r="33" spans="1:9" ht="13.2" x14ac:dyDescent="0.25">
      <c r="A33" s="43" t="s">
        <v>709</v>
      </c>
      <c r="B33" s="71">
        <v>496.6</v>
      </c>
      <c r="C33" s="71">
        <v>-62.3</v>
      </c>
      <c r="D33" s="71">
        <v>-377.9</v>
      </c>
      <c r="E33" s="71">
        <v>40.700000000000003</v>
      </c>
      <c r="F33" s="71">
        <v>319.5</v>
      </c>
      <c r="G33" s="71">
        <v>52.2</v>
      </c>
      <c r="H33" s="71">
        <v>515.20000000000005</v>
      </c>
      <c r="I33" s="71">
        <v>9.1999999999999993</v>
      </c>
    </row>
    <row r="34" spans="1:9" ht="13.2" x14ac:dyDescent="0.25">
      <c r="A34" s="43" t="s">
        <v>710</v>
      </c>
      <c r="B34" s="73">
        <v>594.70000000000005</v>
      </c>
      <c r="C34" s="73">
        <v>-46.6</v>
      </c>
      <c r="D34" s="73">
        <v>-366.3</v>
      </c>
      <c r="E34" s="73">
        <v>72.400000000000006</v>
      </c>
      <c r="F34" s="73">
        <v>342.4</v>
      </c>
      <c r="G34" s="74">
        <v>33</v>
      </c>
      <c r="H34" s="74">
        <v>549</v>
      </c>
      <c r="I34" s="73">
        <v>10.8</v>
      </c>
    </row>
    <row r="35" spans="1:9" ht="13.2" x14ac:dyDescent="0.25">
      <c r="A35" s="43" t="s">
        <v>711</v>
      </c>
      <c r="B35" s="71">
        <v>567.5</v>
      </c>
      <c r="C35" s="72">
        <v>-26</v>
      </c>
      <c r="D35" s="71">
        <v>-400.7</v>
      </c>
      <c r="E35" s="71">
        <v>60.8</v>
      </c>
      <c r="F35" s="71">
        <v>354.5</v>
      </c>
      <c r="G35" s="71">
        <v>-8.1</v>
      </c>
      <c r="H35" s="71">
        <v>566.4</v>
      </c>
      <c r="I35" s="71">
        <v>20.7</v>
      </c>
    </row>
    <row r="36" spans="1:9" ht="13.2" x14ac:dyDescent="0.25">
      <c r="A36" s="43" t="s">
        <v>712</v>
      </c>
      <c r="B36" s="73">
        <v>623.9</v>
      </c>
      <c r="C36" s="73">
        <v>27.6</v>
      </c>
      <c r="D36" s="73">
        <v>-441.1</v>
      </c>
      <c r="E36" s="73">
        <v>60.4</v>
      </c>
      <c r="F36" s="73">
        <v>352.6</v>
      </c>
      <c r="G36" s="73">
        <v>35.6</v>
      </c>
      <c r="H36" s="73">
        <v>563.9</v>
      </c>
      <c r="I36" s="73">
        <v>24.7</v>
      </c>
    </row>
    <row r="37" spans="1:9" ht="13.2" x14ac:dyDescent="0.25">
      <c r="A37" s="43" t="s">
        <v>32</v>
      </c>
      <c r="B37" s="71">
        <v>481.7</v>
      </c>
      <c r="C37" s="71">
        <v>11.1</v>
      </c>
      <c r="D37" s="71">
        <v>-481.7</v>
      </c>
      <c r="E37" s="71">
        <v>61.4</v>
      </c>
      <c r="F37" s="71">
        <v>338.5</v>
      </c>
      <c r="G37" s="71">
        <v>-11.3</v>
      </c>
      <c r="H37" s="71">
        <v>551.6</v>
      </c>
      <c r="I37" s="72">
        <v>12</v>
      </c>
    </row>
    <row r="38" spans="1:9" ht="13.2" x14ac:dyDescent="0.25">
      <c r="A38" s="43" t="s">
        <v>33</v>
      </c>
      <c r="B38" s="73">
        <v>616.9</v>
      </c>
      <c r="C38" s="73">
        <v>11.4</v>
      </c>
      <c r="D38" s="73">
        <v>-448.9</v>
      </c>
      <c r="E38" s="73">
        <v>186.1</v>
      </c>
      <c r="F38" s="73">
        <v>316.5</v>
      </c>
      <c r="G38" s="73">
        <v>-45.8</v>
      </c>
      <c r="H38" s="73">
        <v>580.4</v>
      </c>
      <c r="I38" s="73">
        <v>17.3</v>
      </c>
    </row>
    <row r="39" spans="1:9" ht="13.2" x14ac:dyDescent="0.25">
      <c r="A39" s="43" t="s">
        <v>34</v>
      </c>
      <c r="B39" s="71">
        <v>573.79999999999995</v>
      </c>
      <c r="C39" s="71">
        <v>1.6</v>
      </c>
      <c r="D39" s="71">
        <v>-401.7</v>
      </c>
      <c r="E39" s="71">
        <v>38.1</v>
      </c>
      <c r="F39" s="71">
        <v>332.4</v>
      </c>
      <c r="G39" s="71">
        <v>-64.2</v>
      </c>
      <c r="H39" s="71">
        <v>653.79999999999995</v>
      </c>
      <c r="I39" s="71">
        <v>13.8</v>
      </c>
    </row>
    <row r="40" spans="1:9" ht="13.2" x14ac:dyDescent="0.25">
      <c r="A40" s="43" t="s">
        <v>35</v>
      </c>
      <c r="B40" s="74">
        <v>525</v>
      </c>
      <c r="C40" s="73">
        <v>0.8</v>
      </c>
      <c r="D40" s="73">
        <v>-506.6</v>
      </c>
      <c r="E40" s="74">
        <v>137</v>
      </c>
      <c r="F40" s="73">
        <v>387.7</v>
      </c>
      <c r="G40" s="73">
        <v>-138.6</v>
      </c>
      <c r="H40" s="73">
        <v>631.5</v>
      </c>
      <c r="I40" s="73">
        <v>13.3</v>
      </c>
    </row>
    <row r="41" spans="1:9" ht="13.2" x14ac:dyDescent="0.25">
      <c r="A41" s="43" t="s">
        <v>36</v>
      </c>
      <c r="B41" s="71">
        <v>478.6</v>
      </c>
      <c r="C41" s="72">
        <v>-41</v>
      </c>
      <c r="D41" s="71">
        <v>-444.1</v>
      </c>
      <c r="E41" s="71">
        <v>104.9</v>
      </c>
      <c r="F41" s="71">
        <v>355.1</v>
      </c>
      <c r="G41" s="71">
        <v>-178.3</v>
      </c>
      <c r="H41" s="71">
        <v>669.1</v>
      </c>
      <c r="I41" s="71">
        <v>12.9</v>
      </c>
    </row>
    <row r="42" spans="1:9" ht="13.2" x14ac:dyDescent="0.25">
      <c r="A42" s="43" t="s">
        <v>37</v>
      </c>
      <c r="B42" s="73">
        <v>180.5</v>
      </c>
      <c r="C42" s="73">
        <v>-119.7</v>
      </c>
      <c r="D42" s="73">
        <v>-606.20000000000005</v>
      </c>
      <c r="E42" s="73">
        <v>122.2</v>
      </c>
      <c r="F42" s="73">
        <v>329.1</v>
      </c>
      <c r="G42" s="73">
        <v>-184.3</v>
      </c>
      <c r="H42" s="73">
        <v>621.1</v>
      </c>
      <c r="I42" s="73">
        <v>18.399999999999999</v>
      </c>
    </row>
    <row r="43" spans="1:9" ht="13.2" x14ac:dyDescent="0.25">
      <c r="A43" s="43" t="s">
        <v>38</v>
      </c>
      <c r="B43" s="71">
        <v>43.1</v>
      </c>
      <c r="C43" s="71">
        <v>-89.7</v>
      </c>
      <c r="D43" s="71">
        <v>-649.4</v>
      </c>
      <c r="E43" s="71">
        <v>160.9</v>
      </c>
      <c r="F43" s="71">
        <v>364.5</v>
      </c>
      <c r="G43" s="71">
        <v>-360.1</v>
      </c>
      <c r="H43" s="71">
        <v>607.1</v>
      </c>
      <c r="I43" s="71">
        <v>9.6999999999999993</v>
      </c>
    </row>
    <row r="44" spans="1:9" ht="13.2" x14ac:dyDescent="0.25">
      <c r="A44" s="43" t="s">
        <v>39</v>
      </c>
      <c r="B44" s="73">
        <v>68.599999999999994</v>
      </c>
      <c r="C44" s="73">
        <v>-92.1</v>
      </c>
      <c r="D44" s="73">
        <v>-586.9</v>
      </c>
      <c r="E44" s="73">
        <v>214.3</v>
      </c>
      <c r="F44" s="73">
        <v>378.1</v>
      </c>
      <c r="G44" s="73">
        <v>-455.1</v>
      </c>
      <c r="H44" s="73">
        <v>601.29999999999995</v>
      </c>
      <c r="I44" s="74">
        <v>9</v>
      </c>
    </row>
    <row r="45" spans="1:9" ht="13.2" x14ac:dyDescent="0.25">
      <c r="A45" s="43" t="s">
        <v>40</v>
      </c>
      <c r="B45" s="71">
        <v>158.69999999999999</v>
      </c>
      <c r="C45" s="71">
        <v>-84.8</v>
      </c>
      <c r="D45" s="71">
        <v>-701.3</v>
      </c>
      <c r="E45" s="71">
        <v>246.8</v>
      </c>
      <c r="F45" s="72">
        <v>418</v>
      </c>
      <c r="G45" s="71">
        <v>-361.5</v>
      </c>
      <c r="H45" s="71">
        <v>599.1</v>
      </c>
      <c r="I45" s="71">
        <v>42.2</v>
      </c>
    </row>
    <row r="46" spans="1:9" ht="13.2" x14ac:dyDescent="0.25">
      <c r="A46" s="43" t="s">
        <v>41</v>
      </c>
      <c r="B46" s="73">
        <v>347.1</v>
      </c>
      <c r="C46" s="73">
        <v>-39.799999999999997</v>
      </c>
      <c r="D46" s="73">
        <v>-684.7</v>
      </c>
      <c r="E46" s="73">
        <v>195.2</v>
      </c>
      <c r="F46" s="73">
        <v>416.5</v>
      </c>
      <c r="G46" s="73">
        <v>-249.7</v>
      </c>
      <c r="H46" s="73">
        <v>679.1</v>
      </c>
      <c r="I46" s="73">
        <v>30.5</v>
      </c>
    </row>
    <row r="47" spans="1:9" ht="13.2" x14ac:dyDescent="0.25">
      <c r="A47" s="43" t="s">
        <v>42</v>
      </c>
      <c r="B47" s="71">
        <v>406.2</v>
      </c>
      <c r="C47" s="71">
        <v>-19.600000000000001</v>
      </c>
      <c r="D47" s="71">
        <v>-561.20000000000005</v>
      </c>
      <c r="E47" s="71">
        <v>121.7</v>
      </c>
      <c r="F47" s="71">
        <v>426.8</v>
      </c>
      <c r="G47" s="71">
        <v>-172.7</v>
      </c>
      <c r="H47" s="71">
        <v>603.5</v>
      </c>
      <c r="I47" s="71">
        <v>7.8</v>
      </c>
    </row>
    <row r="48" spans="1:9" ht="13.2" x14ac:dyDescent="0.25">
      <c r="A48" s="43" t="s">
        <v>43</v>
      </c>
      <c r="B48" s="73">
        <v>196.9</v>
      </c>
      <c r="C48" s="73">
        <v>-140.4</v>
      </c>
      <c r="D48" s="74">
        <v>-543</v>
      </c>
      <c r="E48" s="74">
        <v>48</v>
      </c>
      <c r="F48" s="73">
        <v>447.6</v>
      </c>
      <c r="G48" s="73">
        <v>-197.2</v>
      </c>
      <c r="H48" s="73">
        <v>578.1</v>
      </c>
      <c r="I48" s="73">
        <v>3.9</v>
      </c>
    </row>
    <row r="49" spans="1:9" ht="13.2" x14ac:dyDescent="0.25">
      <c r="A49" s="43" t="s">
        <v>44</v>
      </c>
      <c r="B49" s="71">
        <v>50.6</v>
      </c>
      <c r="C49" s="71">
        <v>-209.5</v>
      </c>
      <c r="D49" s="71">
        <v>-644.70000000000005</v>
      </c>
      <c r="E49" s="71">
        <v>5.0999999999999996</v>
      </c>
      <c r="F49" s="71">
        <v>409.9</v>
      </c>
      <c r="G49" s="71">
        <v>-205.6</v>
      </c>
      <c r="H49" s="71">
        <v>682.6</v>
      </c>
      <c r="I49" s="71">
        <v>12.7</v>
      </c>
    </row>
    <row r="50" spans="1:9" ht="13.2" x14ac:dyDescent="0.25">
      <c r="A50" s="43" t="s">
        <v>45</v>
      </c>
      <c r="B50" s="73">
        <v>-207.7</v>
      </c>
      <c r="C50" s="73">
        <v>-301.3</v>
      </c>
      <c r="D50" s="73">
        <v>-582.70000000000005</v>
      </c>
      <c r="E50" s="73">
        <v>58.8</v>
      </c>
      <c r="F50" s="73">
        <v>297.39999999999998</v>
      </c>
      <c r="G50" s="73">
        <v>-264.39999999999998</v>
      </c>
      <c r="H50" s="73">
        <v>526.79999999999995</v>
      </c>
      <c r="I50" s="73">
        <v>57.7</v>
      </c>
    </row>
    <row r="51" spans="1:9" ht="13.2" x14ac:dyDescent="0.25">
      <c r="A51" s="43" t="s">
        <v>46</v>
      </c>
      <c r="B51" s="71">
        <v>-578.1</v>
      </c>
      <c r="C51" s="71">
        <v>-114.5</v>
      </c>
      <c r="D51" s="71">
        <v>-544.4</v>
      </c>
      <c r="E51" s="71">
        <v>173.7</v>
      </c>
      <c r="F51" s="72">
        <v>22</v>
      </c>
      <c r="G51" s="71">
        <v>-304.89999999999998</v>
      </c>
      <c r="H51" s="71">
        <v>-5.3</v>
      </c>
      <c r="I51" s="71">
        <v>195.2</v>
      </c>
    </row>
    <row r="52" spans="1:9" ht="13.2" x14ac:dyDescent="0.25">
      <c r="A52" s="43" t="s">
        <v>47</v>
      </c>
      <c r="B52" s="73">
        <v>-27.4</v>
      </c>
      <c r="C52" s="73">
        <v>-34.1</v>
      </c>
      <c r="D52" s="73">
        <v>-665.6</v>
      </c>
      <c r="E52" s="73">
        <v>262.10000000000002</v>
      </c>
      <c r="F52" s="73">
        <v>202.1</v>
      </c>
      <c r="G52" s="73">
        <v>-149.1</v>
      </c>
      <c r="H52" s="73">
        <v>222.7</v>
      </c>
      <c r="I52" s="73">
        <v>134.6</v>
      </c>
    </row>
    <row r="53" spans="1:9" ht="13.2" x14ac:dyDescent="0.25">
      <c r="A53" s="43" t="s">
        <v>48</v>
      </c>
      <c r="B53" s="71">
        <v>387.2</v>
      </c>
      <c r="C53" s="71">
        <v>-56.9</v>
      </c>
      <c r="D53" s="71">
        <v>-760.7</v>
      </c>
      <c r="E53" s="71">
        <v>383.4</v>
      </c>
      <c r="F53" s="71">
        <v>275.60000000000002</v>
      </c>
      <c r="G53" s="71">
        <v>-15.1</v>
      </c>
      <c r="H53" s="71">
        <v>428.4</v>
      </c>
      <c r="I53" s="71">
        <v>132.5</v>
      </c>
    </row>
    <row r="54" spans="1:9" ht="13.2" x14ac:dyDescent="0.25">
      <c r="A54" s="43" t="s">
        <v>49</v>
      </c>
      <c r="B54" s="73">
        <v>638.9</v>
      </c>
      <c r="C54" s="73">
        <v>-114.1</v>
      </c>
      <c r="D54" s="73">
        <v>-893.2</v>
      </c>
      <c r="E54" s="73">
        <v>567.79999999999995</v>
      </c>
      <c r="F54" s="73">
        <v>342.5</v>
      </c>
      <c r="G54" s="73">
        <v>11.1</v>
      </c>
      <c r="H54" s="73">
        <v>666.5</v>
      </c>
      <c r="I54" s="73">
        <v>58.2</v>
      </c>
    </row>
    <row r="55" spans="1:9" ht="13.2" x14ac:dyDescent="0.25">
      <c r="A55" s="43" t="s">
        <v>66</v>
      </c>
      <c r="B55" s="71">
        <v>349.3</v>
      </c>
      <c r="C55" s="71">
        <v>-195.4</v>
      </c>
      <c r="D55" s="71">
        <v>-853.8</v>
      </c>
      <c r="E55" s="71">
        <v>466.8</v>
      </c>
      <c r="F55" s="71">
        <v>355.8</v>
      </c>
      <c r="G55" s="71">
        <v>117.1</v>
      </c>
      <c r="H55" s="71">
        <v>405.2</v>
      </c>
      <c r="I55" s="71">
        <v>53.5</v>
      </c>
    </row>
    <row r="56" spans="1:9" ht="13.2" x14ac:dyDescent="0.25">
      <c r="A56" s="43" t="s">
        <v>67</v>
      </c>
      <c r="B56" s="73">
        <v>329.4</v>
      </c>
      <c r="C56" s="73">
        <v>-331.6</v>
      </c>
      <c r="D56" s="73">
        <v>-738.1</v>
      </c>
      <c r="E56" s="73">
        <v>354.8</v>
      </c>
      <c r="F56" s="73">
        <v>375.3</v>
      </c>
      <c r="G56" s="74">
        <v>149</v>
      </c>
      <c r="H56" s="73">
        <v>450.1</v>
      </c>
      <c r="I56" s="73">
        <v>69.8</v>
      </c>
    </row>
    <row r="57" spans="1:9" ht="13.2" x14ac:dyDescent="0.25">
      <c r="A57" s="43" t="s">
        <v>68</v>
      </c>
      <c r="B57" s="71">
        <v>288.60000000000002</v>
      </c>
      <c r="C57" s="71">
        <v>-566.79999999999995</v>
      </c>
      <c r="D57" s="71">
        <v>-733.3</v>
      </c>
      <c r="E57" s="71">
        <v>382.9</v>
      </c>
      <c r="F57" s="71">
        <v>381.7</v>
      </c>
      <c r="G57" s="71">
        <v>144.80000000000001</v>
      </c>
      <c r="H57" s="71">
        <v>577.79999999999995</v>
      </c>
      <c r="I57" s="71">
        <v>101.6</v>
      </c>
    </row>
    <row r="58" spans="1:9" ht="13.2" x14ac:dyDescent="0.25">
      <c r="A58" s="43" t="s">
        <v>646</v>
      </c>
      <c r="B58" s="73">
        <v>-47.8</v>
      </c>
      <c r="C58" s="73">
        <v>-678.8</v>
      </c>
      <c r="D58" s="73">
        <v>-894.6</v>
      </c>
      <c r="E58" s="73">
        <v>432.7</v>
      </c>
      <c r="F58" s="73">
        <v>330.3</v>
      </c>
      <c r="G58" s="73">
        <v>157.6</v>
      </c>
      <c r="H58" s="73">
        <v>521.5</v>
      </c>
      <c r="I58" s="73">
        <v>83.6</v>
      </c>
    </row>
    <row r="59" spans="1:9" ht="13.2" x14ac:dyDescent="0.25">
      <c r="A59" s="43" t="s">
        <v>679</v>
      </c>
      <c r="B59" s="71">
        <v>350.6</v>
      </c>
      <c r="C59" s="71">
        <v>-771.9</v>
      </c>
      <c r="D59" s="71">
        <v>-862.4</v>
      </c>
      <c r="E59" s="71">
        <v>627.9</v>
      </c>
      <c r="F59" s="71">
        <v>328.4</v>
      </c>
      <c r="G59" s="71">
        <v>327.39999999999998</v>
      </c>
      <c r="H59" s="71">
        <v>617.29999999999995</v>
      </c>
      <c r="I59" s="71">
        <v>83.9</v>
      </c>
    </row>
    <row r="60" spans="1:9" ht="13.2" x14ac:dyDescent="0.25">
      <c r="A60" s="43" t="s">
        <v>680</v>
      </c>
      <c r="B60" s="73">
        <v>668.7</v>
      </c>
      <c r="C60" s="73">
        <v>-739.5</v>
      </c>
      <c r="D60" s="73">
        <v>-732.5</v>
      </c>
      <c r="E60" s="73">
        <v>684.1</v>
      </c>
      <c r="F60" s="73">
        <v>313.10000000000002</v>
      </c>
      <c r="G60" s="73">
        <v>192.5</v>
      </c>
      <c r="H60" s="74">
        <v>892</v>
      </c>
      <c r="I60" s="74">
        <v>59</v>
      </c>
    </row>
    <row r="61" spans="1:9" ht="13.2" x14ac:dyDescent="0.25">
      <c r="A61" s="43" t="s">
        <v>686</v>
      </c>
      <c r="B61" s="71">
        <v>1079.7</v>
      </c>
      <c r="C61" s="71">
        <v>-418.3</v>
      </c>
      <c r="D61" s="71">
        <v>-652.5</v>
      </c>
      <c r="E61" s="71">
        <v>794.4</v>
      </c>
      <c r="F61" s="71">
        <v>363.4</v>
      </c>
      <c r="G61" s="71">
        <v>196.6</v>
      </c>
      <c r="H61" s="71">
        <v>736.9</v>
      </c>
      <c r="I61" s="71">
        <v>59.2</v>
      </c>
    </row>
    <row r="62" spans="1:9" ht="13.2" x14ac:dyDescent="0.25">
      <c r="A62" s="43" t="s">
        <v>687</v>
      </c>
      <c r="B62" s="73">
        <v>749.6</v>
      </c>
      <c r="C62" s="73">
        <v>-574.5</v>
      </c>
      <c r="D62" s="73">
        <v>-607.20000000000005</v>
      </c>
      <c r="E62" s="73">
        <v>614.29999999999995</v>
      </c>
      <c r="F62" s="73">
        <v>404.1</v>
      </c>
      <c r="G62" s="73">
        <v>184.5</v>
      </c>
      <c r="H62" s="73">
        <v>690.9</v>
      </c>
      <c r="I62" s="73">
        <v>37.5</v>
      </c>
    </row>
    <row r="63" spans="1:9" ht="13.2" x14ac:dyDescent="0.25">
      <c r="A63" s="43" t="s">
        <v>688</v>
      </c>
      <c r="B63" s="72">
        <v>1472</v>
      </c>
      <c r="C63" s="71">
        <v>-560.20000000000005</v>
      </c>
      <c r="D63" s="71">
        <v>-612.6</v>
      </c>
      <c r="E63" s="71">
        <v>512.70000000000005</v>
      </c>
      <c r="F63" s="71">
        <v>402.8</v>
      </c>
      <c r="G63" s="71">
        <v>208.2</v>
      </c>
      <c r="H63" s="71">
        <v>880.2</v>
      </c>
      <c r="I63" s="71">
        <v>640.79999999999995</v>
      </c>
    </row>
    <row r="64" spans="1:9" ht="13.2" x14ac:dyDescent="0.25">
      <c r="A64" s="43" t="s">
        <v>718</v>
      </c>
      <c r="B64" s="73">
        <v>1142.8</v>
      </c>
      <c r="C64" s="73">
        <v>-423.9</v>
      </c>
      <c r="D64" s="73">
        <v>-524.20000000000005</v>
      </c>
      <c r="E64" s="73">
        <v>486.8</v>
      </c>
      <c r="F64" s="73">
        <v>423.9</v>
      </c>
      <c r="G64" s="73">
        <v>147.80000000000001</v>
      </c>
      <c r="H64" s="73">
        <v>914.7</v>
      </c>
      <c r="I64" s="73">
        <v>117.7</v>
      </c>
    </row>
    <row r="65" spans="1:9" ht="13.2" x14ac:dyDescent="0.25">
      <c r="A65" s="43" t="s">
        <v>719</v>
      </c>
      <c r="B65" s="71">
        <v>1371.5</v>
      </c>
      <c r="C65" s="71">
        <v>-401.9</v>
      </c>
      <c r="D65" s="71">
        <v>-449.1</v>
      </c>
      <c r="E65" s="71">
        <v>494.3</v>
      </c>
      <c r="F65" s="71">
        <v>458.9</v>
      </c>
      <c r="G65" s="71">
        <v>272.2</v>
      </c>
      <c r="H65" s="71">
        <v>730.1</v>
      </c>
      <c r="I65" s="71">
        <v>266.89999999999998</v>
      </c>
    </row>
    <row r="66" spans="1:9" ht="13.2" x14ac:dyDescent="0.25">
      <c r="A66" s="43" t="s">
        <v>720</v>
      </c>
      <c r="B66" s="73">
        <v>1320.5</v>
      </c>
      <c r="C66" s="73">
        <v>-322.39999999999998</v>
      </c>
      <c r="D66" s="73">
        <v>-429.7</v>
      </c>
      <c r="E66" s="73">
        <v>428.1</v>
      </c>
      <c r="F66" s="73">
        <v>415.9</v>
      </c>
      <c r="G66" s="73">
        <v>245.5</v>
      </c>
      <c r="H66" s="73">
        <v>691.7</v>
      </c>
      <c r="I66" s="73">
        <v>291.3</v>
      </c>
    </row>
    <row r="67" spans="1:9" ht="13.2" x14ac:dyDescent="0.25">
      <c r="A67" s="43" t="s">
        <v>725</v>
      </c>
      <c r="B67" s="71">
        <v>1541.1</v>
      </c>
      <c r="C67" s="71">
        <v>-300.3</v>
      </c>
      <c r="D67" s="71">
        <v>-437.6</v>
      </c>
      <c r="E67" s="72">
        <v>428</v>
      </c>
      <c r="F67" s="72">
        <v>442</v>
      </c>
      <c r="G67" s="71">
        <v>273.60000000000002</v>
      </c>
      <c r="H67" s="71">
        <v>753.8</v>
      </c>
      <c r="I67" s="71">
        <v>381.6</v>
      </c>
    </row>
    <row r="68" spans="1:9" ht="13.2" x14ac:dyDescent="0.25">
      <c r="A68" s="43" t="s">
        <v>726</v>
      </c>
      <c r="B68" s="73">
        <v>1542.9</v>
      </c>
      <c r="C68" s="73">
        <v>-313.60000000000002</v>
      </c>
      <c r="D68" s="73">
        <v>-453.9</v>
      </c>
      <c r="E68" s="73">
        <v>504.1</v>
      </c>
      <c r="F68" s="73">
        <v>457.4</v>
      </c>
      <c r="G68" s="74">
        <v>257</v>
      </c>
      <c r="H68" s="74">
        <v>771</v>
      </c>
      <c r="I68" s="73">
        <v>320.7</v>
      </c>
    </row>
    <row r="69" spans="1:9" ht="13.2" x14ac:dyDescent="0.25">
      <c r="A69" s="43" t="s">
        <v>727</v>
      </c>
      <c r="B69" s="71">
        <v>1466.7</v>
      </c>
      <c r="C69" s="72">
        <v>-322</v>
      </c>
      <c r="D69" s="71">
        <v>-455.3</v>
      </c>
      <c r="E69" s="71">
        <v>567.29999999999995</v>
      </c>
      <c r="F69" s="71">
        <v>439.8</v>
      </c>
      <c r="G69" s="71">
        <v>281.10000000000002</v>
      </c>
      <c r="H69" s="71">
        <v>768.3</v>
      </c>
      <c r="I69" s="71">
        <v>187.5</v>
      </c>
    </row>
    <row r="70" spans="1:9" ht="13.2" x14ac:dyDescent="0.25">
      <c r="A70" s="43" t="s">
        <v>808</v>
      </c>
      <c r="B70" s="73">
        <v>1624.1</v>
      </c>
      <c r="C70" s="73">
        <v>-246.3</v>
      </c>
      <c r="D70" s="73">
        <v>-496.5</v>
      </c>
      <c r="E70" s="74">
        <v>565</v>
      </c>
      <c r="F70" s="73">
        <v>451.2</v>
      </c>
      <c r="G70" s="73">
        <v>335.5</v>
      </c>
      <c r="H70" s="73">
        <v>860.3</v>
      </c>
      <c r="I70" s="73">
        <v>154.80000000000001</v>
      </c>
    </row>
    <row r="71" spans="1:9" ht="13.2" x14ac:dyDescent="0.25">
      <c r="A71" s="43" t="s">
        <v>809</v>
      </c>
      <c r="B71" s="71">
        <v>1509.6</v>
      </c>
      <c r="C71" s="71">
        <v>-330.9</v>
      </c>
      <c r="D71" s="71">
        <v>-464.8</v>
      </c>
      <c r="E71" s="72">
        <v>574</v>
      </c>
      <c r="F71" s="71">
        <v>424.6</v>
      </c>
      <c r="G71" s="71">
        <v>305.89999999999998</v>
      </c>
      <c r="H71" s="71">
        <v>845.8</v>
      </c>
      <c r="I71" s="71">
        <v>155.1</v>
      </c>
    </row>
    <row r="72" spans="1:9" ht="13.2" x14ac:dyDescent="0.25">
      <c r="A72" s="43" t="s">
        <v>810</v>
      </c>
      <c r="B72" s="73">
        <v>1455.8</v>
      </c>
      <c r="C72" s="73">
        <v>-329.3</v>
      </c>
      <c r="D72" s="73">
        <v>-499.9</v>
      </c>
      <c r="E72" s="73">
        <v>452.1</v>
      </c>
      <c r="F72" s="73">
        <v>407.1</v>
      </c>
      <c r="G72" s="73">
        <v>318.60000000000002</v>
      </c>
      <c r="H72" s="73">
        <v>837.9</v>
      </c>
      <c r="I72" s="73">
        <v>269.39999999999998</v>
      </c>
    </row>
    <row r="73" spans="1:9" ht="13.2" x14ac:dyDescent="0.25">
      <c r="A73" s="43" t="s">
        <v>819</v>
      </c>
      <c r="B73" s="72">
        <v>1096</v>
      </c>
      <c r="C73" s="72">
        <v>-374</v>
      </c>
      <c r="D73" s="71">
        <v>-669.5</v>
      </c>
      <c r="E73" s="71">
        <v>477.8</v>
      </c>
      <c r="F73" s="71">
        <v>431.9</v>
      </c>
      <c r="G73" s="71">
        <v>323.39999999999998</v>
      </c>
      <c r="H73" s="71">
        <v>860.3</v>
      </c>
      <c r="I73" s="71">
        <v>46.1</v>
      </c>
    </row>
    <row r="74" spans="1:9" ht="13.2" x14ac:dyDescent="0.25">
      <c r="A74" s="43" t="s">
        <v>820</v>
      </c>
      <c r="B74" s="73">
        <v>1242.7</v>
      </c>
      <c r="C74" s="73">
        <v>-352.4</v>
      </c>
      <c r="D74" s="73">
        <v>-733.4</v>
      </c>
      <c r="E74" s="73">
        <v>495.5</v>
      </c>
      <c r="F74" s="73">
        <v>443.8</v>
      </c>
      <c r="G74" s="73">
        <v>354.2</v>
      </c>
      <c r="H74" s="73">
        <v>904.4</v>
      </c>
      <c r="I74" s="73">
        <v>130.5</v>
      </c>
    </row>
    <row r="75" spans="1:9" ht="13.2" x14ac:dyDescent="0.25">
      <c r="A75" s="43" t="s">
        <v>821</v>
      </c>
      <c r="B75" s="71">
        <v>1322.7</v>
      </c>
      <c r="C75" s="71">
        <v>-286.89999999999998</v>
      </c>
      <c r="D75" s="71">
        <v>-646.1</v>
      </c>
      <c r="E75" s="71">
        <v>581.29999999999995</v>
      </c>
      <c r="F75" s="71">
        <v>448.4</v>
      </c>
      <c r="G75" s="71">
        <v>361.1</v>
      </c>
      <c r="H75" s="71">
        <v>752.9</v>
      </c>
      <c r="I75" s="71">
        <v>111.9</v>
      </c>
    </row>
    <row r="76" spans="1:9" ht="13.2" x14ac:dyDescent="0.25">
      <c r="A76" s="43" t="s">
        <v>843</v>
      </c>
      <c r="B76" s="73">
        <v>1480.3</v>
      </c>
      <c r="C76" s="73">
        <v>-359.5</v>
      </c>
      <c r="D76" s="73">
        <v>-679.9</v>
      </c>
      <c r="E76" s="73">
        <v>636.4</v>
      </c>
      <c r="F76" s="73">
        <v>409.8</v>
      </c>
      <c r="G76" s="73">
        <v>383.5</v>
      </c>
      <c r="H76" s="73">
        <v>947.4</v>
      </c>
      <c r="I76" s="73">
        <v>142.69999999999999</v>
      </c>
    </row>
    <row r="77" spans="1:9" ht="13.2" x14ac:dyDescent="0.25">
      <c r="A77" s="43" t="s">
        <v>844</v>
      </c>
      <c r="B77" s="71">
        <v>1326.4</v>
      </c>
      <c r="C77" s="72">
        <v>-401</v>
      </c>
      <c r="D77" s="71">
        <v>-662.2</v>
      </c>
      <c r="E77" s="71">
        <v>580.1</v>
      </c>
      <c r="F77" s="71">
        <v>406.4</v>
      </c>
      <c r="G77" s="71">
        <v>331.6</v>
      </c>
      <c r="H77" s="71">
        <v>788.2</v>
      </c>
      <c r="I77" s="71">
        <v>283.2</v>
      </c>
    </row>
    <row r="78" spans="1:9" ht="13.2" x14ac:dyDescent="0.25">
      <c r="A78" s="43" t="s">
        <v>845</v>
      </c>
      <c r="B78" s="73">
        <v>1460.8</v>
      </c>
      <c r="C78" s="73">
        <v>-408.2</v>
      </c>
      <c r="D78" s="73">
        <v>-562.9</v>
      </c>
      <c r="E78" s="73">
        <v>595.70000000000005</v>
      </c>
      <c r="F78" s="73">
        <v>436.1</v>
      </c>
      <c r="G78" s="73">
        <v>390.6</v>
      </c>
      <c r="H78" s="73">
        <v>790.7</v>
      </c>
      <c r="I78" s="73">
        <v>218.7</v>
      </c>
    </row>
    <row r="79" spans="1:9" ht="13.2" x14ac:dyDescent="0.25">
      <c r="A79" s="43" t="s">
        <v>854</v>
      </c>
      <c r="B79" s="72">
        <v>1439</v>
      </c>
      <c r="C79" s="71">
        <v>-451.5</v>
      </c>
      <c r="D79" s="71">
        <v>-532.1</v>
      </c>
      <c r="E79" s="71">
        <v>609.79999999999995</v>
      </c>
      <c r="F79" s="71">
        <v>414.5</v>
      </c>
      <c r="G79" s="72">
        <v>391</v>
      </c>
      <c r="H79" s="71">
        <v>873.3</v>
      </c>
      <c r="I79" s="72">
        <v>134</v>
      </c>
    </row>
    <row r="80" spans="1:9" ht="13.2" x14ac:dyDescent="0.25">
      <c r="A80" s="43" t="s">
        <v>855</v>
      </c>
      <c r="B80" s="73">
        <v>1562.2</v>
      </c>
      <c r="C80" s="73">
        <v>-302.60000000000002</v>
      </c>
      <c r="D80" s="73">
        <v>-619.4</v>
      </c>
      <c r="E80" s="73">
        <v>638.79999999999995</v>
      </c>
      <c r="F80" s="73">
        <v>428.5</v>
      </c>
      <c r="G80" s="73">
        <v>376.4</v>
      </c>
      <c r="H80" s="73">
        <v>891.7</v>
      </c>
      <c r="I80" s="73">
        <v>148.80000000000001</v>
      </c>
    </row>
    <row r="81" spans="1:9" ht="13.2" x14ac:dyDescent="0.25">
      <c r="A81" s="43" t="s">
        <v>856</v>
      </c>
      <c r="B81" s="71">
        <v>1648.3</v>
      </c>
      <c r="C81" s="71">
        <v>-306.39999999999998</v>
      </c>
      <c r="D81" s="71">
        <v>-618.29999999999995</v>
      </c>
      <c r="E81" s="71">
        <v>506.8</v>
      </c>
      <c r="F81" s="71">
        <v>432.6</v>
      </c>
      <c r="G81" s="71">
        <v>451.1</v>
      </c>
      <c r="H81" s="71">
        <v>928.5</v>
      </c>
      <c r="I81" s="71">
        <v>253.9</v>
      </c>
    </row>
    <row r="82" spans="1:9" ht="13.2" x14ac:dyDescent="0.25">
      <c r="A82" s="43" t="s">
        <v>902</v>
      </c>
      <c r="B82" s="73">
        <v>1349.7</v>
      </c>
      <c r="C82" s="73">
        <v>-362.4</v>
      </c>
      <c r="D82" s="73">
        <v>-689.4</v>
      </c>
      <c r="E82" s="73">
        <v>525.9</v>
      </c>
      <c r="F82" s="73">
        <v>446.8</v>
      </c>
      <c r="G82" s="74">
        <v>380</v>
      </c>
      <c r="H82" s="73">
        <v>905.3</v>
      </c>
      <c r="I82" s="73">
        <v>143.5</v>
      </c>
    </row>
    <row r="83" spans="1:9" ht="13.2" x14ac:dyDescent="0.25">
      <c r="A83" s="43" t="s">
        <v>903</v>
      </c>
      <c r="B83" s="71">
        <v>1943.6</v>
      </c>
      <c r="C83" s="71">
        <v>-267.60000000000002</v>
      </c>
      <c r="D83" s="71">
        <v>-566.79999999999995</v>
      </c>
      <c r="E83" s="72">
        <v>497</v>
      </c>
      <c r="F83" s="71">
        <v>458.7</v>
      </c>
      <c r="G83" s="72">
        <v>566</v>
      </c>
      <c r="H83" s="71">
        <v>1163.2</v>
      </c>
      <c r="I83" s="71">
        <v>93.2</v>
      </c>
    </row>
    <row r="84" spans="1:9" ht="13.2" x14ac:dyDescent="0.25">
      <c r="A84" s="43" t="s">
        <v>904</v>
      </c>
      <c r="B84" s="73">
        <v>2467.4</v>
      </c>
      <c r="C84" s="73">
        <v>-178.3</v>
      </c>
      <c r="D84" s="73">
        <v>-625.4</v>
      </c>
      <c r="E84" s="73">
        <v>669.7</v>
      </c>
      <c r="F84" s="73">
        <v>520.29999999999995</v>
      </c>
      <c r="G84" s="73">
        <v>543.79999999999995</v>
      </c>
      <c r="H84" s="73">
        <v>1185.4000000000001</v>
      </c>
      <c r="I84" s="73">
        <v>351.9</v>
      </c>
    </row>
    <row r="85" spans="1:9" x14ac:dyDescent="0.3">
      <c r="B85" s="83">
        <f t="shared" ref="B85:I85" si="0">SUM(B82:B84)</f>
        <v>5760.7000000000007</v>
      </c>
      <c r="C85" s="83">
        <f t="shared" si="0"/>
        <v>-808.3</v>
      </c>
      <c r="D85" s="83">
        <f t="shared" si="0"/>
        <v>-1881.6</v>
      </c>
      <c r="E85" s="83">
        <f t="shared" si="0"/>
        <v>1692.6</v>
      </c>
      <c r="F85" s="83">
        <f t="shared" si="0"/>
        <v>1425.8</v>
      </c>
      <c r="G85" s="81">
        <f t="shared" si="0"/>
        <v>1489.8</v>
      </c>
      <c r="H85" s="83">
        <f t="shared" si="0"/>
        <v>3253.9</v>
      </c>
      <c r="I85" s="83">
        <f t="shared" si="0"/>
        <v>588.59999999999991</v>
      </c>
    </row>
    <row r="86" spans="1:9" x14ac:dyDescent="0.3">
      <c r="A86" s="39" t="s">
        <v>822</v>
      </c>
    </row>
    <row r="87" spans="1:9" x14ac:dyDescent="0.3">
      <c r="A87" s="39" t="s">
        <v>823</v>
      </c>
      <c r="B87" s="38" t="s">
        <v>824</v>
      </c>
    </row>
  </sheetData>
  <hyperlinks>
    <hyperlink ref="J1" r:id="rId1" xr:uid="{C7133004-CF71-4A28-B994-B087B23B226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L69"/>
  <sheetViews>
    <sheetView workbookViewId="0">
      <selection activeCell="B2" sqref="B2"/>
    </sheetView>
  </sheetViews>
  <sheetFormatPr defaultColWidth="9.21875" defaultRowHeight="14.4" x14ac:dyDescent="0.3"/>
  <cols>
    <col min="2" max="14" width="11" customWidth="1"/>
    <col min="15" max="15" width="10.5546875" customWidth="1"/>
    <col min="16" max="18" width="9.21875" style="1"/>
    <col min="19" max="19" width="14.5546875" style="1" customWidth="1"/>
    <col min="20" max="20" width="15.44140625" style="1" bestFit="1" customWidth="1"/>
    <col min="21" max="21" width="15.77734375" style="1" customWidth="1"/>
    <col min="22" max="22" width="10.77734375" style="1" bestFit="1" customWidth="1"/>
    <col min="23" max="23" width="10.33203125" style="1" bestFit="1" customWidth="1"/>
    <col min="24" max="24" width="9.21875" style="1" bestFit="1" customWidth="1"/>
    <col min="25" max="25" width="12.88671875" style="1" customWidth="1"/>
    <col min="26" max="26" width="9.21875" style="1" bestFit="1" customWidth="1"/>
    <col min="27" max="28" width="9.77734375" style="1" bestFit="1" customWidth="1"/>
    <col min="29" max="29" width="12.44140625" style="1" customWidth="1"/>
    <col min="30" max="47" width="9.21875" style="1" bestFit="1" customWidth="1"/>
    <col min="48" max="16384" width="9.21875" style="1"/>
  </cols>
  <sheetData>
    <row r="1" spans="1:36" ht="45" customHeight="1" x14ac:dyDescent="0.3">
      <c r="A1" s="55" t="s">
        <v>0</v>
      </c>
    </row>
    <row r="2" spans="1:36" x14ac:dyDescent="0.3">
      <c r="A2" t="s">
        <v>1</v>
      </c>
      <c r="B2" s="92">
        <v>45705</v>
      </c>
      <c r="T2" s="95"/>
      <c r="U2" s="96"/>
      <c r="V2" s="96"/>
    </row>
    <row r="4" spans="1:36" x14ac:dyDescent="0.3">
      <c r="A4" t="s">
        <v>811</v>
      </c>
      <c r="B4" t="s">
        <v>805</v>
      </c>
    </row>
    <row r="5" spans="1:36" x14ac:dyDescent="0.3">
      <c r="A5" t="s">
        <v>812</v>
      </c>
      <c r="B5" t="s">
        <v>846</v>
      </c>
    </row>
    <row r="6" spans="1:36" x14ac:dyDescent="0.3">
      <c r="A6" t="s">
        <v>813</v>
      </c>
      <c r="B6" t="s">
        <v>814</v>
      </c>
    </row>
    <row r="7" spans="1:36" x14ac:dyDescent="0.3">
      <c r="A7" t="s">
        <v>815</v>
      </c>
      <c r="B7" t="s">
        <v>806</v>
      </c>
    </row>
    <row r="8" spans="1:36" x14ac:dyDescent="0.3">
      <c r="A8" t="s">
        <v>816</v>
      </c>
      <c r="B8" t="s">
        <v>807</v>
      </c>
    </row>
    <row r="9" spans="1:36" x14ac:dyDescent="0.3">
      <c r="A9" s="56" t="s">
        <v>2</v>
      </c>
    </row>
    <row r="10" spans="1:36" x14ac:dyDescent="0.3">
      <c r="T10" s="1" t="s">
        <v>672</v>
      </c>
    </row>
    <row r="11" spans="1:36" x14ac:dyDescent="0.3">
      <c r="A11" s="45" t="s">
        <v>3</v>
      </c>
      <c r="B11" s="45" t="s">
        <v>860</v>
      </c>
      <c r="C11" s="45" t="s">
        <v>861</v>
      </c>
      <c r="D11" s="45" t="s">
        <v>862</v>
      </c>
      <c r="E11" s="45" t="s">
        <v>863</v>
      </c>
      <c r="F11" s="45" t="s">
        <v>864</v>
      </c>
      <c r="G11" s="45" t="s">
        <v>865</v>
      </c>
      <c r="H11" s="45" t="s">
        <v>866</v>
      </c>
      <c r="I11" s="45" t="s">
        <v>867</v>
      </c>
      <c r="J11" s="45" t="s">
        <v>868</v>
      </c>
      <c r="K11" s="45" t="s">
        <v>869</v>
      </c>
      <c r="L11" s="45" t="s">
        <v>870</v>
      </c>
      <c r="M11" s="45" t="s">
        <v>871</v>
      </c>
      <c r="N11" s="45" t="s">
        <v>872</v>
      </c>
      <c r="O11" s="45" t="s">
        <v>873</v>
      </c>
      <c r="P11" s="45" t="s">
        <v>874</v>
      </c>
      <c r="Q11" s="45" t="s">
        <v>906</v>
      </c>
      <c r="T11" s="7" t="s">
        <v>671</v>
      </c>
      <c r="U11" s="7" t="str">
        <f t="shared" ref="U11:AJ11" si="0">B11</f>
        <v>2021Q1</v>
      </c>
      <c r="V11" s="7" t="str">
        <f t="shared" si="0"/>
        <v>2021Q2</v>
      </c>
      <c r="W11" s="7" t="str">
        <f t="shared" si="0"/>
        <v>2021Q3</v>
      </c>
      <c r="X11" s="7" t="str">
        <f t="shared" si="0"/>
        <v>2021Q4</v>
      </c>
      <c r="Y11" s="7" t="str">
        <f t="shared" si="0"/>
        <v>2022Q1</v>
      </c>
      <c r="Z11" s="7" t="str">
        <f t="shared" si="0"/>
        <v>2022Q2</v>
      </c>
      <c r="AA11" s="7" t="str">
        <f t="shared" si="0"/>
        <v>2022Q3</v>
      </c>
      <c r="AB11" s="7" t="str">
        <f t="shared" si="0"/>
        <v>2022Q4</v>
      </c>
      <c r="AC11" s="7" t="str">
        <f t="shared" si="0"/>
        <v>2023Q1</v>
      </c>
      <c r="AD11" s="7" t="str">
        <f t="shared" si="0"/>
        <v>2023Q2</v>
      </c>
      <c r="AE11" s="7" t="str">
        <f t="shared" si="0"/>
        <v>2023Q3</v>
      </c>
      <c r="AF11" s="7" t="str">
        <f t="shared" si="0"/>
        <v>2023Q4</v>
      </c>
      <c r="AG11" s="7" t="str">
        <f t="shared" si="0"/>
        <v>2024Q1</v>
      </c>
      <c r="AH11" s="7" t="str">
        <f t="shared" si="0"/>
        <v>2024Q2</v>
      </c>
      <c r="AI11" s="7" t="str">
        <f t="shared" si="0"/>
        <v>2024Q3</v>
      </c>
      <c r="AJ11" s="7" t="str">
        <f t="shared" si="0"/>
        <v>2024Q4</v>
      </c>
    </row>
    <row r="12" spans="1:36" x14ac:dyDescent="0.3">
      <c r="A12" s="45" t="s">
        <v>756</v>
      </c>
      <c r="B12" s="64">
        <v>4826.3559999999998</v>
      </c>
      <c r="C12" s="64">
        <v>5534.2479999999996</v>
      </c>
      <c r="D12" s="64">
        <v>6623.8050000000003</v>
      </c>
      <c r="E12" s="64">
        <v>7045.473</v>
      </c>
      <c r="F12" s="64">
        <v>6845.4989999999998</v>
      </c>
      <c r="G12" s="64">
        <v>5781.2150000000001</v>
      </c>
      <c r="H12" s="64">
        <v>6818.5569999999998</v>
      </c>
      <c r="I12" s="64">
        <v>8197.7219999999998</v>
      </c>
      <c r="J12" s="64">
        <v>6778.6949999999997</v>
      </c>
      <c r="K12" s="64">
        <v>5651.0439999999999</v>
      </c>
      <c r="L12" s="64">
        <v>4803.8990000000003</v>
      </c>
      <c r="M12" s="64">
        <v>5649.732</v>
      </c>
      <c r="N12" s="64">
        <v>6233.4049999999997</v>
      </c>
      <c r="O12" s="64">
        <v>6169.7920000000004</v>
      </c>
      <c r="P12" s="64">
        <v>5843.7309999999998</v>
      </c>
      <c r="Q12" s="64">
        <v>6244.9889999999996</v>
      </c>
      <c r="R12" s="58"/>
      <c r="T12" s="7" t="str">
        <f>A12</f>
        <v>TOTAL</v>
      </c>
      <c r="U12" s="8">
        <f t="shared" ref="U12:AJ18" si="1">IFERROR(B12/B29,NA())</f>
        <v>0.35003514598420504</v>
      </c>
      <c r="V12" s="8">
        <f t="shared" si="1"/>
        <v>0.41744922946579749</v>
      </c>
      <c r="W12" s="8">
        <f t="shared" si="1"/>
        <v>0.46982388533236019</v>
      </c>
      <c r="X12" s="8">
        <f t="shared" si="1"/>
        <v>0.47492218573569744</v>
      </c>
      <c r="Y12" s="8">
        <f t="shared" si="1"/>
        <v>0.46535385490542719</v>
      </c>
      <c r="Z12" s="8">
        <f t="shared" si="1"/>
        <v>0.52536803474770011</v>
      </c>
      <c r="AA12" s="8">
        <f t="shared" si="1"/>
        <v>0.56948217435889215</v>
      </c>
      <c r="AB12" s="8">
        <f t="shared" si="1"/>
        <v>0.49461689180603546</v>
      </c>
      <c r="AC12" s="8">
        <f t="shared" si="1"/>
        <v>0.41784822951113931</v>
      </c>
      <c r="AD12" s="8">
        <f t="shared" si="1"/>
        <v>0.43027589828055446</v>
      </c>
      <c r="AE12" s="8">
        <f t="shared" si="1"/>
        <v>0.38404483985657017</v>
      </c>
      <c r="AF12" s="8">
        <f t="shared" si="1"/>
        <v>0.3961383027185702</v>
      </c>
      <c r="AG12" s="8">
        <f t="shared" si="1"/>
        <v>0.37012062428933207</v>
      </c>
      <c r="AH12" s="8">
        <f t="shared" si="1"/>
        <v>0.3693288452080451</v>
      </c>
      <c r="AI12" s="8">
        <f t="shared" si="1"/>
        <v>0.39345534601425664</v>
      </c>
      <c r="AJ12" s="8">
        <f t="shared" si="1"/>
        <v>0.39795356558738748</v>
      </c>
    </row>
    <row r="13" spans="1:36" x14ac:dyDescent="0.3">
      <c r="A13" s="45" t="s">
        <v>757</v>
      </c>
      <c r="B13" s="64">
        <v>350.12700000000001</v>
      </c>
      <c r="C13" s="64">
        <v>396.24299999999999</v>
      </c>
      <c r="D13" s="64">
        <v>371.745</v>
      </c>
      <c r="E13" s="64">
        <v>568.03</v>
      </c>
      <c r="F13" s="64">
        <v>618.39599999999996</v>
      </c>
      <c r="G13" s="64">
        <v>602.87199999999996</v>
      </c>
      <c r="H13" s="64">
        <v>665.76800000000003</v>
      </c>
      <c r="I13" s="64">
        <v>723.10199999999998</v>
      </c>
      <c r="J13" s="64">
        <v>423.666</v>
      </c>
      <c r="K13" s="64">
        <v>426.13900000000001</v>
      </c>
      <c r="L13" s="64">
        <v>486.49099999999999</v>
      </c>
      <c r="M13" s="64">
        <v>430.21</v>
      </c>
      <c r="N13" s="64">
        <v>667.65800000000002</v>
      </c>
      <c r="O13" s="64">
        <v>744.94899999999996</v>
      </c>
      <c r="P13" s="64">
        <v>534.43100000000004</v>
      </c>
      <c r="Q13" s="64">
        <v>617.50099999999998</v>
      </c>
      <c r="R13" s="58"/>
      <c r="T13" s="7" t="str">
        <f t="shared" ref="T13:T18" si="2">A13</f>
        <v>1512</v>
      </c>
      <c r="U13" s="8">
        <f t="shared" si="1"/>
        <v>0.95092042868239379</v>
      </c>
      <c r="V13" s="8">
        <f t="shared" si="1"/>
        <v>1.2561238108220345</v>
      </c>
      <c r="W13" s="8">
        <f t="shared" si="1"/>
        <v>1.1432433180488797</v>
      </c>
      <c r="X13" s="8">
        <f t="shared" si="1"/>
        <v>1.1732327050260452</v>
      </c>
      <c r="Y13" s="8">
        <f t="shared" si="1"/>
        <v>1.2604069852761335</v>
      </c>
      <c r="Z13" s="8">
        <f t="shared" si="1"/>
        <v>1.723328473830146</v>
      </c>
      <c r="AA13" s="8">
        <f t="shared" si="1"/>
        <v>1.5091612622435402</v>
      </c>
      <c r="AB13" s="8">
        <f t="shared" si="1"/>
        <v>1.3332583519711187</v>
      </c>
      <c r="AC13" s="8">
        <f t="shared" si="1"/>
        <v>1.1659900977836979</v>
      </c>
      <c r="AD13" s="8">
        <f t="shared" si="1"/>
        <v>0.99210070495329805</v>
      </c>
      <c r="AE13" s="8">
        <f t="shared" si="1"/>
        <v>0.85483522372848586</v>
      </c>
      <c r="AF13" s="8">
        <f t="shared" si="1"/>
        <v>0.84152934916983546</v>
      </c>
      <c r="AG13" s="8">
        <f t="shared" si="1"/>
        <v>0.81910071143684726</v>
      </c>
      <c r="AH13" s="8">
        <f t="shared" si="1"/>
        <v>0.84784132786732247</v>
      </c>
      <c r="AI13" s="8">
        <f t="shared" si="1"/>
        <v>0.91958407752690274</v>
      </c>
      <c r="AJ13" s="8">
        <f t="shared" si="1"/>
        <v>1.0618521422724803</v>
      </c>
    </row>
    <row r="14" spans="1:36" x14ac:dyDescent="0.3">
      <c r="A14" s="45" t="s">
        <v>758</v>
      </c>
      <c r="B14" s="64">
        <v>524.64200000000005</v>
      </c>
      <c r="C14" s="64">
        <v>387.16</v>
      </c>
      <c r="D14" s="64">
        <v>222.31800000000001</v>
      </c>
      <c r="E14" s="64">
        <v>499.15800000000002</v>
      </c>
      <c r="F14" s="64">
        <v>939.31</v>
      </c>
      <c r="G14" s="64">
        <v>412.18400000000003</v>
      </c>
      <c r="H14" s="64">
        <v>729.66899999999998</v>
      </c>
      <c r="I14" s="64">
        <v>1303.8520000000001</v>
      </c>
      <c r="J14" s="64">
        <v>1357.0640000000001</v>
      </c>
      <c r="K14" s="64">
        <v>844.01300000000003</v>
      </c>
      <c r="L14" s="64">
        <v>466.50299999999999</v>
      </c>
      <c r="M14" s="64">
        <v>642.51599999999996</v>
      </c>
      <c r="N14" s="64">
        <v>922.39099999999996</v>
      </c>
      <c r="O14" s="64">
        <v>798.00400000000002</v>
      </c>
      <c r="P14" s="64">
        <v>559.13800000000003</v>
      </c>
      <c r="Q14" s="64">
        <v>663.48</v>
      </c>
      <c r="R14" s="58"/>
      <c r="T14" s="7" t="str">
        <f t="shared" si="2"/>
        <v>1005</v>
      </c>
      <c r="U14" s="8">
        <f t="shared" si="1"/>
        <v>0.19556775902732401</v>
      </c>
      <c r="V14" s="8">
        <f t="shared" si="1"/>
        <v>0.22885056323034192</v>
      </c>
      <c r="W14" s="8">
        <f t="shared" si="1"/>
        <v>0.25855259485309168</v>
      </c>
      <c r="X14" s="8">
        <f t="shared" si="1"/>
        <v>0.22817994270336442</v>
      </c>
      <c r="Y14" s="8">
        <f t="shared" si="1"/>
        <v>0.25859752599162406</v>
      </c>
      <c r="Z14" s="8">
        <f t="shared" si="1"/>
        <v>0.28932035154980512</v>
      </c>
      <c r="AA14" s="8">
        <f t="shared" si="1"/>
        <v>0.28569644256208199</v>
      </c>
      <c r="AB14" s="8">
        <f t="shared" si="1"/>
        <v>0.29396226755406457</v>
      </c>
      <c r="AC14" s="8">
        <f t="shared" si="1"/>
        <v>0.28307368058320859</v>
      </c>
      <c r="AD14" s="8">
        <f t="shared" si="1"/>
        <v>0.26558510581389566</v>
      </c>
      <c r="AE14" s="8">
        <f t="shared" si="1"/>
        <v>0.23756508808693858</v>
      </c>
      <c r="AF14" s="8">
        <f t="shared" si="1"/>
        <v>0.22474395567494962</v>
      </c>
      <c r="AG14" s="8">
        <f t="shared" si="1"/>
        <v>0.21964728930359176</v>
      </c>
      <c r="AH14" s="8">
        <f t="shared" si="1"/>
        <v>0.20273399908338272</v>
      </c>
      <c r="AI14" s="8">
        <f t="shared" si="1"/>
        <v>0.20914771086536607</v>
      </c>
      <c r="AJ14" s="8">
        <f t="shared" si="1"/>
        <v>0.22237796410942734</v>
      </c>
    </row>
    <row r="15" spans="1:36" x14ac:dyDescent="0.3">
      <c r="A15" s="45" t="s">
        <v>759</v>
      </c>
      <c r="B15" s="64">
        <v>23.158000000000001</v>
      </c>
      <c r="C15" s="64">
        <v>0.83099999999999996</v>
      </c>
      <c r="D15" s="64">
        <v>439.04</v>
      </c>
      <c r="E15" s="64">
        <v>572.27099999999996</v>
      </c>
      <c r="F15" s="64">
        <v>41.4</v>
      </c>
      <c r="G15" s="64">
        <v>34.261000000000003</v>
      </c>
      <c r="H15" s="64">
        <v>544.75599999999997</v>
      </c>
      <c r="I15" s="64">
        <v>814.11900000000003</v>
      </c>
      <c r="J15" s="64">
        <v>218.33500000000001</v>
      </c>
      <c r="K15" s="64">
        <v>11.667999999999999</v>
      </c>
      <c r="L15" s="64">
        <v>201.935</v>
      </c>
      <c r="M15" s="64">
        <v>473.80200000000002</v>
      </c>
      <c r="N15" s="64">
        <v>394.43599999999998</v>
      </c>
      <c r="O15" s="64">
        <v>143.79499999999999</v>
      </c>
      <c r="P15" s="64">
        <v>559.21100000000001</v>
      </c>
      <c r="Q15" s="64">
        <v>569.33500000000004</v>
      </c>
      <c r="R15" s="58"/>
      <c r="T15" s="7" t="str">
        <f t="shared" si="2"/>
        <v>1205</v>
      </c>
      <c r="U15" s="8">
        <f t="shared" si="1"/>
        <v>0.45851070148692263</v>
      </c>
      <c r="V15" s="8">
        <f t="shared" si="1"/>
        <v>0.63726993865030668</v>
      </c>
      <c r="W15" s="8">
        <f t="shared" si="1"/>
        <v>0.53961043430380617</v>
      </c>
      <c r="X15" s="8">
        <f t="shared" si="1"/>
        <v>0.63539847376725</v>
      </c>
      <c r="Y15" s="8">
        <f t="shared" si="1"/>
        <v>0.67980295566502458</v>
      </c>
      <c r="Z15" s="8">
        <f t="shared" si="1"/>
        <v>0.78571264763215243</v>
      </c>
      <c r="AA15" s="8">
        <f t="shared" si="1"/>
        <v>0.60756754827585435</v>
      </c>
      <c r="AB15" s="8">
        <f t="shared" si="1"/>
        <v>0.61400495959020029</v>
      </c>
      <c r="AC15" s="8">
        <f t="shared" si="1"/>
        <v>0.59223785537390716</v>
      </c>
      <c r="AD15" s="8">
        <f t="shared" si="1"/>
        <v>0.51188909362112833</v>
      </c>
      <c r="AE15" s="8">
        <f t="shared" si="1"/>
        <v>0.43316587441868443</v>
      </c>
      <c r="AF15" s="8">
        <f t="shared" si="1"/>
        <v>0.43147868706452758</v>
      </c>
      <c r="AG15" s="8">
        <f t="shared" si="1"/>
        <v>0.42435789987832018</v>
      </c>
      <c r="AH15" s="8">
        <f t="shared" si="1"/>
        <v>0.43019550941646345</v>
      </c>
      <c r="AI15" s="8">
        <f t="shared" si="1"/>
        <v>0.47362585986980626</v>
      </c>
      <c r="AJ15" s="8">
        <f t="shared" si="1"/>
        <v>0.49314250968381235</v>
      </c>
    </row>
    <row r="16" spans="1:36" x14ac:dyDescent="0.3">
      <c r="A16" s="45" t="s">
        <v>6</v>
      </c>
      <c r="B16" s="64">
        <v>269.048</v>
      </c>
      <c r="C16" s="64">
        <v>330.483</v>
      </c>
      <c r="D16" s="64">
        <v>413.60500000000002</v>
      </c>
      <c r="E16" s="64">
        <v>362.34300000000002</v>
      </c>
      <c r="F16" s="64">
        <v>378.245</v>
      </c>
      <c r="G16" s="64">
        <v>516.03499999999997</v>
      </c>
      <c r="H16" s="64">
        <v>515.82299999999998</v>
      </c>
      <c r="I16" s="64">
        <v>427.21800000000002</v>
      </c>
      <c r="J16" s="64">
        <v>351.68200000000002</v>
      </c>
      <c r="K16" s="64">
        <v>422.09899999999999</v>
      </c>
      <c r="L16" s="64">
        <v>336.95800000000003</v>
      </c>
      <c r="M16" s="64">
        <v>259.65699999999998</v>
      </c>
      <c r="N16" s="64">
        <v>261.488</v>
      </c>
      <c r="O16" s="64">
        <v>386.70800000000003</v>
      </c>
      <c r="P16" s="64">
        <v>325.29399999999998</v>
      </c>
      <c r="Q16" s="64">
        <v>316.48099999999999</v>
      </c>
      <c r="R16" s="58"/>
      <c r="T16" s="7" t="str">
        <f t="shared" si="2"/>
        <v>44</v>
      </c>
      <c r="U16" s="8">
        <f t="shared" si="1"/>
        <v>0.33863472740362588</v>
      </c>
      <c r="V16" s="8">
        <f t="shared" si="1"/>
        <v>0.38799649669863157</v>
      </c>
      <c r="W16" s="8">
        <f t="shared" si="1"/>
        <v>0.50507326282419984</v>
      </c>
      <c r="X16" s="8">
        <f t="shared" si="1"/>
        <v>0.5519743346398579</v>
      </c>
      <c r="Y16" s="8">
        <f t="shared" si="1"/>
        <v>0.60828305115273784</v>
      </c>
      <c r="Z16" s="8">
        <f t="shared" si="1"/>
        <v>0.61689336358615476</v>
      </c>
      <c r="AA16" s="8">
        <f t="shared" si="1"/>
        <v>0.59599781854651424</v>
      </c>
      <c r="AB16" s="8">
        <f t="shared" si="1"/>
        <v>0.58611573377308457</v>
      </c>
      <c r="AC16" s="8">
        <f t="shared" si="1"/>
        <v>0.56232771136737214</v>
      </c>
      <c r="AD16" s="8">
        <f t="shared" si="1"/>
        <v>0.43963745707509683</v>
      </c>
      <c r="AE16" s="8">
        <f t="shared" si="1"/>
        <v>0.413343457625788</v>
      </c>
      <c r="AF16" s="8">
        <f t="shared" si="1"/>
        <v>0.45689806863931981</v>
      </c>
      <c r="AG16" s="8">
        <f t="shared" si="1"/>
        <v>0.51606791489126558</v>
      </c>
      <c r="AH16" s="8">
        <f t="shared" si="1"/>
        <v>0.46338362505407232</v>
      </c>
      <c r="AI16" s="8">
        <f t="shared" si="1"/>
        <v>0.41066771029276233</v>
      </c>
      <c r="AJ16" s="8">
        <f t="shared" si="1"/>
        <v>0.42835544944154796</v>
      </c>
    </row>
    <row r="17" spans="1:38" x14ac:dyDescent="0.3">
      <c r="A17" s="45" t="s">
        <v>4</v>
      </c>
      <c r="B17" s="64">
        <v>793.18899999999996</v>
      </c>
      <c r="C17" s="64">
        <v>1311.059</v>
      </c>
      <c r="D17" s="64">
        <v>1714.942</v>
      </c>
      <c r="E17" s="64">
        <v>1182.5450000000001</v>
      </c>
      <c r="F17" s="64">
        <v>1115.107</v>
      </c>
      <c r="G17" s="64">
        <v>641.33600000000001</v>
      </c>
      <c r="H17" s="64">
        <v>392.322</v>
      </c>
      <c r="I17" s="64">
        <v>431.07600000000002</v>
      </c>
      <c r="J17" s="64">
        <v>427.86500000000001</v>
      </c>
      <c r="K17" s="64">
        <v>559.12400000000002</v>
      </c>
      <c r="L17" s="64">
        <v>378.505</v>
      </c>
      <c r="M17" s="64">
        <v>434.72399999999999</v>
      </c>
      <c r="N17" s="64">
        <v>547.50900000000001</v>
      </c>
      <c r="O17" s="64">
        <v>463.03100000000001</v>
      </c>
      <c r="P17" s="64">
        <v>497.423</v>
      </c>
      <c r="Q17" s="64">
        <v>403.95400000000001</v>
      </c>
      <c r="R17" s="58"/>
      <c r="T17" s="7" t="str">
        <f t="shared" si="2"/>
        <v>72</v>
      </c>
      <c r="U17" s="8">
        <f t="shared" si="1"/>
        <v>0.55154998682297374</v>
      </c>
      <c r="V17" s="8">
        <f t="shared" si="1"/>
        <v>0.68345656023608681</v>
      </c>
      <c r="W17" s="8">
        <f t="shared" si="1"/>
        <v>0.82605131228589368</v>
      </c>
      <c r="X17" s="8">
        <f t="shared" si="1"/>
        <v>0.7829090668343871</v>
      </c>
      <c r="Y17" s="8">
        <f t="shared" si="1"/>
        <v>0.79941716252061068</v>
      </c>
      <c r="Z17" s="8">
        <f t="shared" si="1"/>
        <v>0.96705881643349789</v>
      </c>
      <c r="AA17" s="8">
        <f t="shared" si="1"/>
        <v>0.86427863326944687</v>
      </c>
      <c r="AB17" s="8">
        <f t="shared" si="1"/>
        <v>0.70938927579352018</v>
      </c>
      <c r="AC17" s="8">
        <f t="shared" si="1"/>
        <v>0.63534053415141911</v>
      </c>
      <c r="AD17" s="8">
        <f t="shared" si="1"/>
        <v>0.65684090823653252</v>
      </c>
      <c r="AE17" s="8">
        <f t="shared" si="1"/>
        <v>0.55031979191353186</v>
      </c>
      <c r="AF17" s="8">
        <f t="shared" si="1"/>
        <v>0.54299096938584324</v>
      </c>
      <c r="AG17" s="8">
        <f t="shared" si="1"/>
        <v>0.57206548291981607</v>
      </c>
      <c r="AH17" s="8">
        <f t="shared" si="1"/>
        <v>0.57772789714886041</v>
      </c>
      <c r="AI17" s="8">
        <f t="shared" si="1"/>
        <v>0.56518147690293963</v>
      </c>
      <c r="AJ17" s="8">
        <f t="shared" si="1"/>
        <v>0.52507383066780366</v>
      </c>
    </row>
    <row r="18" spans="1:38" x14ac:dyDescent="0.3">
      <c r="A18" s="45" t="s">
        <v>760</v>
      </c>
      <c r="B18" s="64">
        <v>32.270000000000003</v>
      </c>
      <c r="C18" s="64">
        <v>50.781999999999996</v>
      </c>
      <c r="D18" s="64">
        <v>46.198</v>
      </c>
      <c r="E18" s="64">
        <v>63.058999999999997</v>
      </c>
      <c r="F18" s="64">
        <v>51.863999999999997</v>
      </c>
      <c r="G18" s="64">
        <v>65.186999999999998</v>
      </c>
      <c r="H18" s="64">
        <v>76.251000000000005</v>
      </c>
      <c r="I18" s="64">
        <v>64.774000000000001</v>
      </c>
      <c r="J18" s="64">
        <v>63.341999999999999</v>
      </c>
      <c r="K18" s="64">
        <v>48.399000000000001</v>
      </c>
      <c r="L18" s="64">
        <v>33.722999999999999</v>
      </c>
      <c r="M18" s="64">
        <v>50.87</v>
      </c>
      <c r="N18" s="64">
        <v>48.540999999999997</v>
      </c>
      <c r="O18" s="64">
        <v>64.873999999999995</v>
      </c>
      <c r="P18" s="64">
        <v>58.238999999999997</v>
      </c>
      <c r="Q18" s="64">
        <v>91.728999999999999</v>
      </c>
      <c r="R18" s="58"/>
      <c r="T18" s="7" t="str">
        <f t="shared" si="2"/>
        <v>1507</v>
      </c>
      <c r="U18" s="8">
        <f t="shared" si="1"/>
        <v>0.86405869279995717</v>
      </c>
      <c r="V18" s="8">
        <f t="shared" si="1"/>
        <v>1.1400669016456009</v>
      </c>
      <c r="W18" s="8">
        <f t="shared" si="1"/>
        <v>1.0938321297502072</v>
      </c>
      <c r="X18" s="8">
        <f t="shared" si="1"/>
        <v>1.1471321242109476</v>
      </c>
      <c r="Y18" s="8">
        <f t="shared" si="1"/>
        <v>1.1963737860718322</v>
      </c>
      <c r="Z18" s="8">
        <f t="shared" si="1"/>
        <v>1.4101499123888637</v>
      </c>
      <c r="AA18" s="8">
        <f t="shared" si="1"/>
        <v>1.2931788888135134</v>
      </c>
      <c r="AB18" s="8">
        <f t="shared" si="1"/>
        <v>1.1896706889268462</v>
      </c>
      <c r="AC18" s="8">
        <f t="shared" si="1"/>
        <v>0.977062734270157</v>
      </c>
      <c r="AD18" s="8">
        <f t="shared" si="1"/>
        <v>0.76926378027846654</v>
      </c>
      <c r="AE18" s="8">
        <f t="shared" si="1"/>
        <v>0.76648407845989497</v>
      </c>
      <c r="AF18" s="8">
        <f t="shared" si="1"/>
        <v>0.76963810215444195</v>
      </c>
      <c r="AG18" s="8">
        <f t="shared" si="1"/>
        <v>0.73403499221219126</v>
      </c>
      <c r="AH18" s="8">
        <f t="shared" si="1"/>
        <v>0.76780324997337057</v>
      </c>
      <c r="AI18" s="8">
        <f t="shared" si="1"/>
        <v>0.82842349326467613</v>
      </c>
      <c r="AJ18" s="8">
        <f t="shared" si="1"/>
        <v>0.8877028635576244</v>
      </c>
    </row>
    <row r="19" spans="1:38" x14ac:dyDescent="0.3">
      <c r="P19"/>
      <c r="Q19"/>
    </row>
    <row r="20" spans="1:38" x14ac:dyDescent="0.3">
      <c r="P20"/>
      <c r="Q20"/>
    </row>
    <row r="21" spans="1:38" x14ac:dyDescent="0.3">
      <c r="A21" t="s">
        <v>811</v>
      </c>
      <c r="B21" t="s">
        <v>805</v>
      </c>
      <c r="P21"/>
      <c r="Q21"/>
      <c r="T21" s="1" t="s">
        <v>804</v>
      </c>
      <c r="Y21" s="1" t="s">
        <v>673</v>
      </c>
      <c r="AC21" s="1" t="s">
        <v>797</v>
      </c>
    </row>
    <row r="22" spans="1:38" x14ac:dyDescent="0.3">
      <c r="A22" t="s">
        <v>812</v>
      </c>
      <c r="B22" t="s">
        <v>875</v>
      </c>
      <c r="P22"/>
      <c r="Q22"/>
      <c r="T22" s="1" t="s">
        <v>851</v>
      </c>
      <c r="U22" s="1">
        <v>4</v>
      </c>
      <c r="V22" s="1">
        <f>+U22+4</f>
        <v>8</v>
      </c>
      <c r="W22" s="1">
        <f>+V22+4</f>
        <v>12</v>
      </c>
      <c r="Y22" s="1">
        <f>+U22</f>
        <v>4</v>
      </c>
      <c r="Z22" s="1">
        <f t="shared" ref="Z22:AA22" si="3">+V22</f>
        <v>8</v>
      </c>
      <c r="AA22" s="1">
        <f t="shared" si="3"/>
        <v>12</v>
      </c>
    </row>
    <row r="23" spans="1:38" x14ac:dyDescent="0.3">
      <c r="A23" t="s">
        <v>813</v>
      </c>
      <c r="B23" t="s">
        <v>814</v>
      </c>
      <c r="P23"/>
      <c r="Q23"/>
      <c r="S23" s="7" t="s">
        <v>684</v>
      </c>
      <c r="T23" s="7" t="s">
        <v>685</v>
      </c>
      <c r="U23" s="7">
        <v>2022</v>
      </c>
      <c r="V23" s="7">
        <v>2023</v>
      </c>
      <c r="W23" s="7">
        <v>2024</v>
      </c>
      <c r="Y23" s="7">
        <v>2022</v>
      </c>
      <c r="Z23" s="7">
        <v>2023</v>
      </c>
      <c r="AA23" s="7">
        <v>2024</v>
      </c>
      <c r="AD23" s="7">
        <f>Y23</f>
        <v>2022</v>
      </c>
      <c r="AE23" s="7">
        <f>Z23</f>
        <v>2023</v>
      </c>
      <c r="AF23" s="7">
        <v>2024</v>
      </c>
      <c r="AG23" s="7" t="s">
        <v>682</v>
      </c>
      <c r="AH23" s="7" t="s">
        <v>683</v>
      </c>
      <c r="AI23" s="7" t="s">
        <v>18</v>
      </c>
      <c r="AJ23" s="7">
        <f>U23</f>
        <v>2022</v>
      </c>
      <c r="AK23" s="7">
        <f>V23</f>
        <v>2023</v>
      </c>
      <c r="AL23" s="7">
        <v>2024</v>
      </c>
    </row>
    <row r="24" spans="1:38" x14ac:dyDescent="0.3">
      <c r="A24" t="s">
        <v>815</v>
      </c>
      <c r="B24" t="s">
        <v>806</v>
      </c>
      <c r="P24"/>
      <c r="Q24"/>
      <c r="S24" s="7" t="str">
        <f t="shared" ref="S24:S30" si="4">A12</f>
        <v>TOTAL</v>
      </c>
      <c r="T24" s="7" t="str">
        <f>T12</f>
        <v>TOTAL</v>
      </c>
      <c r="U24" s="65">
        <f ca="1">SUM(OFFSET($A12,0,U$22,1,4))/1000</f>
        <v>26.490743999999999</v>
      </c>
      <c r="V24" s="65">
        <f t="shared" ref="V24:W24" ca="1" si="5">SUM(OFFSET($A12,0,V$22,1,4))/1000</f>
        <v>25.431360000000002</v>
      </c>
      <c r="W24" s="65">
        <f t="shared" ca="1" si="5"/>
        <v>23.896660000000001</v>
      </c>
      <c r="Y24" s="9">
        <f ca="1">SUM(OFFSET($A46,0,U$22,1,4))/1000</f>
        <v>2872.259517</v>
      </c>
      <c r="Z24" s="9">
        <f t="shared" ref="Z24:AA24" ca="1" si="6">SUM(OFFSET($A46,0,V$22,1,4))/1000</f>
        <v>2668.6256469999998</v>
      </c>
      <c r="AA24" s="9">
        <f t="shared" ca="1" si="6"/>
        <v>2416.9432269999998</v>
      </c>
      <c r="AD24" s="10"/>
      <c r="AE24" s="10"/>
      <c r="AF24" s="10"/>
      <c r="AJ24" s="10"/>
      <c r="AK24" s="10"/>
      <c r="AL24" s="10"/>
    </row>
    <row r="25" spans="1:38" x14ac:dyDescent="0.3">
      <c r="A25" t="s">
        <v>816</v>
      </c>
      <c r="B25" t="s">
        <v>807</v>
      </c>
      <c r="P25"/>
      <c r="Q25"/>
      <c r="S25" s="7" t="str">
        <f t="shared" si="4"/>
        <v>1512</v>
      </c>
      <c r="T25" s="7" t="str">
        <f t="shared" ref="T25:T30" si="7">T13</f>
        <v>1512</v>
      </c>
      <c r="U25" s="65">
        <f t="shared" ref="U25:W25" ca="1" si="8">SUM(OFFSET($A13,0,U$22,1,4))/1000</f>
        <v>2.455066</v>
      </c>
      <c r="V25" s="65">
        <f t="shared" ca="1" si="8"/>
        <v>2.0593980000000003</v>
      </c>
      <c r="W25" s="65">
        <f t="shared" ca="1" si="8"/>
        <v>2.3772480000000002</v>
      </c>
      <c r="Y25" s="9">
        <f t="shared" ref="Y25:Y30" ca="1" si="9">SUM(OFFSET($A47,0,U$22,1,4))/1000</f>
        <v>3.1457319999999998</v>
      </c>
      <c r="Z25" s="9">
        <f t="shared" ref="Z25:Z30" ca="1" si="10">SUM(OFFSET($A47,0,V$22,1,4))/1000</f>
        <v>2.3258939999999999</v>
      </c>
      <c r="AA25" s="9">
        <f t="shared" ref="AA25:AA30" ca="1" si="11">SUM(OFFSET($A47,0,W$22,1,4))/1000</f>
        <v>2.561855</v>
      </c>
      <c r="AC25" s="1" t="str">
        <f t="shared" ref="AC25" si="12">VLOOKUP(S25,prod_code,2,0)</f>
        <v>Sunflower oil</v>
      </c>
      <c r="AD25" s="10">
        <f t="shared" ref="AD25:AF25" ca="1" si="13">U25/Y25*100</f>
        <v>78.044347070888435</v>
      </c>
      <c r="AE25" s="10">
        <f t="shared" ca="1" si="13"/>
        <v>88.542212155842023</v>
      </c>
      <c r="AF25" s="10">
        <f t="shared" ca="1" si="13"/>
        <v>92.794010589982662</v>
      </c>
      <c r="AG25" s="1">
        <f ca="1">RANK(AD25,AD$25:AD$30)</f>
        <v>1</v>
      </c>
      <c r="AH25" s="1">
        <f ca="1">MATCH(ROW(A1),AG$25:AG$30,0)</f>
        <v>1</v>
      </c>
      <c r="AI25" s="1" t="str">
        <f ca="1">INDEX(AC$25:AC$30,$AH25)</f>
        <v>Sunflower oil</v>
      </c>
      <c r="AJ25" s="10">
        <f ca="1">INDEX(AD$25:AD$30,$AH25)</f>
        <v>78.044347070888435</v>
      </c>
      <c r="AK25" s="10">
        <f ca="1">INDEX(AE$25:AE$30,$AH25)</f>
        <v>88.542212155842023</v>
      </c>
      <c r="AL25" s="10">
        <f ca="1">INDEX(AF$25:AF$30,$AH25)</f>
        <v>92.794010589982662</v>
      </c>
    </row>
    <row r="26" spans="1:38" x14ac:dyDescent="0.3">
      <c r="A26" s="56" t="s">
        <v>2</v>
      </c>
      <c r="P26"/>
      <c r="Q26"/>
      <c r="S26" s="7" t="str">
        <f t="shared" si="4"/>
        <v>1005</v>
      </c>
      <c r="T26" s="7" t="str">
        <f t="shared" si="7"/>
        <v>1005</v>
      </c>
      <c r="U26" s="65">
        <f t="shared" ref="U26:W26" ca="1" si="14">SUM(OFFSET($A14,0,U$22,1,4))/1000</f>
        <v>2.5803210000000001</v>
      </c>
      <c r="V26" s="65">
        <f t="shared" ca="1" si="14"/>
        <v>3.9714320000000001</v>
      </c>
      <c r="W26" s="65">
        <f t="shared" ca="1" si="14"/>
        <v>2.9220489999999999</v>
      </c>
      <c r="Y26" s="9">
        <f t="shared" ca="1" si="9"/>
        <v>5.632950000000001</v>
      </c>
      <c r="Z26" s="9">
        <f t="shared" ca="1" si="10"/>
        <v>6.6510939999999996</v>
      </c>
      <c r="AA26" s="9">
        <f t="shared" ca="1" si="11"/>
        <v>4.3808490000000004</v>
      </c>
      <c r="AC26" s="1" t="str">
        <f t="shared" ref="AC26:AC30" si="15">VLOOKUP(S26,prod_code,2,0)</f>
        <v>Maize</v>
      </c>
      <c r="AD26" s="10">
        <f t="shared" ref="AD26:AD30" ca="1" si="16">U26/Y26*100</f>
        <v>45.807631880275871</v>
      </c>
      <c r="AE26" s="10">
        <f t="shared" ref="AE26:AE30" ca="1" si="17">V26/Z26*100</f>
        <v>59.710958828728032</v>
      </c>
      <c r="AF26" s="10">
        <f t="shared" ref="AF26:AF30" ca="1" si="18">W26/AA26*100</f>
        <v>66.700518552454085</v>
      </c>
      <c r="AG26" s="1">
        <f t="shared" ref="AG26:AG30" ca="1" si="19">RANK(AD26,AD$25:AD$30)</f>
        <v>2</v>
      </c>
      <c r="AH26" s="1">
        <f t="shared" ref="AH26:AH30" ca="1" si="20">MATCH(ROW(A2),AG$25:AG$30,0)</f>
        <v>2</v>
      </c>
      <c r="AI26" s="1" t="str">
        <f t="shared" ref="AI26:AI30" ca="1" si="21">INDEX(AC$25:AC$30,$AH26)</f>
        <v>Maize</v>
      </c>
      <c r="AJ26" s="10">
        <f t="shared" ref="AJ26:AL30" ca="1" si="22">INDEX(AD$25:AD$30,$AH26)</f>
        <v>45.807631880275871</v>
      </c>
      <c r="AK26" s="10">
        <f t="shared" ca="1" si="22"/>
        <v>59.710958828728032</v>
      </c>
      <c r="AL26" s="10">
        <f t="shared" ca="1" si="22"/>
        <v>66.700518552454085</v>
      </c>
    </row>
    <row r="27" spans="1:38" x14ac:dyDescent="0.3">
      <c r="P27"/>
      <c r="Q27"/>
      <c r="S27" s="7" t="str">
        <f t="shared" si="4"/>
        <v>1205</v>
      </c>
      <c r="T27" s="7" t="str">
        <f t="shared" si="7"/>
        <v>1205</v>
      </c>
      <c r="U27" s="65">
        <f t="shared" ref="U27:W27" ca="1" si="23">SUM(OFFSET($A15,0,U$22,1,4))/1000</f>
        <v>1.192688</v>
      </c>
      <c r="V27" s="65">
        <f t="shared" ca="1" si="23"/>
        <v>1.2460569999999997</v>
      </c>
      <c r="W27" s="65">
        <f t="shared" ca="1" si="23"/>
        <v>1.5712440000000001</v>
      </c>
      <c r="Y27" s="9">
        <f t="shared" ca="1" si="9"/>
        <v>4.0976849999999994</v>
      </c>
      <c r="Z27" s="9">
        <f t="shared" ca="1" si="10"/>
        <v>3.6683390000000005</v>
      </c>
      <c r="AA27" s="9">
        <f t="shared" ca="1" si="11"/>
        <v>2.7831530000000004</v>
      </c>
      <c r="AC27" s="1" t="str">
        <f t="shared" si="15"/>
        <v>Rape or colza seeds</v>
      </c>
      <c r="AD27" s="10">
        <f t="shared" ca="1" si="16"/>
        <v>29.106385678743003</v>
      </c>
      <c r="AE27" s="10">
        <f t="shared" ca="1" si="17"/>
        <v>33.967880285873242</v>
      </c>
      <c r="AF27" s="10">
        <f t="shared" ca="1" si="18"/>
        <v>56.455538017493097</v>
      </c>
      <c r="AG27" s="1">
        <f t="shared" ca="1" si="19"/>
        <v>4</v>
      </c>
      <c r="AH27" s="1">
        <f t="shared" ca="1" si="20"/>
        <v>6</v>
      </c>
      <c r="AI27" s="1" t="str">
        <f t="shared" ca="1" si="21"/>
        <v>Soya bean oil</v>
      </c>
      <c r="AJ27" s="10">
        <f t="shared" ca="1" si="22"/>
        <v>42.44092298217673</v>
      </c>
      <c r="AK27" s="10">
        <f t="shared" ca="1" si="22"/>
        <v>30.339300042138319</v>
      </c>
      <c r="AL27" s="10">
        <f t="shared" ca="1" si="22"/>
        <v>43.364487438321888</v>
      </c>
    </row>
    <row r="28" spans="1:38" x14ac:dyDescent="0.3">
      <c r="A28" s="45" t="s">
        <v>3</v>
      </c>
      <c r="B28" s="45" t="s">
        <v>860</v>
      </c>
      <c r="C28" s="45" t="s">
        <v>861</v>
      </c>
      <c r="D28" s="45" t="s">
        <v>862</v>
      </c>
      <c r="E28" s="45" t="s">
        <v>863</v>
      </c>
      <c r="F28" s="45" t="s">
        <v>864</v>
      </c>
      <c r="G28" s="45" t="s">
        <v>865</v>
      </c>
      <c r="H28" s="45" t="s">
        <v>866</v>
      </c>
      <c r="I28" s="45" t="s">
        <v>867</v>
      </c>
      <c r="J28" s="45" t="s">
        <v>868</v>
      </c>
      <c r="K28" s="45" t="s">
        <v>869</v>
      </c>
      <c r="L28" s="45" t="s">
        <v>870</v>
      </c>
      <c r="M28" s="45" t="s">
        <v>871</v>
      </c>
      <c r="N28" s="45" t="s">
        <v>872</v>
      </c>
      <c r="O28" s="45" t="s">
        <v>873</v>
      </c>
      <c r="P28" s="45" t="s">
        <v>874</v>
      </c>
      <c r="Q28" s="45" t="s">
        <v>906</v>
      </c>
      <c r="S28" s="7" t="str">
        <f t="shared" si="4"/>
        <v>44</v>
      </c>
      <c r="T28" s="7" t="str">
        <f t="shared" si="7"/>
        <v>44</v>
      </c>
      <c r="U28" s="65">
        <f t="shared" ref="U28:W28" ca="1" si="24">SUM(OFFSET($A16,0,U$22,1,4))/1000</f>
        <v>1.772446</v>
      </c>
      <c r="V28" s="65">
        <f t="shared" ca="1" si="24"/>
        <v>1.537957</v>
      </c>
      <c r="W28" s="65">
        <f t="shared" ca="1" si="24"/>
        <v>1.233147</v>
      </c>
      <c r="Y28" s="9">
        <f t="shared" ca="1" si="9"/>
        <v>16.386156</v>
      </c>
      <c r="Z28" s="9">
        <f t="shared" ca="1" si="10"/>
        <v>11.898164000000001</v>
      </c>
      <c r="AA28" s="9">
        <f t="shared" ca="1" si="11"/>
        <v>10.351445999999999</v>
      </c>
      <c r="AC28" s="1" t="str">
        <f t="shared" si="15"/>
        <v>Wood</v>
      </c>
      <c r="AD28" s="10">
        <f t="shared" ca="1" si="16"/>
        <v>10.81672846273403</v>
      </c>
      <c r="AE28" s="10">
        <f t="shared" ca="1" si="17"/>
        <v>12.926002700920913</v>
      </c>
      <c r="AF28" s="10">
        <f t="shared" ca="1" si="18"/>
        <v>11.912799429181199</v>
      </c>
      <c r="AG28" s="1">
        <f t="shared" ca="1" si="19"/>
        <v>5</v>
      </c>
      <c r="AH28" s="1">
        <f t="shared" ca="1" si="20"/>
        <v>3</v>
      </c>
      <c r="AI28" s="1" t="str">
        <f t="shared" ca="1" si="21"/>
        <v>Rape or colza seeds</v>
      </c>
      <c r="AJ28" s="10">
        <f t="shared" ca="1" si="22"/>
        <v>29.106385678743003</v>
      </c>
      <c r="AK28" s="10">
        <f t="shared" ca="1" si="22"/>
        <v>33.967880285873242</v>
      </c>
      <c r="AL28" s="10">
        <f t="shared" ca="1" si="22"/>
        <v>56.455538017493097</v>
      </c>
    </row>
    <row r="29" spans="1:38" x14ac:dyDescent="0.3">
      <c r="A29" s="45" t="s">
        <v>756</v>
      </c>
      <c r="B29" s="64">
        <v>13788.204</v>
      </c>
      <c r="C29" s="64">
        <v>13257.296</v>
      </c>
      <c r="D29" s="64">
        <v>14098.485000000001</v>
      </c>
      <c r="E29" s="64">
        <v>14835.004999999999</v>
      </c>
      <c r="F29" s="64">
        <v>14710.308999999999</v>
      </c>
      <c r="G29" s="64">
        <v>11004.124</v>
      </c>
      <c r="H29" s="64">
        <v>11973.258</v>
      </c>
      <c r="I29" s="64">
        <v>16573.882000000001</v>
      </c>
      <c r="J29" s="64">
        <v>16222.864</v>
      </c>
      <c r="K29" s="64">
        <v>13133.536</v>
      </c>
      <c r="L29" s="64">
        <v>12508.692999999999</v>
      </c>
      <c r="M29" s="64">
        <v>14262.019</v>
      </c>
      <c r="N29" s="64">
        <v>16841.55</v>
      </c>
      <c r="O29" s="64">
        <v>16705.416000000001</v>
      </c>
      <c r="P29" s="64">
        <v>14852.335999999999</v>
      </c>
      <c r="Q29" s="64">
        <v>15692.758</v>
      </c>
      <c r="R29" s="58"/>
      <c r="S29" s="7" t="str">
        <f t="shared" si="4"/>
        <v>72</v>
      </c>
      <c r="T29" s="7" t="str">
        <f t="shared" si="7"/>
        <v>72</v>
      </c>
      <c r="U29" s="65">
        <f t="shared" ref="U29:W29" ca="1" si="25">SUM(OFFSET($A17,0,U$22,1,4))/1000</f>
        <v>3.3313100000000002</v>
      </c>
      <c r="V29" s="65">
        <f t="shared" ca="1" si="25"/>
        <v>1.7965700000000002</v>
      </c>
      <c r="W29" s="65">
        <f t="shared" ca="1" si="25"/>
        <v>1.9426869999999998</v>
      </c>
      <c r="Y29" s="9">
        <f t="shared" ca="1" si="9"/>
        <v>61.703785000000003</v>
      </c>
      <c r="Z29" s="9">
        <f t="shared" ca="1" si="10"/>
        <v>44.25281300000001</v>
      </c>
      <c r="AA29" s="9">
        <f t="shared" ca="1" si="11"/>
        <v>39.217151999999999</v>
      </c>
      <c r="AC29" s="1" t="str">
        <f t="shared" si="15"/>
        <v>Iron and steel</v>
      </c>
      <c r="AD29" s="10">
        <f t="shared" ca="1" si="16"/>
        <v>5.3988746395379152</v>
      </c>
      <c r="AE29" s="10">
        <f t="shared" ca="1" si="17"/>
        <v>4.0597871145502094</v>
      </c>
      <c r="AF29" s="10">
        <f t="shared" ca="1" si="18"/>
        <v>4.9536667017533551</v>
      </c>
      <c r="AG29" s="1">
        <f t="shared" ca="1" si="19"/>
        <v>6</v>
      </c>
      <c r="AH29" s="1">
        <f t="shared" ca="1" si="20"/>
        <v>4</v>
      </c>
      <c r="AI29" s="1" t="str">
        <f t="shared" ca="1" si="21"/>
        <v>Wood</v>
      </c>
      <c r="AJ29" s="10">
        <f t="shared" ca="1" si="22"/>
        <v>10.81672846273403</v>
      </c>
      <c r="AK29" s="10">
        <f t="shared" ca="1" si="22"/>
        <v>12.926002700920913</v>
      </c>
      <c r="AL29" s="10">
        <f t="shared" ca="1" si="22"/>
        <v>11.912799429181199</v>
      </c>
    </row>
    <row r="30" spans="1:38" x14ac:dyDescent="0.3">
      <c r="A30" s="45" t="s">
        <v>757</v>
      </c>
      <c r="B30" s="64">
        <v>368.19799999999998</v>
      </c>
      <c r="C30" s="64">
        <v>315.44900000000001</v>
      </c>
      <c r="D30" s="64">
        <v>325.16699999999997</v>
      </c>
      <c r="E30" s="64">
        <v>484.15800000000002</v>
      </c>
      <c r="F30" s="64">
        <v>490.63200000000001</v>
      </c>
      <c r="G30" s="64">
        <v>349.83</v>
      </c>
      <c r="H30" s="64">
        <v>441.15100000000001</v>
      </c>
      <c r="I30" s="64">
        <v>542.35699999999997</v>
      </c>
      <c r="J30" s="64">
        <v>363.35300000000001</v>
      </c>
      <c r="K30" s="64">
        <v>429.53199999999998</v>
      </c>
      <c r="L30" s="64">
        <v>569.10500000000002</v>
      </c>
      <c r="M30" s="64">
        <v>511.22399999999999</v>
      </c>
      <c r="N30" s="64">
        <v>815.11099999999999</v>
      </c>
      <c r="O30" s="64">
        <v>878.64200000000005</v>
      </c>
      <c r="P30" s="64">
        <v>581.16600000000005</v>
      </c>
      <c r="Q30" s="64">
        <v>581.53200000000004</v>
      </c>
      <c r="R30" s="58"/>
      <c r="S30" s="7" t="str">
        <f t="shared" si="4"/>
        <v>1507</v>
      </c>
      <c r="T30" s="7" t="str">
        <f t="shared" si="7"/>
        <v>1507</v>
      </c>
      <c r="U30" s="65">
        <f t="shared" ref="U30:W30" ca="1" si="26">SUM(OFFSET($A18,0,U$22,1,4))/1000</f>
        <v>0.25636100000000001</v>
      </c>
      <c r="V30" s="65">
        <f t="shared" ca="1" si="26"/>
        <v>0.21023800000000001</v>
      </c>
      <c r="W30" s="65">
        <f t="shared" ca="1" si="26"/>
        <v>0.222524</v>
      </c>
      <c r="Y30" s="9">
        <f t="shared" ca="1" si="9"/>
        <v>0.60404200000000008</v>
      </c>
      <c r="Z30" s="9">
        <f t="shared" ca="1" si="10"/>
        <v>0.69295600000000002</v>
      </c>
      <c r="AA30" s="9">
        <f t="shared" ca="1" si="11"/>
        <v>0.51314800000000005</v>
      </c>
      <c r="AC30" s="1" t="str">
        <f t="shared" si="15"/>
        <v>Soya bean oil</v>
      </c>
      <c r="AD30" s="10">
        <f t="shared" ca="1" si="16"/>
        <v>42.44092298217673</v>
      </c>
      <c r="AE30" s="10">
        <f t="shared" ca="1" si="17"/>
        <v>30.339300042138319</v>
      </c>
      <c r="AF30" s="10">
        <f t="shared" ca="1" si="18"/>
        <v>43.364487438321888</v>
      </c>
      <c r="AG30" s="1">
        <f t="shared" ca="1" si="19"/>
        <v>3</v>
      </c>
      <c r="AH30" s="1">
        <f t="shared" ca="1" si="20"/>
        <v>5</v>
      </c>
      <c r="AI30" s="1" t="str">
        <f t="shared" ca="1" si="21"/>
        <v>Iron and steel</v>
      </c>
      <c r="AJ30" s="10">
        <f t="shared" ca="1" si="22"/>
        <v>5.3988746395379152</v>
      </c>
      <c r="AK30" s="10">
        <f t="shared" ca="1" si="22"/>
        <v>4.0597871145502094</v>
      </c>
      <c r="AL30" s="10">
        <f t="shared" ca="1" si="22"/>
        <v>4.9536667017533551</v>
      </c>
    </row>
    <row r="31" spans="1:38" x14ac:dyDescent="0.3">
      <c r="A31" s="45" t="s">
        <v>758</v>
      </c>
      <c r="B31" s="64">
        <v>2682.6610000000001</v>
      </c>
      <c r="C31" s="64">
        <v>1691.759</v>
      </c>
      <c r="D31" s="64">
        <v>859.85599999999999</v>
      </c>
      <c r="E31" s="64">
        <v>2187.5630000000001</v>
      </c>
      <c r="F31" s="64">
        <v>3632.3240000000001</v>
      </c>
      <c r="G31" s="64">
        <v>1424.663</v>
      </c>
      <c r="H31" s="64">
        <v>2554.0010000000002</v>
      </c>
      <c r="I31" s="64">
        <v>4435.4399999999996</v>
      </c>
      <c r="J31" s="64">
        <v>4794.0309999999999</v>
      </c>
      <c r="K31" s="64">
        <v>3177.9380000000001</v>
      </c>
      <c r="L31" s="64">
        <v>1963.6849999999999</v>
      </c>
      <c r="M31" s="64">
        <v>2858.88</v>
      </c>
      <c r="N31" s="64">
        <v>4199.4189999999999</v>
      </c>
      <c r="O31" s="64">
        <v>3936.212</v>
      </c>
      <c r="P31" s="64">
        <v>2673.4119999999998</v>
      </c>
      <c r="Q31" s="64">
        <v>2983.569</v>
      </c>
      <c r="R31" s="58"/>
    </row>
    <row r="32" spans="1:38" x14ac:dyDescent="0.3">
      <c r="A32" s="45" t="s">
        <v>759</v>
      </c>
      <c r="B32" s="64">
        <v>50.506999999999998</v>
      </c>
      <c r="C32" s="64">
        <v>1.304</v>
      </c>
      <c r="D32" s="64">
        <v>813.62400000000002</v>
      </c>
      <c r="E32" s="64">
        <v>900.649</v>
      </c>
      <c r="F32" s="64">
        <v>60.9</v>
      </c>
      <c r="G32" s="64">
        <v>43.604999999999997</v>
      </c>
      <c r="H32" s="64">
        <v>896.61800000000005</v>
      </c>
      <c r="I32" s="64">
        <v>1325.9159999999999</v>
      </c>
      <c r="J32" s="64">
        <v>368.661</v>
      </c>
      <c r="K32" s="64">
        <v>22.794</v>
      </c>
      <c r="L32" s="64">
        <v>466.18400000000003</v>
      </c>
      <c r="M32" s="64">
        <v>1098.0889999999999</v>
      </c>
      <c r="N32" s="64">
        <v>929.48900000000003</v>
      </c>
      <c r="O32" s="64">
        <v>334.255</v>
      </c>
      <c r="P32" s="64">
        <v>1180.702</v>
      </c>
      <c r="Q32" s="64">
        <v>1154.5039999999999</v>
      </c>
      <c r="R32" s="58"/>
    </row>
    <row r="33" spans="1:18" x14ac:dyDescent="0.3">
      <c r="A33" s="45" t="s">
        <v>6</v>
      </c>
      <c r="B33" s="64">
        <v>794.50800000000004</v>
      </c>
      <c r="C33" s="64">
        <v>851.76800000000003</v>
      </c>
      <c r="D33" s="64">
        <v>818.90099999999995</v>
      </c>
      <c r="E33" s="64">
        <v>656.44899999999996</v>
      </c>
      <c r="F33" s="64">
        <v>621.82399999999996</v>
      </c>
      <c r="G33" s="64">
        <v>836.50599999999997</v>
      </c>
      <c r="H33" s="64">
        <v>865.47799999999995</v>
      </c>
      <c r="I33" s="64">
        <v>728.89700000000005</v>
      </c>
      <c r="J33" s="64">
        <v>625.404</v>
      </c>
      <c r="K33" s="64">
        <v>960.10699999999997</v>
      </c>
      <c r="L33" s="64">
        <v>815.20100000000002</v>
      </c>
      <c r="M33" s="64">
        <v>568.30399999999997</v>
      </c>
      <c r="N33" s="64">
        <v>506.69299999999998</v>
      </c>
      <c r="O33" s="64">
        <v>834.53099999999995</v>
      </c>
      <c r="P33" s="64">
        <v>792.11</v>
      </c>
      <c r="Q33" s="64">
        <v>738.82799999999997</v>
      </c>
      <c r="R33" s="58"/>
    </row>
    <row r="34" spans="1:18" x14ac:dyDescent="0.3">
      <c r="A34" s="45" t="s">
        <v>4</v>
      </c>
      <c r="B34" s="64">
        <v>1438.1089999999999</v>
      </c>
      <c r="C34" s="64">
        <v>1918.277</v>
      </c>
      <c r="D34" s="64">
        <v>2076.0720000000001</v>
      </c>
      <c r="E34" s="64">
        <v>1510.45</v>
      </c>
      <c r="F34" s="64">
        <v>1394.9</v>
      </c>
      <c r="G34" s="64">
        <v>663.18200000000002</v>
      </c>
      <c r="H34" s="64">
        <v>453.93</v>
      </c>
      <c r="I34" s="64">
        <v>607.67200000000003</v>
      </c>
      <c r="J34" s="64">
        <v>673.44200000000001</v>
      </c>
      <c r="K34" s="64">
        <v>851.23199999999997</v>
      </c>
      <c r="L34" s="64">
        <v>687.79100000000005</v>
      </c>
      <c r="M34" s="64">
        <v>800.61</v>
      </c>
      <c r="N34" s="64">
        <v>957.07399999999996</v>
      </c>
      <c r="O34" s="64">
        <v>801.46900000000005</v>
      </c>
      <c r="P34" s="64">
        <v>880.11199999999997</v>
      </c>
      <c r="Q34" s="64">
        <v>769.32799999999997</v>
      </c>
      <c r="R34" s="58"/>
    </row>
    <row r="35" spans="1:18" x14ac:dyDescent="0.3">
      <c r="A35" s="45" t="s">
        <v>760</v>
      </c>
      <c r="B35" s="64">
        <v>37.347000000000001</v>
      </c>
      <c r="C35" s="64">
        <v>44.542999999999999</v>
      </c>
      <c r="D35" s="64">
        <v>42.234999999999999</v>
      </c>
      <c r="E35" s="64">
        <v>54.970999999999997</v>
      </c>
      <c r="F35" s="64">
        <v>43.350999999999999</v>
      </c>
      <c r="G35" s="64">
        <v>46.226999999999997</v>
      </c>
      <c r="H35" s="64">
        <v>58.963999999999999</v>
      </c>
      <c r="I35" s="64">
        <v>54.447000000000003</v>
      </c>
      <c r="J35" s="64">
        <v>64.828999999999994</v>
      </c>
      <c r="K35" s="64">
        <v>62.915999999999997</v>
      </c>
      <c r="L35" s="64">
        <v>43.997</v>
      </c>
      <c r="M35" s="64">
        <v>66.096000000000004</v>
      </c>
      <c r="N35" s="64">
        <v>66.129000000000005</v>
      </c>
      <c r="O35" s="64">
        <v>84.492999999999995</v>
      </c>
      <c r="P35" s="64">
        <v>70.301000000000002</v>
      </c>
      <c r="Q35" s="64">
        <v>103.333</v>
      </c>
      <c r="R35" s="58"/>
    </row>
    <row r="36" spans="1:18" x14ac:dyDescent="0.3">
      <c r="P36"/>
      <c r="Q36"/>
    </row>
    <row r="37" spans="1:18" x14ac:dyDescent="0.3">
      <c r="P37"/>
      <c r="Q37"/>
    </row>
    <row r="38" spans="1:18" x14ac:dyDescent="0.3">
      <c r="A38" t="s">
        <v>811</v>
      </c>
      <c r="B38" t="s">
        <v>805</v>
      </c>
      <c r="P38"/>
      <c r="Q38"/>
    </row>
    <row r="39" spans="1:18" x14ac:dyDescent="0.3">
      <c r="A39" t="s">
        <v>812</v>
      </c>
      <c r="B39" t="s">
        <v>846</v>
      </c>
      <c r="P39"/>
      <c r="Q39"/>
    </row>
    <row r="40" spans="1:18" x14ac:dyDescent="0.3">
      <c r="A40" t="s">
        <v>813</v>
      </c>
      <c r="B40" t="s">
        <v>817</v>
      </c>
      <c r="P40"/>
      <c r="Q40"/>
    </row>
    <row r="41" spans="1:18" x14ac:dyDescent="0.3">
      <c r="A41" t="s">
        <v>815</v>
      </c>
      <c r="B41" t="s">
        <v>806</v>
      </c>
      <c r="P41"/>
      <c r="Q41"/>
    </row>
    <row r="42" spans="1:18" x14ac:dyDescent="0.3">
      <c r="A42" t="s">
        <v>816</v>
      </c>
      <c r="B42" t="s">
        <v>807</v>
      </c>
      <c r="P42"/>
      <c r="Q42"/>
    </row>
    <row r="43" spans="1:18" x14ac:dyDescent="0.3">
      <c r="A43" s="56" t="s">
        <v>2</v>
      </c>
      <c r="P43"/>
      <c r="Q43"/>
    </row>
    <row r="44" spans="1:18" x14ac:dyDescent="0.3">
      <c r="P44"/>
      <c r="Q44"/>
    </row>
    <row r="45" spans="1:18" x14ac:dyDescent="0.3">
      <c r="A45" s="45" t="s">
        <v>3</v>
      </c>
      <c r="B45" s="45" t="s">
        <v>860</v>
      </c>
      <c r="C45" s="45" t="s">
        <v>861</v>
      </c>
      <c r="D45" s="45" t="s">
        <v>862</v>
      </c>
      <c r="E45" s="45" t="s">
        <v>863</v>
      </c>
      <c r="F45" s="45" t="s">
        <v>864</v>
      </c>
      <c r="G45" s="45" t="s">
        <v>865</v>
      </c>
      <c r="H45" s="45" t="s">
        <v>866</v>
      </c>
      <c r="I45" s="45" t="s">
        <v>867</v>
      </c>
      <c r="J45" s="45" t="s">
        <v>868</v>
      </c>
      <c r="K45" s="45" t="s">
        <v>869</v>
      </c>
      <c r="L45" s="45" t="s">
        <v>870</v>
      </c>
      <c r="M45" s="45" t="s">
        <v>871</v>
      </c>
      <c r="N45" s="45" t="s">
        <v>872</v>
      </c>
      <c r="O45" s="45" t="s">
        <v>873</v>
      </c>
      <c r="P45" s="45" t="s">
        <v>874</v>
      </c>
      <c r="Q45" s="45" t="s">
        <v>906</v>
      </c>
    </row>
    <row r="46" spans="1:18" x14ac:dyDescent="0.3">
      <c r="A46" s="45" t="s">
        <v>756</v>
      </c>
      <c r="B46" s="64">
        <v>460422.96299999999</v>
      </c>
      <c r="C46" s="64">
        <v>506448.05599999998</v>
      </c>
      <c r="D46" s="64">
        <v>534456.68900000001</v>
      </c>
      <c r="E46" s="64">
        <v>622519.72499999998</v>
      </c>
      <c r="F46" s="64">
        <v>678714.06299999997</v>
      </c>
      <c r="G46" s="64">
        <v>762928.94099999999</v>
      </c>
      <c r="H46" s="64">
        <v>808096.78799999994</v>
      </c>
      <c r="I46" s="64">
        <v>756630.07</v>
      </c>
      <c r="J46" s="64">
        <v>669657.56999999995</v>
      </c>
      <c r="K46" s="64">
        <v>636847.89</v>
      </c>
      <c r="L46" s="64">
        <v>605490.11699999997</v>
      </c>
      <c r="M46" s="64">
        <v>610580.70799999998</v>
      </c>
      <c r="N46" s="64">
        <v>579593.23499999999</v>
      </c>
      <c r="O46" s="64">
        <v>611126.26300000004</v>
      </c>
      <c r="P46" s="64">
        <v>615643.02099999995</v>
      </c>
      <c r="Q46" s="64">
        <v>627611.81000000006</v>
      </c>
      <c r="R46" s="58"/>
    </row>
    <row r="47" spans="1:18" x14ac:dyDescent="0.3">
      <c r="A47" s="45" t="s">
        <v>757</v>
      </c>
      <c r="B47" s="64">
        <v>397.20400000000001</v>
      </c>
      <c r="C47" s="64">
        <v>436.6</v>
      </c>
      <c r="D47" s="64">
        <v>418.459</v>
      </c>
      <c r="E47" s="64">
        <v>675.16200000000003</v>
      </c>
      <c r="F47" s="64">
        <v>818.36500000000001</v>
      </c>
      <c r="G47" s="64">
        <v>850.35500000000002</v>
      </c>
      <c r="H47" s="64">
        <v>801.85</v>
      </c>
      <c r="I47" s="64">
        <v>819.86900000000003</v>
      </c>
      <c r="J47" s="64">
        <v>489.31599999999997</v>
      </c>
      <c r="K47" s="64">
        <v>478.53899999999999</v>
      </c>
      <c r="L47" s="64">
        <v>538.16999999999996</v>
      </c>
      <c r="M47" s="64">
        <v>483.40499999999997</v>
      </c>
      <c r="N47" s="64">
        <v>720.20799999999997</v>
      </c>
      <c r="O47" s="64">
        <v>785.50800000000004</v>
      </c>
      <c r="P47" s="64">
        <v>572.73400000000004</v>
      </c>
      <c r="Q47" s="64">
        <v>663.74099999999999</v>
      </c>
      <c r="R47" s="58"/>
    </row>
    <row r="48" spans="1:18" x14ac:dyDescent="0.3">
      <c r="A48" s="45" t="s">
        <v>758</v>
      </c>
      <c r="B48" s="64">
        <v>729.73</v>
      </c>
      <c r="C48" s="64">
        <v>762.03899999999999</v>
      </c>
      <c r="D48" s="64">
        <v>866.64300000000003</v>
      </c>
      <c r="E48" s="64">
        <v>862.697</v>
      </c>
      <c r="F48" s="64">
        <v>1331.8989999999999</v>
      </c>
      <c r="G48" s="64">
        <v>1291.4100000000001</v>
      </c>
      <c r="H48" s="64">
        <v>2146.944</v>
      </c>
      <c r="I48" s="64">
        <v>2381.1990000000001</v>
      </c>
      <c r="J48" s="64">
        <v>1931.963</v>
      </c>
      <c r="K48" s="64">
        <v>1254.346</v>
      </c>
      <c r="L48" s="64">
        <v>1083.586</v>
      </c>
      <c r="M48" s="64">
        <v>1110.1410000000001</v>
      </c>
      <c r="N48" s="64">
        <v>1118.6179999999999</v>
      </c>
      <c r="O48" s="64">
        <v>1040.248</v>
      </c>
      <c r="P48" s="64">
        <v>1111.8420000000001</v>
      </c>
      <c r="Q48" s="64">
        <v>1099.607</v>
      </c>
      <c r="R48" s="58"/>
    </row>
    <row r="49" spans="1:18" x14ac:dyDescent="0.3">
      <c r="A49" s="45" t="s">
        <v>759</v>
      </c>
      <c r="B49" s="64">
        <v>545.476</v>
      </c>
      <c r="C49" s="64">
        <v>503.45</v>
      </c>
      <c r="D49" s="64">
        <v>660.23199999999997</v>
      </c>
      <c r="E49" s="64">
        <v>934.697</v>
      </c>
      <c r="F49" s="64">
        <v>850.76300000000003</v>
      </c>
      <c r="G49" s="64">
        <v>1162.326</v>
      </c>
      <c r="H49" s="64">
        <v>1149.8989999999999</v>
      </c>
      <c r="I49" s="64">
        <v>1372.4159999999999</v>
      </c>
      <c r="J49" s="64">
        <v>1316.1610000000001</v>
      </c>
      <c r="K49" s="64">
        <v>549.197</v>
      </c>
      <c r="L49" s="64">
        <v>430.565</v>
      </c>
      <c r="M49" s="64">
        <v>710.43</v>
      </c>
      <c r="N49" s="64">
        <v>607.279</v>
      </c>
      <c r="O49" s="64">
        <v>644.96500000000003</v>
      </c>
      <c r="P49" s="64">
        <v>820.47900000000004</v>
      </c>
      <c r="Q49" s="64">
        <v>909.71900000000005</v>
      </c>
      <c r="R49" s="58"/>
    </row>
    <row r="50" spans="1:18" x14ac:dyDescent="0.3">
      <c r="A50" s="45" t="s">
        <v>6</v>
      </c>
      <c r="B50" s="64">
        <v>2818.41</v>
      </c>
      <c r="C50" s="64">
        <v>3373.6309999999999</v>
      </c>
      <c r="D50" s="64">
        <v>3982.2249999999999</v>
      </c>
      <c r="E50" s="64">
        <v>3823.5349999999999</v>
      </c>
      <c r="F50" s="64">
        <v>4204.8</v>
      </c>
      <c r="G50" s="64">
        <v>4489.817</v>
      </c>
      <c r="H50" s="64">
        <v>3868.0039999999999</v>
      </c>
      <c r="I50" s="64">
        <v>3305.8679999999999</v>
      </c>
      <c r="J50" s="64">
        <v>2978.5790000000002</v>
      </c>
      <c r="K50" s="64">
        <v>3014.047</v>
      </c>
      <c r="L50" s="64">
        <v>2599.67</v>
      </c>
      <c r="M50" s="64">
        <v>2366.1030000000001</v>
      </c>
      <c r="N50" s="64">
        <v>2486.3000000000002</v>
      </c>
      <c r="O50" s="64">
        <v>2734.0830000000001</v>
      </c>
      <c r="P50" s="64">
        <v>2764.96</v>
      </c>
      <c r="Q50" s="64">
        <v>2874.2179999999998</v>
      </c>
      <c r="R50" s="58"/>
    </row>
    <row r="51" spans="1:18" x14ac:dyDescent="0.3">
      <c r="A51" s="45" t="s">
        <v>4</v>
      </c>
      <c r="B51" s="64">
        <v>7777.01</v>
      </c>
      <c r="C51" s="64">
        <v>11542.217000000001</v>
      </c>
      <c r="D51" s="64">
        <v>13278.897000000001</v>
      </c>
      <c r="E51" s="64">
        <v>14294.696</v>
      </c>
      <c r="F51" s="64">
        <v>15608.9</v>
      </c>
      <c r="G51" s="64">
        <v>17647.355</v>
      </c>
      <c r="H51" s="64">
        <v>14152.834000000001</v>
      </c>
      <c r="I51" s="64">
        <v>10862.991</v>
      </c>
      <c r="J51" s="64">
        <v>10770.623</v>
      </c>
      <c r="K51" s="64">
        <v>12590.217000000001</v>
      </c>
      <c r="L51" s="64">
        <v>10028.982</v>
      </c>
      <c r="M51" s="64">
        <v>8719.6730000000007</v>
      </c>
      <c r="N51" s="64">
        <v>9349.5130000000008</v>
      </c>
      <c r="O51" s="64">
        <v>10952.257</v>
      </c>
      <c r="P51" s="64">
        <v>10195.709000000001</v>
      </c>
      <c r="Q51" s="64">
        <v>8969.8799999999992</v>
      </c>
      <c r="R51" s="58"/>
    </row>
    <row r="52" spans="1:18" x14ac:dyDescent="0.3">
      <c r="A52" s="45" t="s">
        <v>760</v>
      </c>
      <c r="B52" s="64">
        <v>88.117999999999995</v>
      </c>
      <c r="C52" s="64">
        <v>109.529</v>
      </c>
      <c r="D52" s="64">
        <v>191.77099999999999</v>
      </c>
      <c r="E52" s="64">
        <v>146.608</v>
      </c>
      <c r="F52" s="64">
        <v>159.97300000000001</v>
      </c>
      <c r="G52" s="64">
        <v>153.76400000000001</v>
      </c>
      <c r="H52" s="64">
        <v>143.697</v>
      </c>
      <c r="I52" s="64">
        <v>223.095</v>
      </c>
      <c r="J52" s="64">
        <v>122.877</v>
      </c>
      <c r="K52" s="64">
        <v>129.68100000000001</v>
      </c>
      <c r="L52" s="64">
        <v>217.303</v>
      </c>
      <c r="M52" s="64">
        <v>144.39699999999999</v>
      </c>
      <c r="N52" s="64">
        <v>86.581999999999994</v>
      </c>
      <c r="O52" s="64">
        <v>147.464</v>
      </c>
      <c r="P52" s="64">
        <v>134.70500000000001</v>
      </c>
      <c r="Q52" s="64">
        <v>215.87899999999999</v>
      </c>
      <c r="R52" s="58"/>
    </row>
    <row r="53" spans="1:18" x14ac:dyDescent="0.3">
      <c r="P53"/>
      <c r="Q53"/>
    </row>
    <row r="54" spans="1:18" x14ac:dyDescent="0.3">
      <c r="P54"/>
      <c r="Q54"/>
    </row>
    <row r="55" spans="1:18" x14ac:dyDescent="0.3">
      <c r="A55" t="s">
        <v>811</v>
      </c>
      <c r="B55" t="s">
        <v>805</v>
      </c>
      <c r="P55"/>
      <c r="Q55"/>
    </row>
    <row r="56" spans="1:18" x14ac:dyDescent="0.3">
      <c r="A56" t="s">
        <v>812</v>
      </c>
      <c r="B56" t="s">
        <v>875</v>
      </c>
      <c r="P56"/>
      <c r="Q56"/>
    </row>
    <row r="57" spans="1:18" x14ac:dyDescent="0.3">
      <c r="A57" t="s">
        <v>813</v>
      </c>
      <c r="B57" t="s">
        <v>817</v>
      </c>
      <c r="P57"/>
      <c r="Q57"/>
    </row>
    <row r="58" spans="1:18" x14ac:dyDescent="0.3">
      <c r="A58" t="s">
        <v>815</v>
      </c>
      <c r="B58" t="s">
        <v>806</v>
      </c>
      <c r="P58"/>
      <c r="Q58"/>
    </row>
    <row r="59" spans="1:18" x14ac:dyDescent="0.3">
      <c r="A59" t="s">
        <v>816</v>
      </c>
      <c r="B59" t="s">
        <v>807</v>
      </c>
      <c r="P59"/>
      <c r="Q59"/>
    </row>
    <row r="60" spans="1:18" x14ac:dyDescent="0.3">
      <c r="A60" s="56" t="s">
        <v>2</v>
      </c>
      <c r="P60"/>
      <c r="Q60"/>
    </row>
    <row r="61" spans="1:18" x14ac:dyDescent="0.3">
      <c r="P61"/>
      <c r="Q61"/>
    </row>
    <row r="62" spans="1:18" x14ac:dyDescent="0.3">
      <c r="A62" s="45" t="s">
        <v>3</v>
      </c>
      <c r="B62" s="45" t="s">
        <v>860</v>
      </c>
      <c r="C62" s="45" t="s">
        <v>861</v>
      </c>
      <c r="D62" s="45" t="s">
        <v>862</v>
      </c>
      <c r="E62" s="45" t="s">
        <v>863</v>
      </c>
      <c r="F62" s="45" t="s">
        <v>864</v>
      </c>
      <c r="G62" s="45" t="s">
        <v>865</v>
      </c>
      <c r="H62" s="45" t="s">
        <v>866</v>
      </c>
      <c r="I62" s="45" t="s">
        <v>867</v>
      </c>
      <c r="J62" s="45" t="s">
        <v>868</v>
      </c>
      <c r="K62" s="45" t="s">
        <v>869</v>
      </c>
      <c r="L62" s="45" t="s">
        <v>870</v>
      </c>
      <c r="M62" s="45" t="s">
        <v>871</v>
      </c>
      <c r="N62" s="45" t="s">
        <v>872</v>
      </c>
      <c r="O62" s="45" t="s">
        <v>873</v>
      </c>
      <c r="P62" s="45" t="s">
        <v>874</v>
      </c>
      <c r="Q62" s="45" t="s">
        <v>906</v>
      </c>
    </row>
    <row r="63" spans="1:18" x14ac:dyDescent="0.3">
      <c r="A63" s="45" t="s">
        <v>756</v>
      </c>
      <c r="B63" s="64">
        <v>380692.11</v>
      </c>
      <c r="C63" s="64">
        <v>400906.266</v>
      </c>
      <c r="D63" s="64">
        <v>408184.10499999998</v>
      </c>
      <c r="E63" s="64">
        <v>416259.86099999998</v>
      </c>
      <c r="F63" s="64">
        <v>407507.87300000002</v>
      </c>
      <c r="G63" s="64">
        <v>423736.61700000003</v>
      </c>
      <c r="H63" s="64">
        <v>414327.88799999998</v>
      </c>
      <c r="I63" s="64">
        <v>405592.16899999999</v>
      </c>
      <c r="J63" s="64">
        <v>387284.61300000001</v>
      </c>
      <c r="K63" s="64">
        <v>382185.52299999999</v>
      </c>
      <c r="L63" s="64">
        <v>370004.37699999998</v>
      </c>
      <c r="M63" s="64">
        <v>358554.54100000003</v>
      </c>
      <c r="N63" s="64">
        <v>363481.62800000003</v>
      </c>
      <c r="O63" s="64">
        <v>374199.11800000002</v>
      </c>
      <c r="P63" s="64">
        <v>369361.152</v>
      </c>
      <c r="Q63" s="64">
        <v>374679.54200000002</v>
      </c>
      <c r="R63" s="58"/>
    </row>
    <row r="64" spans="1:18" x14ac:dyDescent="0.3">
      <c r="A64" s="45" t="s">
        <v>757</v>
      </c>
      <c r="B64" s="64">
        <v>417.71600000000001</v>
      </c>
      <c r="C64" s="64">
        <v>352.74900000000002</v>
      </c>
      <c r="D64" s="64">
        <v>368.34800000000001</v>
      </c>
      <c r="E64" s="64">
        <v>573.35599999999999</v>
      </c>
      <c r="F64" s="64">
        <v>631.53700000000003</v>
      </c>
      <c r="G64" s="64">
        <v>485.80200000000002</v>
      </c>
      <c r="H64" s="64">
        <v>510.90800000000002</v>
      </c>
      <c r="I64" s="64">
        <v>604.18700000000001</v>
      </c>
      <c r="J64" s="64">
        <v>411.17200000000003</v>
      </c>
      <c r="K64" s="64">
        <v>474.53199999999998</v>
      </c>
      <c r="L64" s="64">
        <v>614.95399999999995</v>
      </c>
      <c r="M64" s="64">
        <v>563.25800000000004</v>
      </c>
      <c r="N64" s="64">
        <v>870.97500000000002</v>
      </c>
      <c r="O64" s="64">
        <v>921.75800000000004</v>
      </c>
      <c r="P64" s="64">
        <v>617.99400000000003</v>
      </c>
      <c r="Q64" s="64">
        <v>622.96199999999999</v>
      </c>
      <c r="R64" s="58"/>
    </row>
    <row r="65" spans="1:18" x14ac:dyDescent="0.3">
      <c r="A65" s="45" t="s">
        <v>758</v>
      </c>
      <c r="B65" s="64">
        <v>3563.4169999999999</v>
      </c>
      <c r="C65" s="64">
        <v>3121.0590000000002</v>
      </c>
      <c r="D65" s="64">
        <v>3869.029</v>
      </c>
      <c r="E65" s="64">
        <v>3556.8879999999999</v>
      </c>
      <c r="F65" s="64">
        <v>4898.8360000000002</v>
      </c>
      <c r="G65" s="64">
        <v>3908.5520000000001</v>
      </c>
      <c r="H65" s="64">
        <v>7156.8310000000001</v>
      </c>
      <c r="I65" s="64">
        <v>7800.84</v>
      </c>
      <c r="J65" s="64">
        <v>6465.2839999999997</v>
      </c>
      <c r="K65" s="64">
        <v>4457.0959999999995</v>
      </c>
      <c r="L65" s="64">
        <v>4464.4440000000004</v>
      </c>
      <c r="M65" s="64">
        <v>4656.7920000000004</v>
      </c>
      <c r="N65" s="64">
        <v>4849.1840000000002</v>
      </c>
      <c r="O65" s="64">
        <v>5009.5829999999996</v>
      </c>
      <c r="P65" s="64">
        <v>5317.0910000000003</v>
      </c>
      <c r="Q65" s="64">
        <v>4904.5950000000003</v>
      </c>
      <c r="R65" s="58"/>
    </row>
    <row r="66" spans="1:18" x14ac:dyDescent="0.3">
      <c r="A66" s="45" t="s">
        <v>759</v>
      </c>
      <c r="B66" s="64">
        <v>1284.7059999999999</v>
      </c>
      <c r="C66" s="64">
        <v>1031.1020000000001</v>
      </c>
      <c r="D66" s="64">
        <v>1232.4469999999999</v>
      </c>
      <c r="E66" s="64">
        <v>1512.048</v>
      </c>
      <c r="F66" s="64">
        <v>1250.941</v>
      </c>
      <c r="G66" s="64">
        <v>1437.7660000000001</v>
      </c>
      <c r="H66" s="64">
        <v>1632.2750000000001</v>
      </c>
      <c r="I66" s="64">
        <v>2117.1260000000002</v>
      </c>
      <c r="J66" s="64">
        <v>2112.7979999999998</v>
      </c>
      <c r="K66" s="64">
        <v>978.53599999999994</v>
      </c>
      <c r="L66" s="64">
        <v>985.33900000000006</v>
      </c>
      <c r="M66" s="64">
        <v>1641.702</v>
      </c>
      <c r="N66" s="64">
        <v>1414.364</v>
      </c>
      <c r="O66" s="64">
        <v>1415.143</v>
      </c>
      <c r="P66" s="64">
        <v>1756.6369999999999</v>
      </c>
      <c r="Q66" s="64">
        <v>1868.32</v>
      </c>
      <c r="R66" s="58"/>
    </row>
    <row r="67" spans="1:18" x14ac:dyDescent="0.3">
      <c r="A67" s="45" t="s">
        <v>6</v>
      </c>
      <c r="B67" s="64">
        <v>9847.1550000000007</v>
      </c>
      <c r="C67" s="64">
        <v>10523.529</v>
      </c>
      <c r="D67" s="64">
        <v>10250.806</v>
      </c>
      <c r="E67" s="64">
        <v>9951.7099999999991</v>
      </c>
      <c r="F67" s="64">
        <v>9616.0040000000008</v>
      </c>
      <c r="G67" s="64">
        <v>8637.8709999999992</v>
      </c>
      <c r="H67" s="64">
        <v>6612.232</v>
      </c>
      <c r="I67" s="64">
        <v>6388.4849999999997</v>
      </c>
      <c r="J67" s="64">
        <v>6495.808</v>
      </c>
      <c r="K67" s="64">
        <v>6750.174</v>
      </c>
      <c r="L67" s="64">
        <v>5437.9009999999998</v>
      </c>
      <c r="M67" s="64">
        <v>5266.0119999999997</v>
      </c>
      <c r="N67" s="64">
        <v>5721.1139999999996</v>
      </c>
      <c r="O67" s="64">
        <v>5968.6549999999997</v>
      </c>
      <c r="P67" s="64">
        <v>5470.44</v>
      </c>
      <c r="Q67" s="64">
        <v>5998.5519999999997</v>
      </c>
      <c r="R67" s="58"/>
    </row>
    <row r="68" spans="1:18" x14ac:dyDescent="0.3">
      <c r="A68" s="45" t="s">
        <v>4</v>
      </c>
      <c r="B68" s="64">
        <v>11597.063</v>
      </c>
      <c r="C68" s="64">
        <v>14934.668</v>
      </c>
      <c r="D68" s="64">
        <v>14651.948</v>
      </c>
      <c r="E68" s="64">
        <v>14362.707</v>
      </c>
      <c r="F68" s="64">
        <v>14658.825999999999</v>
      </c>
      <c r="G68" s="64">
        <v>15186.285</v>
      </c>
      <c r="H68" s="64">
        <v>11314.357</v>
      </c>
      <c r="I68" s="64">
        <v>10034.112999999999</v>
      </c>
      <c r="J68" s="64">
        <v>11262.306</v>
      </c>
      <c r="K68" s="64">
        <v>13748.163</v>
      </c>
      <c r="L68" s="64">
        <v>11497.495999999999</v>
      </c>
      <c r="M68" s="64">
        <v>10461.984</v>
      </c>
      <c r="N68" s="64">
        <v>11842.159</v>
      </c>
      <c r="O68" s="64">
        <v>13396.483</v>
      </c>
      <c r="P68" s="64">
        <v>12475.201999999999</v>
      </c>
      <c r="Q68" s="64">
        <v>11146.877</v>
      </c>
      <c r="R68" s="58"/>
    </row>
    <row r="69" spans="1:18" x14ac:dyDescent="0.3">
      <c r="A69" s="45" t="s">
        <v>760</v>
      </c>
      <c r="B69" s="64">
        <v>105.248</v>
      </c>
      <c r="C69" s="64">
        <v>102.601</v>
      </c>
      <c r="D69" s="64">
        <v>158.44399999999999</v>
      </c>
      <c r="E69" s="64">
        <v>123.611</v>
      </c>
      <c r="F69" s="64">
        <v>133.07300000000001</v>
      </c>
      <c r="G69" s="64">
        <v>99.263999999999996</v>
      </c>
      <c r="H69" s="64">
        <v>102.15300000000001</v>
      </c>
      <c r="I69" s="64">
        <v>167.375</v>
      </c>
      <c r="J69" s="64">
        <v>112.02800000000001</v>
      </c>
      <c r="K69" s="64">
        <v>142.94200000000001</v>
      </c>
      <c r="L69" s="64">
        <v>218.923</v>
      </c>
      <c r="M69" s="64">
        <v>157.38</v>
      </c>
      <c r="N69" s="64">
        <v>108.538</v>
      </c>
      <c r="O69" s="64">
        <v>175.22900000000001</v>
      </c>
      <c r="P69" s="64">
        <v>150.24600000000001</v>
      </c>
      <c r="Q69" s="64">
        <v>221.99600000000001</v>
      </c>
      <c r="R69" s="58"/>
    </row>
  </sheetData>
  <mergeCells count="1">
    <mergeCell ref="T2:V2"/>
  </mergeCells>
  <phoneticPr fontId="21" type="noConversion"/>
  <hyperlinks>
    <hyperlink ref="A9" location="'TOC'!A3" display="Back to TOC" xr:uid="{24770052-0AA7-46AE-9AF8-C644CCAFD16D}"/>
    <hyperlink ref="A26" location="'TOC'!A4" display="Back to TOC" xr:uid="{174DC358-19CA-4A40-BB5F-7CFC0ADAFECA}"/>
    <hyperlink ref="A43" location="'TOC'!A5" display="Back to TOC" xr:uid="{7CA2D4B0-DC44-4A27-A9FD-F5D9DB3EA6D7}"/>
    <hyperlink ref="A60" location="'TOC'!A6" display="Back to TOC" xr:uid="{B58FBC9C-F3C4-4787-85E0-78EA9CA986A5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224"/>
  <sheetViews>
    <sheetView topLeftCell="AK48" workbookViewId="0">
      <selection activeCell="AU59" sqref="AU59"/>
    </sheetView>
  </sheetViews>
  <sheetFormatPr defaultColWidth="9.21875" defaultRowHeight="14.4" x14ac:dyDescent="0.3"/>
  <cols>
    <col min="1" max="1" width="8.88671875" style="76"/>
    <col min="2" max="2" width="10.5546875" style="76" bestFit="1" customWidth="1"/>
    <col min="3" max="22" width="8.88671875" style="76"/>
    <col min="23" max="23" width="9.21875" style="1"/>
    <col min="24" max="29" width="9.5546875" style="1" bestFit="1" customWidth="1"/>
    <col min="30" max="36" width="9.44140625" style="1" customWidth="1"/>
    <col min="37" max="42" width="9.5546875" style="1" bestFit="1" customWidth="1"/>
    <col min="43" max="45" width="9.5546875" style="1" customWidth="1"/>
    <col min="46" max="46" width="9.5546875" style="1" bestFit="1" customWidth="1"/>
    <col min="47" max="58" width="16.44140625" style="1" customWidth="1"/>
    <col min="59" max="64" width="9.21875" style="1" bestFit="1" customWidth="1"/>
    <col min="65" max="16384" width="9.21875" style="1"/>
  </cols>
  <sheetData>
    <row r="1" spans="1:67" x14ac:dyDescent="0.3">
      <c r="A1" s="75" t="s">
        <v>0</v>
      </c>
      <c r="W1" s="47"/>
    </row>
    <row r="2" spans="1:67" x14ac:dyDescent="0.3">
      <c r="A2" s="76" t="s">
        <v>1</v>
      </c>
      <c r="B2" s="92">
        <v>45705.693206018521</v>
      </c>
      <c r="W2" s="47"/>
    </row>
    <row r="3" spans="1:67" x14ac:dyDescent="0.3">
      <c r="W3" s="47"/>
    </row>
    <row r="4" spans="1:67" x14ac:dyDescent="0.3">
      <c r="A4" s="76" t="s">
        <v>811</v>
      </c>
      <c r="B4" s="76" t="s">
        <v>805</v>
      </c>
      <c r="W4" s="47"/>
    </row>
    <row r="5" spans="1:67" x14ac:dyDescent="0.3">
      <c r="A5" s="76" t="s">
        <v>812</v>
      </c>
      <c r="B5" s="76" t="s">
        <v>846</v>
      </c>
      <c r="W5" s="47"/>
    </row>
    <row r="6" spans="1:67" x14ac:dyDescent="0.3">
      <c r="A6" s="76" t="s">
        <v>815</v>
      </c>
      <c r="B6" s="76" t="s">
        <v>806</v>
      </c>
      <c r="W6" s="47"/>
    </row>
    <row r="7" spans="1:67" x14ac:dyDescent="0.3">
      <c r="A7" s="76" t="s">
        <v>816</v>
      </c>
      <c r="B7" s="76" t="s">
        <v>807</v>
      </c>
    </row>
    <row r="8" spans="1:67" x14ac:dyDescent="0.3">
      <c r="A8" s="77" t="s">
        <v>2</v>
      </c>
      <c r="X8" s="7" t="s">
        <v>674</v>
      </c>
      <c r="Y8" s="7"/>
      <c r="Z8" s="7"/>
      <c r="AA8" s="7"/>
      <c r="AB8" s="7"/>
      <c r="AC8" s="7"/>
      <c r="AD8" s="7"/>
      <c r="AE8" s="7" t="s">
        <v>714</v>
      </c>
      <c r="AF8" s="7"/>
      <c r="AG8" s="7"/>
      <c r="AH8" s="7"/>
      <c r="AI8" s="7"/>
      <c r="AJ8" s="7"/>
      <c r="AK8" s="7" t="s">
        <v>914</v>
      </c>
      <c r="AL8" s="7"/>
      <c r="AM8" s="7"/>
      <c r="AN8" s="7"/>
      <c r="AO8" s="7"/>
      <c r="AP8" s="7"/>
      <c r="AQ8" s="7"/>
      <c r="AR8" s="7"/>
      <c r="AS8" s="7"/>
      <c r="AU8" s="11" t="s">
        <v>675</v>
      </c>
      <c r="AV8" s="11"/>
    </row>
    <row r="9" spans="1:67" x14ac:dyDescent="0.3">
      <c r="G9" s="81"/>
      <c r="N9" s="81"/>
      <c r="U9" s="8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U9" s="98">
        <v>2022</v>
      </c>
      <c r="AV9" s="97"/>
      <c r="AW9" s="97"/>
      <c r="AX9" s="97"/>
      <c r="AY9" s="97"/>
      <c r="AZ9" s="97"/>
      <c r="BA9" s="97"/>
      <c r="BB9" s="97">
        <v>2023</v>
      </c>
      <c r="BC9" s="97"/>
      <c r="BD9" s="97"/>
      <c r="BE9" s="97"/>
      <c r="BF9" s="97"/>
      <c r="BG9" s="97"/>
      <c r="BH9" s="97"/>
      <c r="BI9" s="97">
        <v>2024</v>
      </c>
      <c r="BJ9" s="97"/>
      <c r="BK9" s="97"/>
      <c r="BL9" s="97"/>
      <c r="BM9" s="97"/>
      <c r="BN9" s="97"/>
      <c r="BO9" s="97"/>
    </row>
    <row r="10" spans="1:67" x14ac:dyDescent="0.3">
      <c r="A10" s="78" t="s">
        <v>80</v>
      </c>
      <c r="B10" s="78" t="s">
        <v>911</v>
      </c>
      <c r="C10" s="78" t="s">
        <v>911</v>
      </c>
      <c r="D10" s="78" t="s">
        <v>911</v>
      </c>
      <c r="E10" s="78" t="s">
        <v>911</v>
      </c>
      <c r="F10" s="78" t="s">
        <v>911</v>
      </c>
      <c r="G10" s="78" t="s">
        <v>911</v>
      </c>
      <c r="H10" s="78" t="s">
        <v>911</v>
      </c>
      <c r="I10" s="78" t="s">
        <v>912</v>
      </c>
      <c r="J10" s="78" t="s">
        <v>912</v>
      </c>
      <c r="K10" s="78" t="s">
        <v>912</v>
      </c>
      <c r="L10" s="78" t="s">
        <v>912</v>
      </c>
      <c r="M10" s="78" t="s">
        <v>912</v>
      </c>
      <c r="N10" s="78" t="s">
        <v>912</v>
      </c>
      <c r="O10" s="78" t="s">
        <v>912</v>
      </c>
      <c r="P10" s="78" t="s">
        <v>913</v>
      </c>
      <c r="Q10" s="78" t="s">
        <v>913</v>
      </c>
      <c r="R10" s="78" t="s">
        <v>913</v>
      </c>
      <c r="S10" s="78" t="s">
        <v>913</v>
      </c>
      <c r="T10" s="78" t="s">
        <v>913</v>
      </c>
      <c r="U10" s="78" t="s">
        <v>913</v>
      </c>
      <c r="V10" s="78" t="s">
        <v>913</v>
      </c>
      <c r="X10" s="7" t="str">
        <f t="shared" ref="X10:AR10" si="0">B11</f>
        <v>TOTAL</v>
      </c>
      <c r="Y10" s="7" t="str">
        <f t="shared" si="0"/>
        <v>1512</v>
      </c>
      <c r="Z10" s="7" t="str">
        <f t="shared" si="0"/>
        <v>1005</v>
      </c>
      <c r="AA10" s="7" t="str">
        <f t="shared" si="0"/>
        <v>1205</v>
      </c>
      <c r="AB10" s="7" t="str">
        <f t="shared" si="0"/>
        <v>44</v>
      </c>
      <c r="AC10" s="7" t="str">
        <f t="shared" si="0"/>
        <v>72</v>
      </c>
      <c r="AD10" s="7" t="str">
        <f t="shared" si="0"/>
        <v>1507</v>
      </c>
      <c r="AE10" s="7" t="str">
        <f t="shared" si="0"/>
        <v>TOTAL</v>
      </c>
      <c r="AF10" s="7" t="str">
        <f t="shared" si="0"/>
        <v>1512</v>
      </c>
      <c r="AG10" s="7" t="str">
        <f t="shared" si="0"/>
        <v>1005</v>
      </c>
      <c r="AH10" s="7" t="str">
        <f t="shared" si="0"/>
        <v>1205</v>
      </c>
      <c r="AI10" s="7" t="str">
        <f t="shared" si="0"/>
        <v>44</v>
      </c>
      <c r="AJ10" s="7" t="str">
        <f t="shared" si="0"/>
        <v>72</v>
      </c>
      <c r="AK10" s="7" t="str">
        <f t="shared" si="0"/>
        <v>1507</v>
      </c>
      <c r="AL10" s="7" t="str">
        <f t="shared" si="0"/>
        <v>TOTAL</v>
      </c>
      <c r="AM10" s="7" t="str">
        <f t="shared" si="0"/>
        <v>1512</v>
      </c>
      <c r="AN10" s="7" t="str">
        <f t="shared" si="0"/>
        <v>1005</v>
      </c>
      <c r="AO10" s="7" t="str">
        <f t="shared" si="0"/>
        <v>1205</v>
      </c>
      <c r="AP10" s="7" t="str">
        <f t="shared" si="0"/>
        <v>44</v>
      </c>
      <c r="AQ10" s="7" t="str">
        <f t="shared" si="0"/>
        <v>72</v>
      </c>
      <c r="AR10" s="7" t="str">
        <f t="shared" si="0"/>
        <v>1507</v>
      </c>
      <c r="AS10" s="7"/>
      <c r="AU10" s="7" t="str">
        <f>X10</f>
        <v>TOTAL</v>
      </c>
      <c r="AV10" s="7" t="str">
        <f t="shared" ref="AV10:AZ10" si="1">Y10</f>
        <v>1512</v>
      </c>
      <c r="AW10" s="7" t="str">
        <f t="shared" si="1"/>
        <v>1005</v>
      </c>
      <c r="AX10" s="7" t="str">
        <f t="shared" si="1"/>
        <v>1205</v>
      </c>
      <c r="AY10" s="7" t="str">
        <f t="shared" si="1"/>
        <v>44</v>
      </c>
      <c r="AZ10" s="7" t="str">
        <f t="shared" si="1"/>
        <v>72</v>
      </c>
      <c r="BA10" s="7" t="str">
        <f>AD10</f>
        <v>1507</v>
      </c>
      <c r="BB10" s="7" t="str">
        <f>AE10</f>
        <v>TOTAL</v>
      </c>
      <c r="BC10" s="7" t="str">
        <f t="shared" ref="BC10" si="2">AF10</f>
        <v>1512</v>
      </c>
      <c r="BD10" s="7" t="str">
        <f t="shared" ref="BD10" si="3">AG10</f>
        <v>1005</v>
      </c>
      <c r="BE10" s="7" t="str">
        <f t="shared" ref="BE10" si="4">AH10</f>
        <v>1205</v>
      </c>
      <c r="BF10" s="7" t="str">
        <f t="shared" ref="BF10" si="5">AI10</f>
        <v>44</v>
      </c>
      <c r="BG10" s="7" t="str">
        <f t="shared" ref="BG10" si="6">AJ10</f>
        <v>72</v>
      </c>
      <c r="BH10" s="7" t="str">
        <f t="shared" ref="BH10:BK10" si="7">AK10</f>
        <v>1507</v>
      </c>
      <c r="BI10" s="7" t="str">
        <f t="shared" si="7"/>
        <v>TOTAL</v>
      </c>
      <c r="BJ10" s="7" t="str">
        <f t="shared" si="7"/>
        <v>1512</v>
      </c>
      <c r="BK10" s="7" t="str">
        <f t="shared" si="7"/>
        <v>1005</v>
      </c>
      <c r="BL10" s="7" t="str">
        <f t="shared" ref="BL10" si="8">AO10</f>
        <v>1205</v>
      </c>
      <c r="BM10" s="7" t="str">
        <f t="shared" ref="BM10" si="9">AP10</f>
        <v>44</v>
      </c>
      <c r="BN10" s="7" t="str">
        <f t="shared" ref="BN10" si="10">AQ10</f>
        <v>72</v>
      </c>
      <c r="BO10" s="7" t="str">
        <f t="shared" ref="BO10" si="11">AR10</f>
        <v>1507</v>
      </c>
    </row>
    <row r="11" spans="1:67" x14ac:dyDescent="0.3">
      <c r="A11" s="78" t="s">
        <v>81</v>
      </c>
      <c r="B11" s="78" t="s">
        <v>756</v>
      </c>
      <c r="C11" s="78" t="s">
        <v>757</v>
      </c>
      <c r="D11" s="78" t="s">
        <v>758</v>
      </c>
      <c r="E11" s="78" t="s">
        <v>759</v>
      </c>
      <c r="F11" s="78" t="s">
        <v>6</v>
      </c>
      <c r="G11" s="78" t="s">
        <v>4</v>
      </c>
      <c r="H11" s="78" t="s">
        <v>760</v>
      </c>
      <c r="I11" s="78" t="s">
        <v>756</v>
      </c>
      <c r="J11" s="78" t="s">
        <v>757</v>
      </c>
      <c r="K11" s="78" t="s">
        <v>758</v>
      </c>
      <c r="L11" s="78" t="s">
        <v>759</v>
      </c>
      <c r="M11" s="78" t="s">
        <v>6</v>
      </c>
      <c r="N11" s="78" t="s">
        <v>4</v>
      </c>
      <c r="O11" s="78" t="s">
        <v>760</v>
      </c>
      <c r="P11" s="78" t="s">
        <v>756</v>
      </c>
      <c r="Q11" s="78" t="s">
        <v>757</v>
      </c>
      <c r="R11" s="78" t="s">
        <v>758</v>
      </c>
      <c r="S11" s="78" t="s">
        <v>759</v>
      </c>
      <c r="T11" s="78" t="s">
        <v>6</v>
      </c>
      <c r="U11" s="78" t="s">
        <v>4</v>
      </c>
      <c r="V11" s="78" t="s">
        <v>760</v>
      </c>
    </row>
    <row r="12" spans="1:67" x14ac:dyDescent="0.3">
      <c r="A12" s="78" t="s">
        <v>748</v>
      </c>
      <c r="B12" s="64">
        <v>3006369.861</v>
      </c>
      <c r="C12" s="64">
        <v>3290.4389999999999</v>
      </c>
      <c r="D12" s="64">
        <v>7151.4520000000002</v>
      </c>
      <c r="E12" s="64">
        <v>4535.4040000000005</v>
      </c>
      <c r="F12" s="64">
        <v>15868.489</v>
      </c>
      <c r="G12" s="64">
        <v>58272.078999999998</v>
      </c>
      <c r="H12" s="64">
        <v>680.529</v>
      </c>
      <c r="I12" s="64">
        <v>2522576.284</v>
      </c>
      <c r="J12" s="64">
        <v>1989.43</v>
      </c>
      <c r="K12" s="64">
        <v>5380.0360000000001</v>
      </c>
      <c r="L12" s="64">
        <v>3006.3530000000001</v>
      </c>
      <c r="M12" s="64">
        <v>10958.398999999999</v>
      </c>
      <c r="N12" s="64">
        <v>42109.495000000003</v>
      </c>
      <c r="O12" s="64">
        <v>614.25699999999995</v>
      </c>
      <c r="P12" s="64">
        <v>2433974.3280000002</v>
      </c>
      <c r="Q12" s="64">
        <v>2742.192</v>
      </c>
      <c r="R12" s="64">
        <v>4370.3149999999996</v>
      </c>
      <c r="S12" s="64">
        <v>2982.4430000000002</v>
      </c>
      <c r="T12" s="64">
        <v>10859.561</v>
      </c>
      <c r="U12" s="64">
        <v>39467.358999999997</v>
      </c>
      <c r="V12" s="64">
        <v>584.63</v>
      </c>
      <c r="X12" s="1">
        <f t="shared" ref="X12:X23" si="12">IFERROR(RANK(B13,B$13:B$224),0)</f>
        <v>22</v>
      </c>
      <c r="Y12" s="1">
        <f t="shared" ref="Y12:Y23" si="13">IFERROR(RANK(C13,C$13:C$224),0)</f>
        <v>1</v>
      </c>
      <c r="Z12" s="1">
        <f t="shared" ref="Z12:Z23" si="14">IFERROR(RANK(D13,D$13:D$224),0)</f>
        <v>1</v>
      </c>
      <c r="AA12" s="1">
        <f t="shared" ref="AA12:AA23" si="15">IFERROR(RANK(E13,E$13:E$224),0)</f>
        <v>2</v>
      </c>
      <c r="AB12" s="1">
        <f t="shared" ref="AB12:AB23" si="16">IFERROR(RANK(F13,F$13:F$224),0)</f>
        <v>2</v>
      </c>
      <c r="AC12" s="1">
        <f t="shared" ref="AC12:AC23" si="17">IFERROR(RANK(G13,G$13:G$224),0)</f>
        <v>8</v>
      </c>
      <c r="AD12" s="1">
        <f t="shared" ref="AD12:AD23" si="18">IFERROR(RANK(H13,H$13:H$224),0)</f>
        <v>1</v>
      </c>
      <c r="AE12" s="1">
        <f t="shared" ref="AE12:AE23" si="19">IFERROR(RANK(I13,I$13:I$224),0)</f>
        <v>24</v>
      </c>
      <c r="AF12" s="1">
        <f t="shared" ref="AF12:AF23" si="20">IFERROR(RANK(J13,J$13:J$224),0)</f>
        <v>1</v>
      </c>
      <c r="AG12" s="1">
        <f t="shared" ref="AG12:AG23" si="21">IFERROR(RANK(K13,K$13:K$224),0)</f>
        <v>1</v>
      </c>
      <c r="AH12" s="1">
        <f t="shared" ref="AH12:AH23" si="22">IFERROR(RANK(L13,L$13:L$224),0)</f>
        <v>2</v>
      </c>
      <c r="AI12" s="1">
        <f t="shared" ref="AI12:AI23" si="23">IFERROR(RANK(M13,M$13:M$224),0)</f>
        <v>2</v>
      </c>
      <c r="AJ12" s="1">
        <f t="shared" ref="AJ12:AJ23" si="24">IFERROR(RANK(N13,N$13:N$224),0)</f>
        <v>10</v>
      </c>
      <c r="AK12" s="1">
        <f t="shared" ref="AK12:AK23" si="25">IFERROR(RANK(O13,O$13:O$224),0)</f>
        <v>2</v>
      </c>
      <c r="AL12" s="1">
        <f t="shared" ref="AL12:AL23" si="26">IFERROR(RANK(P13,P$13:P$224),0)</f>
        <v>22</v>
      </c>
      <c r="AM12" s="1">
        <f t="shared" ref="AM12:AM23" si="27">IFERROR(RANK(Q13,Q$13:Q$224),0)</f>
        <v>1</v>
      </c>
      <c r="AN12" s="1">
        <f t="shared" ref="AN12:AN23" si="28">IFERROR(RANK(R13,R$13:R$224),0)</f>
        <v>1</v>
      </c>
      <c r="AO12" s="1">
        <f t="shared" ref="AO12:AO23" si="29">IFERROR(RANK(S13,S$13:S$224),0)</f>
        <v>1</v>
      </c>
      <c r="AP12" s="1">
        <f t="shared" ref="AP12:AP23" si="30">IFERROR(RANK(T13,T$13:T$224),0)</f>
        <v>2</v>
      </c>
      <c r="AQ12" s="1">
        <f t="shared" ref="AQ12:AQ23" si="31">IFERROR(RANK(U13,U$13:U$224),0)</f>
        <v>9</v>
      </c>
      <c r="AR12" s="1">
        <f t="shared" ref="AR12:AR23" si="32">IFERROR(RANK(V13,V$13:V$224),0)</f>
        <v>1</v>
      </c>
      <c r="AT12" s="1">
        <v>1</v>
      </c>
      <c r="AU12" s="1">
        <f t="shared" ref="AU12:AU21" si="33">MATCH($AT12,X$12:X$223,0)</f>
        <v>4</v>
      </c>
      <c r="AV12" s="1">
        <f t="shared" ref="AV12:BO21" si="34">MATCH($AT12,Y$12:Y$223,0)</f>
        <v>1</v>
      </c>
      <c r="AW12" s="1">
        <f t="shared" si="34"/>
        <v>1</v>
      </c>
      <c r="AX12" s="1">
        <f t="shared" si="34"/>
        <v>35</v>
      </c>
      <c r="AY12" s="1">
        <f t="shared" si="34"/>
        <v>4</v>
      </c>
      <c r="AZ12" s="1">
        <f t="shared" si="34"/>
        <v>4</v>
      </c>
      <c r="BA12" s="1">
        <f t="shared" si="34"/>
        <v>1</v>
      </c>
      <c r="BB12" s="1">
        <f t="shared" si="34"/>
        <v>4</v>
      </c>
      <c r="BC12" s="1">
        <f t="shared" si="34"/>
        <v>1</v>
      </c>
      <c r="BD12" s="1">
        <f t="shared" si="34"/>
        <v>1</v>
      </c>
      <c r="BE12" s="1">
        <f t="shared" si="34"/>
        <v>35</v>
      </c>
      <c r="BF12" s="1">
        <f t="shared" si="34"/>
        <v>4</v>
      </c>
      <c r="BG12" s="1">
        <f t="shared" si="34"/>
        <v>4</v>
      </c>
      <c r="BH12" s="1">
        <f t="shared" si="34"/>
        <v>37</v>
      </c>
      <c r="BI12" s="1">
        <f t="shared" si="34"/>
        <v>4</v>
      </c>
      <c r="BJ12" s="1">
        <f t="shared" si="34"/>
        <v>1</v>
      </c>
      <c r="BK12" s="1">
        <f t="shared" si="34"/>
        <v>1</v>
      </c>
      <c r="BL12" s="1">
        <f t="shared" si="34"/>
        <v>1</v>
      </c>
      <c r="BM12" s="1">
        <f t="shared" si="34"/>
        <v>4</v>
      </c>
      <c r="BN12" s="1">
        <f t="shared" si="34"/>
        <v>11</v>
      </c>
      <c r="BO12" s="1">
        <f t="shared" si="34"/>
        <v>1</v>
      </c>
    </row>
    <row r="13" spans="1:67" x14ac:dyDescent="0.3">
      <c r="A13" s="78" t="s">
        <v>83</v>
      </c>
      <c r="B13" s="64">
        <v>27642.992999999999</v>
      </c>
      <c r="C13" s="64">
        <v>2610.1379999999999</v>
      </c>
      <c r="D13" s="64">
        <v>3385.0149999999999</v>
      </c>
      <c r="E13" s="64">
        <v>1434.5360000000001</v>
      </c>
      <c r="F13" s="64">
        <v>1837.3209999999999</v>
      </c>
      <c r="G13" s="64">
        <v>2579.8409999999999</v>
      </c>
      <c r="H13" s="64">
        <v>258.07499999999999</v>
      </c>
      <c r="I13" s="64">
        <v>22883.37</v>
      </c>
      <c r="J13" s="64">
        <v>1766.5060000000001</v>
      </c>
      <c r="K13" s="64">
        <v>3310.0970000000002</v>
      </c>
      <c r="L13" s="64">
        <v>905.74</v>
      </c>
      <c r="M13" s="64">
        <v>1370.395</v>
      </c>
      <c r="N13" s="64">
        <v>1800.2170000000001</v>
      </c>
      <c r="O13" s="64">
        <v>196.334</v>
      </c>
      <c r="P13" s="64">
        <v>24491.917000000001</v>
      </c>
      <c r="Q13" s="64">
        <v>2564.5390000000002</v>
      </c>
      <c r="R13" s="64">
        <v>2943.0129999999999</v>
      </c>
      <c r="S13" s="64">
        <v>1666.777</v>
      </c>
      <c r="T13" s="64">
        <v>1289.971</v>
      </c>
      <c r="U13" s="64">
        <v>1911.9159999999999</v>
      </c>
      <c r="V13" s="64">
        <v>263.38200000000001</v>
      </c>
      <c r="X13" s="1">
        <f t="shared" si="12"/>
        <v>4</v>
      </c>
      <c r="Y13" s="1">
        <f t="shared" si="13"/>
        <v>3</v>
      </c>
      <c r="Z13" s="1">
        <f t="shared" si="14"/>
        <v>7</v>
      </c>
      <c r="AA13" s="1">
        <f t="shared" si="15"/>
        <v>13</v>
      </c>
      <c r="AB13" s="1">
        <f t="shared" si="16"/>
        <v>3</v>
      </c>
      <c r="AC13" s="1">
        <f t="shared" si="17"/>
        <v>2</v>
      </c>
      <c r="AD13" s="1">
        <f t="shared" si="18"/>
        <v>5</v>
      </c>
      <c r="AE13" s="1">
        <f t="shared" si="19"/>
        <v>10</v>
      </c>
      <c r="AF13" s="1">
        <f t="shared" si="20"/>
        <v>11</v>
      </c>
      <c r="AG13" s="1">
        <f t="shared" si="21"/>
        <v>4</v>
      </c>
      <c r="AH13" s="1">
        <f t="shared" si="22"/>
        <v>11</v>
      </c>
      <c r="AI13" s="1">
        <f t="shared" si="23"/>
        <v>86</v>
      </c>
      <c r="AJ13" s="1">
        <f t="shared" si="24"/>
        <v>5</v>
      </c>
      <c r="AK13" s="1">
        <f t="shared" si="25"/>
        <v>18</v>
      </c>
      <c r="AL13" s="1">
        <f t="shared" si="26"/>
        <v>13</v>
      </c>
      <c r="AM13" s="1">
        <f t="shared" si="27"/>
        <v>9</v>
      </c>
      <c r="AN13" s="1">
        <f t="shared" si="28"/>
        <v>10</v>
      </c>
      <c r="AO13" s="1">
        <f t="shared" si="29"/>
        <v>13</v>
      </c>
      <c r="AP13" s="1">
        <f t="shared" si="30"/>
        <v>100</v>
      </c>
      <c r="AQ13" s="1">
        <f t="shared" si="31"/>
        <v>6</v>
      </c>
      <c r="AR13" s="1">
        <f t="shared" si="32"/>
        <v>14</v>
      </c>
      <c r="AT13" s="1">
        <v>2</v>
      </c>
      <c r="AU13" s="1">
        <f t="shared" si="33"/>
        <v>5</v>
      </c>
      <c r="AV13" s="1">
        <f t="shared" si="34"/>
        <v>59</v>
      </c>
      <c r="AW13" s="1">
        <f t="shared" si="34"/>
        <v>14</v>
      </c>
      <c r="AX13" s="1">
        <f t="shared" si="34"/>
        <v>1</v>
      </c>
      <c r="AY13" s="1">
        <f t="shared" si="34"/>
        <v>1</v>
      </c>
      <c r="AZ13" s="1">
        <f t="shared" si="34"/>
        <v>2</v>
      </c>
      <c r="BA13" s="1">
        <f t="shared" si="34"/>
        <v>37</v>
      </c>
      <c r="BB13" s="1">
        <f t="shared" si="34"/>
        <v>5</v>
      </c>
      <c r="BC13" s="1">
        <f t="shared" si="34"/>
        <v>29</v>
      </c>
      <c r="BD13" s="1">
        <f t="shared" si="34"/>
        <v>14</v>
      </c>
      <c r="BE13" s="1">
        <f t="shared" si="34"/>
        <v>1</v>
      </c>
      <c r="BF13" s="1">
        <f t="shared" si="34"/>
        <v>1</v>
      </c>
      <c r="BG13" s="1">
        <f t="shared" si="34"/>
        <v>10</v>
      </c>
      <c r="BH13" s="1">
        <f t="shared" si="34"/>
        <v>1</v>
      </c>
      <c r="BI13" s="1">
        <f t="shared" si="34"/>
        <v>5</v>
      </c>
      <c r="BJ13" s="1">
        <f t="shared" si="34"/>
        <v>29</v>
      </c>
      <c r="BK13" s="1">
        <f t="shared" si="34"/>
        <v>5</v>
      </c>
      <c r="BL13" s="1">
        <f t="shared" si="34"/>
        <v>35</v>
      </c>
      <c r="BM13" s="1">
        <f t="shared" si="34"/>
        <v>1</v>
      </c>
      <c r="BN13" s="1">
        <f t="shared" si="34"/>
        <v>10</v>
      </c>
      <c r="BO13" s="1">
        <f t="shared" si="34"/>
        <v>37</v>
      </c>
    </row>
    <row r="14" spans="1:67" x14ac:dyDescent="0.3">
      <c r="A14" s="78" t="s">
        <v>86</v>
      </c>
      <c r="B14" s="64">
        <v>202530.24</v>
      </c>
      <c r="C14" s="64">
        <v>104.837</v>
      </c>
      <c r="D14" s="64">
        <v>98.558999999999997</v>
      </c>
      <c r="E14" s="64">
        <v>0.72799999999999998</v>
      </c>
      <c r="F14" s="64">
        <v>1612.771</v>
      </c>
      <c r="G14" s="64">
        <v>5603.5140000000001</v>
      </c>
      <c r="H14" s="64">
        <v>37.914999999999999</v>
      </c>
      <c r="I14" s="64">
        <v>50791.027000000002</v>
      </c>
      <c r="J14" s="64">
        <v>2.19</v>
      </c>
      <c r="K14" s="64">
        <v>117.63500000000001</v>
      </c>
      <c r="L14" s="64">
        <v>1.5309999999999999</v>
      </c>
      <c r="M14" s="64">
        <v>0.624</v>
      </c>
      <c r="N14" s="64">
        <v>2931.944</v>
      </c>
      <c r="O14" s="64">
        <v>0.02</v>
      </c>
      <c r="P14" s="64">
        <v>35956.442999999999</v>
      </c>
      <c r="Q14" s="64">
        <v>4.0679999999999996</v>
      </c>
      <c r="R14" s="64">
        <v>44.8</v>
      </c>
      <c r="S14" s="64">
        <v>1.4059999999999999</v>
      </c>
      <c r="T14" s="64">
        <v>0.17899999999999999</v>
      </c>
      <c r="U14" s="64">
        <v>2607.5169999999998</v>
      </c>
      <c r="V14" s="64">
        <v>0.39200000000000002</v>
      </c>
      <c r="X14" s="1">
        <f t="shared" si="12"/>
        <v>3</v>
      </c>
      <c r="Y14" s="1">
        <f t="shared" si="13"/>
        <v>9</v>
      </c>
      <c r="Z14" s="1">
        <f t="shared" si="14"/>
        <v>10</v>
      </c>
      <c r="AA14" s="1">
        <f t="shared" si="15"/>
        <v>6</v>
      </c>
      <c r="AB14" s="1">
        <f t="shared" si="16"/>
        <v>9</v>
      </c>
      <c r="AC14" s="1">
        <f t="shared" si="17"/>
        <v>6</v>
      </c>
      <c r="AD14" s="1">
        <f t="shared" si="18"/>
        <v>6</v>
      </c>
      <c r="AE14" s="1">
        <f t="shared" si="19"/>
        <v>3</v>
      </c>
      <c r="AF14" s="1">
        <f t="shared" si="20"/>
        <v>4</v>
      </c>
      <c r="AG14" s="1">
        <f t="shared" si="21"/>
        <v>10</v>
      </c>
      <c r="AH14" s="1">
        <f t="shared" si="22"/>
        <v>7</v>
      </c>
      <c r="AI14" s="1">
        <f t="shared" si="23"/>
        <v>6</v>
      </c>
      <c r="AJ14" s="1">
        <f t="shared" si="24"/>
        <v>4</v>
      </c>
      <c r="AK14" s="1">
        <f t="shared" si="25"/>
        <v>5</v>
      </c>
      <c r="AL14" s="1">
        <f t="shared" si="26"/>
        <v>3</v>
      </c>
      <c r="AM14" s="1">
        <f t="shared" si="27"/>
        <v>5</v>
      </c>
      <c r="AN14" s="1">
        <f t="shared" si="28"/>
        <v>6</v>
      </c>
      <c r="AO14" s="1">
        <f t="shared" si="29"/>
        <v>6</v>
      </c>
      <c r="AP14" s="1">
        <f t="shared" si="30"/>
        <v>6</v>
      </c>
      <c r="AQ14" s="1">
        <f t="shared" si="31"/>
        <v>5</v>
      </c>
      <c r="AR14" s="1">
        <f t="shared" si="32"/>
        <v>5</v>
      </c>
      <c r="AT14" s="1">
        <v>3</v>
      </c>
      <c r="AU14" s="1">
        <f t="shared" si="33"/>
        <v>3</v>
      </c>
      <c r="AV14" s="1">
        <f t="shared" si="34"/>
        <v>2</v>
      </c>
      <c r="AW14" s="1">
        <f t="shared" si="34"/>
        <v>16</v>
      </c>
      <c r="AX14" s="1">
        <f t="shared" si="34"/>
        <v>16</v>
      </c>
      <c r="AY14" s="1">
        <f t="shared" si="34"/>
        <v>2</v>
      </c>
      <c r="AZ14" s="1">
        <f t="shared" si="34"/>
        <v>7</v>
      </c>
      <c r="BA14" s="1">
        <f t="shared" si="34"/>
        <v>29</v>
      </c>
      <c r="BB14" s="1">
        <f t="shared" si="34"/>
        <v>3</v>
      </c>
      <c r="BC14" s="1">
        <f t="shared" si="34"/>
        <v>59</v>
      </c>
      <c r="BD14" s="1">
        <f t="shared" si="34"/>
        <v>16</v>
      </c>
      <c r="BE14" s="1">
        <f t="shared" si="34"/>
        <v>65</v>
      </c>
      <c r="BF14" s="1">
        <f t="shared" si="34"/>
        <v>5</v>
      </c>
      <c r="BG14" s="1">
        <f t="shared" si="34"/>
        <v>11</v>
      </c>
      <c r="BH14" s="1">
        <f t="shared" si="34"/>
        <v>8</v>
      </c>
      <c r="BI14" s="1">
        <f t="shared" si="34"/>
        <v>3</v>
      </c>
      <c r="BJ14" s="1">
        <f t="shared" si="34"/>
        <v>59</v>
      </c>
      <c r="BK14" s="1">
        <f t="shared" si="34"/>
        <v>14</v>
      </c>
      <c r="BL14" s="1">
        <f t="shared" si="34"/>
        <v>16</v>
      </c>
      <c r="BM14" s="1">
        <f t="shared" si="34"/>
        <v>5</v>
      </c>
      <c r="BN14" s="1">
        <f t="shared" si="34"/>
        <v>7</v>
      </c>
      <c r="BO14" s="1">
        <f t="shared" si="34"/>
        <v>8</v>
      </c>
    </row>
    <row r="15" spans="1:67" x14ac:dyDescent="0.3">
      <c r="A15" s="78" t="s">
        <v>82</v>
      </c>
      <c r="B15" s="64">
        <v>217059.027</v>
      </c>
      <c r="C15" s="64">
        <v>20.65</v>
      </c>
      <c r="D15" s="64">
        <v>65.525000000000006</v>
      </c>
      <c r="E15" s="64">
        <v>38.195</v>
      </c>
      <c r="F15" s="64">
        <v>499.589</v>
      </c>
      <c r="G15" s="64">
        <v>4168.2079999999996</v>
      </c>
      <c r="H15" s="64">
        <v>36.536000000000001</v>
      </c>
      <c r="I15" s="64">
        <v>181051.50599999999</v>
      </c>
      <c r="J15" s="64">
        <v>25.835000000000001</v>
      </c>
      <c r="K15" s="64">
        <v>59.311999999999998</v>
      </c>
      <c r="L15" s="64">
        <v>29.408000000000001</v>
      </c>
      <c r="M15" s="64">
        <v>439.005</v>
      </c>
      <c r="N15" s="64">
        <v>3406.35</v>
      </c>
      <c r="O15" s="64">
        <v>23.582000000000001</v>
      </c>
      <c r="P15" s="64">
        <v>164547.049</v>
      </c>
      <c r="Q15" s="64">
        <v>12.974</v>
      </c>
      <c r="R15" s="64">
        <v>60.506</v>
      </c>
      <c r="S15" s="64">
        <v>33.399000000000001</v>
      </c>
      <c r="T15" s="64">
        <v>436.66899999999998</v>
      </c>
      <c r="U15" s="64">
        <v>3167.8110000000001</v>
      </c>
      <c r="V15" s="64">
        <v>30.513999999999999</v>
      </c>
      <c r="X15" s="1">
        <f t="shared" si="12"/>
        <v>1</v>
      </c>
      <c r="Y15" s="1">
        <f t="shared" si="13"/>
        <v>23</v>
      </c>
      <c r="Z15" s="1">
        <f t="shared" si="14"/>
        <v>22</v>
      </c>
      <c r="AA15" s="1">
        <f t="shared" si="15"/>
        <v>20</v>
      </c>
      <c r="AB15" s="1">
        <f t="shared" si="16"/>
        <v>1</v>
      </c>
      <c r="AC15" s="1">
        <f t="shared" si="17"/>
        <v>1</v>
      </c>
      <c r="AD15" s="1">
        <f t="shared" si="18"/>
        <v>16</v>
      </c>
      <c r="AE15" s="1">
        <f t="shared" si="19"/>
        <v>1</v>
      </c>
      <c r="AF15" s="1">
        <f t="shared" si="20"/>
        <v>22</v>
      </c>
      <c r="AG15" s="1">
        <f t="shared" si="21"/>
        <v>26</v>
      </c>
      <c r="AH15" s="1">
        <f t="shared" si="22"/>
        <v>20</v>
      </c>
      <c r="AI15" s="1">
        <f t="shared" si="23"/>
        <v>1</v>
      </c>
      <c r="AJ15" s="1">
        <f t="shared" si="24"/>
        <v>1</v>
      </c>
      <c r="AK15" s="1">
        <f t="shared" si="25"/>
        <v>13</v>
      </c>
      <c r="AL15" s="1">
        <f t="shared" si="26"/>
        <v>1</v>
      </c>
      <c r="AM15" s="1">
        <f t="shared" si="27"/>
        <v>17</v>
      </c>
      <c r="AN15" s="1">
        <f t="shared" si="28"/>
        <v>25</v>
      </c>
      <c r="AO15" s="1">
        <f t="shared" si="29"/>
        <v>18</v>
      </c>
      <c r="AP15" s="1">
        <f t="shared" si="30"/>
        <v>1</v>
      </c>
      <c r="AQ15" s="1">
        <f t="shared" si="31"/>
        <v>4</v>
      </c>
      <c r="AR15" s="1">
        <f t="shared" si="32"/>
        <v>10</v>
      </c>
      <c r="AT15" s="1">
        <v>4</v>
      </c>
      <c r="AU15" s="1">
        <f t="shared" si="33"/>
        <v>2</v>
      </c>
      <c r="AV15" s="1">
        <f t="shared" si="34"/>
        <v>29</v>
      </c>
      <c r="AW15" s="1">
        <f t="shared" si="34"/>
        <v>5</v>
      </c>
      <c r="AX15" s="1">
        <f t="shared" si="34"/>
        <v>29</v>
      </c>
      <c r="AY15" s="1">
        <f t="shared" si="34"/>
        <v>5</v>
      </c>
      <c r="AZ15" s="1">
        <f t="shared" si="34"/>
        <v>11</v>
      </c>
      <c r="BA15" s="1">
        <f t="shared" si="34"/>
        <v>8</v>
      </c>
      <c r="BB15" s="1">
        <f t="shared" si="34"/>
        <v>6</v>
      </c>
      <c r="BC15" s="1">
        <f t="shared" si="34"/>
        <v>3</v>
      </c>
      <c r="BD15" s="1">
        <f t="shared" si="34"/>
        <v>2</v>
      </c>
      <c r="BE15" s="1">
        <f t="shared" si="34"/>
        <v>59</v>
      </c>
      <c r="BF15" s="1">
        <f t="shared" si="34"/>
        <v>8</v>
      </c>
      <c r="BG15" s="1">
        <f t="shared" si="34"/>
        <v>3</v>
      </c>
      <c r="BH15" s="1">
        <f t="shared" si="34"/>
        <v>29</v>
      </c>
      <c r="BI15" s="1">
        <f t="shared" si="34"/>
        <v>6</v>
      </c>
      <c r="BJ15" s="1">
        <f t="shared" si="34"/>
        <v>45</v>
      </c>
      <c r="BK15" s="1">
        <f t="shared" si="34"/>
        <v>29</v>
      </c>
      <c r="BL15" s="1">
        <f t="shared" si="34"/>
        <v>59</v>
      </c>
      <c r="BM15" s="1">
        <f t="shared" si="34"/>
        <v>8</v>
      </c>
      <c r="BN15" s="1">
        <f t="shared" si="34"/>
        <v>4</v>
      </c>
      <c r="BO15" s="1">
        <f t="shared" si="34"/>
        <v>29</v>
      </c>
    </row>
    <row r="16" spans="1:67" x14ac:dyDescent="0.3">
      <c r="A16" s="78" t="s">
        <v>84</v>
      </c>
      <c r="B16" s="64">
        <v>627765.90099999995</v>
      </c>
      <c r="C16" s="64">
        <v>0.378</v>
      </c>
      <c r="D16" s="64">
        <v>0.17399999999999999</v>
      </c>
      <c r="E16" s="64">
        <v>1.2E-2</v>
      </c>
      <c r="F16" s="64">
        <v>3335.136</v>
      </c>
      <c r="G16" s="64">
        <v>5700.4129999999996</v>
      </c>
      <c r="H16" s="64">
        <v>0.17799999999999999</v>
      </c>
      <c r="I16" s="64">
        <v>520446.79499999998</v>
      </c>
      <c r="J16" s="64">
        <v>0.14599999999999999</v>
      </c>
      <c r="K16" s="64">
        <v>6.3E-2</v>
      </c>
      <c r="L16" s="64">
        <v>0</v>
      </c>
      <c r="M16" s="64">
        <v>2279.5410000000002</v>
      </c>
      <c r="N16" s="64">
        <v>4338.9489999999996</v>
      </c>
      <c r="O16" s="64">
        <v>0.22800000000000001</v>
      </c>
      <c r="P16" s="64">
        <v>517844.48499999999</v>
      </c>
      <c r="Q16" s="64">
        <v>0.28799999999999998</v>
      </c>
      <c r="R16" s="64">
        <v>0.28699999999999998</v>
      </c>
      <c r="S16" s="64">
        <v>0.03</v>
      </c>
      <c r="T16" s="64">
        <v>2713.12</v>
      </c>
      <c r="U16" s="64">
        <v>3517.5320000000002</v>
      </c>
      <c r="V16" s="64">
        <v>1.097</v>
      </c>
      <c r="X16" s="1">
        <f t="shared" si="12"/>
        <v>2</v>
      </c>
      <c r="Y16" s="1">
        <f t="shared" si="13"/>
        <v>6</v>
      </c>
      <c r="Z16" s="1">
        <f t="shared" si="14"/>
        <v>4</v>
      </c>
      <c r="AA16" s="1">
        <f t="shared" si="15"/>
        <v>20</v>
      </c>
      <c r="AB16" s="1">
        <f t="shared" si="16"/>
        <v>4</v>
      </c>
      <c r="AC16" s="1">
        <f t="shared" si="17"/>
        <v>16</v>
      </c>
      <c r="AD16" s="1">
        <f t="shared" si="18"/>
        <v>7</v>
      </c>
      <c r="AE16" s="1">
        <f t="shared" si="19"/>
        <v>2</v>
      </c>
      <c r="AF16" s="1">
        <f t="shared" si="20"/>
        <v>12</v>
      </c>
      <c r="AG16" s="1">
        <f t="shared" si="21"/>
        <v>6</v>
      </c>
      <c r="AH16" s="1">
        <f t="shared" si="22"/>
        <v>17</v>
      </c>
      <c r="AI16" s="1">
        <f t="shared" si="23"/>
        <v>3</v>
      </c>
      <c r="AJ16" s="1">
        <f t="shared" si="24"/>
        <v>14</v>
      </c>
      <c r="AK16" s="1">
        <f t="shared" si="25"/>
        <v>6</v>
      </c>
      <c r="AL16" s="1">
        <f t="shared" si="26"/>
        <v>2</v>
      </c>
      <c r="AM16" s="1">
        <f t="shared" si="27"/>
        <v>13</v>
      </c>
      <c r="AN16" s="1">
        <f t="shared" si="28"/>
        <v>2</v>
      </c>
      <c r="AO16" s="1">
        <f t="shared" si="29"/>
        <v>12</v>
      </c>
      <c r="AP16" s="1">
        <f t="shared" si="30"/>
        <v>3</v>
      </c>
      <c r="AQ16" s="1">
        <f t="shared" si="31"/>
        <v>13</v>
      </c>
      <c r="AR16" s="1">
        <f t="shared" si="32"/>
        <v>6</v>
      </c>
      <c r="AT16" s="1">
        <v>5</v>
      </c>
      <c r="AU16" s="1">
        <f t="shared" si="33"/>
        <v>8</v>
      </c>
      <c r="AV16" s="1">
        <f t="shared" si="34"/>
        <v>37</v>
      </c>
      <c r="AW16" s="1">
        <f t="shared" si="34"/>
        <v>29</v>
      </c>
      <c r="AX16" s="1">
        <f t="shared" si="34"/>
        <v>59</v>
      </c>
      <c r="AY16" s="1">
        <f t="shared" si="34"/>
        <v>14</v>
      </c>
      <c r="AZ16" s="1">
        <f t="shared" si="34"/>
        <v>10</v>
      </c>
      <c r="BA16" s="1">
        <f t="shared" si="34"/>
        <v>2</v>
      </c>
      <c r="BB16" s="1">
        <f t="shared" si="34"/>
        <v>8</v>
      </c>
      <c r="BC16" s="1">
        <f t="shared" si="34"/>
        <v>45</v>
      </c>
      <c r="BD16" s="1">
        <f t="shared" si="34"/>
        <v>29</v>
      </c>
      <c r="BE16" s="1">
        <f t="shared" si="34"/>
        <v>16</v>
      </c>
      <c r="BF16" s="1">
        <f t="shared" si="34"/>
        <v>14</v>
      </c>
      <c r="BG16" s="1">
        <f t="shared" si="34"/>
        <v>2</v>
      </c>
      <c r="BH16" s="1">
        <f t="shared" si="34"/>
        <v>3</v>
      </c>
      <c r="BI16" s="1">
        <f t="shared" si="34"/>
        <v>7</v>
      </c>
      <c r="BJ16" s="1">
        <f t="shared" si="34"/>
        <v>3</v>
      </c>
      <c r="BK16" s="1">
        <f t="shared" si="34"/>
        <v>16</v>
      </c>
      <c r="BL16" s="1">
        <f t="shared" si="34"/>
        <v>29</v>
      </c>
      <c r="BM16" s="1">
        <f t="shared" si="34"/>
        <v>14</v>
      </c>
      <c r="BN16" s="1">
        <f t="shared" si="34"/>
        <v>3</v>
      </c>
      <c r="BO16" s="1">
        <f t="shared" si="34"/>
        <v>3</v>
      </c>
    </row>
    <row r="17" spans="1:67" x14ac:dyDescent="0.3">
      <c r="A17" s="78" t="s">
        <v>85</v>
      </c>
      <c r="B17" s="64">
        <v>359127.24</v>
      </c>
      <c r="C17" s="64">
        <v>47.442999999999998</v>
      </c>
      <c r="D17" s="64">
        <v>285.50400000000002</v>
      </c>
      <c r="E17" s="64">
        <v>1.2E-2</v>
      </c>
      <c r="F17" s="64">
        <v>1257.4179999999999</v>
      </c>
      <c r="G17" s="64">
        <v>979.47400000000005</v>
      </c>
      <c r="H17" s="64">
        <v>22.861999999999998</v>
      </c>
      <c r="I17" s="64">
        <v>347172.67499999999</v>
      </c>
      <c r="J17" s="64">
        <v>1.7949999999999999</v>
      </c>
      <c r="K17" s="64">
        <v>78.506</v>
      </c>
      <c r="L17" s="64">
        <v>1.7000000000000001E-2</v>
      </c>
      <c r="M17" s="64">
        <v>1147.0519999999999</v>
      </c>
      <c r="N17" s="64">
        <v>1019.748</v>
      </c>
      <c r="O17" s="64">
        <v>19.849</v>
      </c>
      <c r="P17" s="64">
        <v>333383.82799999998</v>
      </c>
      <c r="Q17" s="64">
        <v>1.639</v>
      </c>
      <c r="R17" s="64">
        <v>331.47399999999999</v>
      </c>
      <c r="S17" s="64">
        <v>2.1859999999999999</v>
      </c>
      <c r="T17" s="64">
        <v>876.92100000000005</v>
      </c>
      <c r="U17" s="64">
        <v>1017.855</v>
      </c>
      <c r="V17" s="64">
        <v>23.977</v>
      </c>
      <c r="X17" s="1">
        <f t="shared" si="12"/>
        <v>6</v>
      </c>
      <c r="Y17" s="1">
        <f t="shared" si="13"/>
        <v>19</v>
      </c>
      <c r="Z17" s="1">
        <f t="shared" si="14"/>
        <v>18</v>
      </c>
      <c r="AA17" s="1">
        <f t="shared" si="15"/>
        <v>18</v>
      </c>
      <c r="AB17" s="1">
        <f t="shared" si="16"/>
        <v>11</v>
      </c>
      <c r="AC17" s="1">
        <f t="shared" si="17"/>
        <v>13</v>
      </c>
      <c r="AD17" s="1">
        <f t="shared" si="18"/>
        <v>13</v>
      </c>
      <c r="AE17" s="1">
        <f t="shared" si="19"/>
        <v>4</v>
      </c>
      <c r="AF17" s="1">
        <f t="shared" si="20"/>
        <v>14</v>
      </c>
      <c r="AG17" s="1">
        <f t="shared" si="21"/>
        <v>17</v>
      </c>
      <c r="AH17" s="1">
        <f t="shared" si="22"/>
        <v>13</v>
      </c>
      <c r="AI17" s="1">
        <f t="shared" si="23"/>
        <v>8</v>
      </c>
      <c r="AJ17" s="1">
        <f t="shared" si="24"/>
        <v>13</v>
      </c>
      <c r="AK17" s="1">
        <f t="shared" si="25"/>
        <v>9</v>
      </c>
      <c r="AL17" s="1">
        <f t="shared" si="26"/>
        <v>4</v>
      </c>
      <c r="AM17" s="1">
        <f t="shared" si="27"/>
        <v>15</v>
      </c>
      <c r="AN17" s="1">
        <f t="shared" si="28"/>
        <v>16</v>
      </c>
      <c r="AO17" s="1">
        <f t="shared" si="29"/>
        <v>20</v>
      </c>
      <c r="AP17" s="1">
        <f t="shared" si="30"/>
        <v>7</v>
      </c>
      <c r="AQ17" s="1">
        <f t="shared" si="31"/>
        <v>14</v>
      </c>
      <c r="AR17" s="1">
        <f t="shared" si="32"/>
        <v>15</v>
      </c>
      <c r="AT17" s="1">
        <v>6</v>
      </c>
      <c r="AU17" s="1">
        <f t="shared" si="33"/>
        <v>6</v>
      </c>
      <c r="AV17" s="1">
        <f t="shared" si="34"/>
        <v>5</v>
      </c>
      <c r="AW17" s="1">
        <f t="shared" si="34"/>
        <v>59</v>
      </c>
      <c r="AX17" s="1">
        <f t="shared" si="34"/>
        <v>3</v>
      </c>
      <c r="AY17" s="1">
        <f t="shared" si="34"/>
        <v>8</v>
      </c>
      <c r="AZ17" s="1">
        <f t="shared" si="34"/>
        <v>3</v>
      </c>
      <c r="BA17" s="1">
        <f t="shared" si="34"/>
        <v>3</v>
      </c>
      <c r="BB17" s="1">
        <f t="shared" si="34"/>
        <v>7</v>
      </c>
      <c r="BC17" s="1">
        <f t="shared" si="34"/>
        <v>7</v>
      </c>
      <c r="BD17" s="1">
        <f t="shared" si="34"/>
        <v>5</v>
      </c>
      <c r="BE17" s="1">
        <f t="shared" si="34"/>
        <v>29</v>
      </c>
      <c r="BF17" s="1">
        <f t="shared" si="34"/>
        <v>3</v>
      </c>
      <c r="BG17" s="1">
        <f t="shared" si="34"/>
        <v>7</v>
      </c>
      <c r="BH17" s="1">
        <f t="shared" si="34"/>
        <v>5</v>
      </c>
      <c r="BI17" s="1">
        <f t="shared" si="34"/>
        <v>8</v>
      </c>
      <c r="BJ17" s="1">
        <f t="shared" si="34"/>
        <v>7</v>
      </c>
      <c r="BK17" s="1">
        <f t="shared" si="34"/>
        <v>3</v>
      </c>
      <c r="BL17" s="1">
        <f t="shared" si="34"/>
        <v>3</v>
      </c>
      <c r="BM17" s="1">
        <f t="shared" si="34"/>
        <v>3</v>
      </c>
      <c r="BN17" s="1">
        <f t="shared" si="34"/>
        <v>2</v>
      </c>
      <c r="BO17" s="1">
        <f t="shared" si="34"/>
        <v>5</v>
      </c>
    </row>
    <row r="18" spans="1:67" x14ac:dyDescent="0.3">
      <c r="A18" s="78" t="s">
        <v>87</v>
      </c>
      <c r="B18" s="64">
        <v>145539.81599999999</v>
      </c>
      <c r="C18" s="64">
        <v>0.95099999999999996</v>
      </c>
      <c r="D18" s="64">
        <v>0.60899999999999999</v>
      </c>
      <c r="E18" s="64">
        <v>7.8E-2</v>
      </c>
      <c r="F18" s="64">
        <v>427.95100000000002</v>
      </c>
      <c r="G18" s="64">
        <v>1434.9880000000001</v>
      </c>
      <c r="H18" s="64">
        <v>0.88400000000000001</v>
      </c>
      <c r="I18" s="64">
        <v>138783.565</v>
      </c>
      <c r="J18" s="64">
        <v>1.3640000000000001</v>
      </c>
      <c r="K18" s="64">
        <v>1.125</v>
      </c>
      <c r="L18" s="64">
        <v>0.124</v>
      </c>
      <c r="M18" s="64">
        <v>379.375</v>
      </c>
      <c r="N18" s="64">
        <v>1039.6790000000001</v>
      </c>
      <c r="O18" s="64">
        <v>0.92</v>
      </c>
      <c r="P18" s="64">
        <v>135468.997</v>
      </c>
      <c r="Q18" s="64">
        <v>0.81699999999999995</v>
      </c>
      <c r="R18" s="64">
        <v>1.0740000000000001</v>
      </c>
      <c r="S18" s="64">
        <v>2.4E-2</v>
      </c>
      <c r="T18" s="64">
        <v>377.46</v>
      </c>
      <c r="U18" s="64">
        <v>996.274</v>
      </c>
      <c r="V18" s="64">
        <v>0.32200000000000001</v>
      </c>
      <c r="X18" s="1">
        <f t="shared" si="12"/>
        <v>7</v>
      </c>
      <c r="Y18" s="1">
        <f t="shared" si="13"/>
        <v>8</v>
      </c>
      <c r="Z18" s="1">
        <f t="shared" si="14"/>
        <v>12</v>
      </c>
      <c r="AA18" s="1">
        <f t="shared" si="15"/>
        <v>22</v>
      </c>
      <c r="AB18" s="1">
        <f t="shared" si="16"/>
        <v>12</v>
      </c>
      <c r="AC18" s="1">
        <f t="shared" si="17"/>
        <v>3</v>
      </c>
      <c r="AD18" s="1">
        <f t="shared" si="18"/>
        <v>34</v>
      </c>
      <c r="AE18" s="1">
        <f t="shared" si="19"/>
        <v>6</v>
      </c>
      <c r="AF18" s="1">
        <f t="shared" si="20"/>
        <v>6</v>
      </c>
      <c r="AG18" s="1">
        <f t="shared" si="21"/>
        <v>9</v>
      </c>
      <c r="AH18" s="1">
        <f t="shared" si="22"/>
        <v>14</v>
      </c>
      <c r="AI18" s="1">
        <f t="shared" si="23"/>
        <v>7</v>
      </c>
      <c r="AJ18" s="1">
        <f t="shared" si="24"/>
        <v>6</v>
      </c>
      <c r="AK18" s="1">
        <f t="shared" si="25"/>
        <v>20</v>
      </c>
      <c r="AL18" s="1">
        <f t="shared" si="26"/>
        <v>5</v>
      </c>
      <c r="AM18" s="1">
        <f t="shared" si="27"/>
        <v>6</v>
      </c>
      <c r="AN18" s="1">
        <f t="shared" si="28"/>
        <v>7</v>
      </c>
      <c r="AO18" s="1">
        <f t="shared" si="29"/>
        <v>19</v>
      </c>
      <c r="AP18" s="1">
        <f t="shared" si="30"/>
        <v>10</v>
      </c>
      <c r="AQ18" s="1">
        <f t="shared" si="31"/>
        <v>3</v>
      </c>
      <c r="AR18" s="1">
        <f t="shared" si="32"/>
        <v>28</v>
      </c>
      <c r="AT18" s="1">
        <v>7</v>
      </c>
      <c r="AU18" s="1">
        <f t="shared" si="33"/>
        <v>7</v>
      </c>
      <c r="AV18" s="1">
        <f t="shared" si="34"/>
        <v>45</v>
      </c>
      <c r="AW18" s="1">
        <f t="shared" si="34"/>
        <v>2</v>
      </c>
      <c r="AX18" s="1">
        <f t="shared" si="34"/>
        <v>18</v>
      </c>
      <c r="AY18" s="1">
        <f t="shared" si="34"/>
        <v>44</v>
      </c>
      <c r="AZ18" s="1">
        <f t="shared" si="34"/>
        <v>13</v>
      </c>
      <c r="BA18" s="1">
        <f t="shared" si="34"/>
        <v>5</v>
      </c>
      <c r="BB18" s="1">
        <f t="shared" si="34"/>
        <v>10</v>
      </c>
      <c r="BC18" s="1">
        <f t="shared" si="34"/>
        <v>37</v>
      </c>
      <c r="BD18" s="1">
        <f t="shared" si="34"/>
        <v>18</v>
      </c>
      <c r="BE18" s="1">
        <f t="shared" si="34"/>
        <v>3</v>
      </c>
      <c r="BF18" s="1">
        <f t="shared" si="34"/>
        <v>7</v>
      </c>
      <c r="BG18" s="1">
        <f t="shared" si="34"/>
        <v>13</v>
      </c>
      <c r="BH18" s="1">
        <f t="shared" si="34"/>
        <v>36</v>
      </c>
      <c r="BI18" s="1">
        <f t="shared" si="34"/>
        <v>11</v>
      </c>
      <c r="BJ18" s="1">
        <f t="shared" si="34"/>
        <v>46</v>
      </c>
      <c r="BK18" s="1">
        <f t="shared" si="34"/>
        <v>7</v>
      </c>
      <c r="BL18" s="1">
        <f t="shared" si="34"/>
        <v>65</v>
      </c>
      <c r="BM18" s="1">
        <f t="shared" si="34"/>
        <v>6</v>
      </c>
      <c r="BN18" s="1">
        <f t="shared" si="34"/>
        <v>12</v>
      </c>
      <c r="BO18" s="1">
        <f t="shared" si="34"/>
        <v>59</v>
      </c>
    </row>
    <row r="19" spans="1:67" x14ac:dyDescent="0.3">
      <c r="A19" s="78" t="s">
        <v>88</v>
      </c>
      <c r="B19" s="64">
        <v>98852.326000000001</v>
      </c>
      <c r="C19" s="64">
        <v>30.847000000000001</v>
      </c>
      <c r="D19" s="64">
        <v>34.735999999999997</v>
      </c>
      <c r="E19" s="64">
        <v>0</v>
      </c>
      <c r="F19" s="64">
        <v>407.68599999999998</v>
      </c>
      <c r="G19" s="64">
        <v>5541.5969999999998</v>
      </c>
      <c r="H19" s="64">
        <v>0</v>
      </c>
      <c r="I19" s="64">
        <v>95901.091</v>
      </c>
      <c r="J19" s="64">
        <v>7.58</v>
      </c>
      <c r="K19" s="64">
        <v>65.134</v>
      </c>
      <c r="L19" s="64">
        <v>7.1999999999999995E-2</v>
      </c>
      <c r="M19" s="64">
        <v>408.30500000000001</v>
      </c>
      <c r="N19" s="64">
        <v>2588.9760000000001</v>
      </c>
      <c r="O19" s="64">
        <v>8.9999999999999993E-3</v>
      </c>
      <c r="P19" s="64">
        <v>98407.547000000006</v>
      </c>
      <c r="Q19" s="64">
        <v>10.015000000000001</v>
      </c>
      <c r="R19" s="64">
        <v>50.945</v>
      </c>
      <c r="S19" s="64">
        <v>2.5999999999999999E-2</v>
      </c>
      <c r="T19" s="64">
        <v>318.17700000000002</v>
      </c>
      <c r="U19" s="64">
        <v>3525.6309999999999</v>
      </c>
      <c r="V19" s="64">
        <v>4.0000000000000001E-3</v>
      </c>
      <c r="X19" s="1">
        <f t="shared" si="12"/>
        <v>5</v>
      </c>
      <c r="Y19" s="1">
        <f t="shared" si="13"/>
        <v>47</v>
      </c>
      <c r="Z19" s="1">
        <f t="shared" si="14"/>
        <v>52</v>
      </c>
      <c r="AA19" s="1">
        <f t="shared" si="15"/>
        <v>19</v>
      </c>
      <c r="AB19" s="1">
        <f t="shared" si="16"/>
        <v>6</v>
      </c>
      <c r="AC19" s="1">
        <f t="shared" si="17"/>
        <v>12</v>
      </c>
      <c r="AD19" s="1">
        <f t="shared" si="18"/>
        <v>4</v>
      </c>
      <c r="AE19" s="1">
        <f t="shared" si="19"/>
        <v>5</v>
      </c>
      <c r="AF19" s="1">
        <f t="shared" si="20"/>
        <v>42</v>
      </c>
      <c r="AG19" s="1">
        <f t="shared" si="21"/>
        <v>29</v>
      </c>
      <c r="AH19" s="1">
        <f t="shared" si="22"/>
        <v>15</v>
      </c>
      <c r="AI19" s="1">
        <f t="shared" si="23"/>
        <v>4</v>
      </c>
      <c r="AJ19" s="1">
        <f t="shared" si="24"/>
        <v>12</v>
      </c>
      <c r="AK19" s="1">
        <f t="shared" si="25"/>
        <v>3</v>
      </c>
      <c r="AL19" s="1">
        <f t="shared" si="26"/>
        <v>6</v>
      </c>
      <c r="AM19" s="1">
        <f t="shared" si="27"/>
        <v>41</v>
      </c>
      <c r="AN19" s="1">
        <f t="shared" si="28"/>
        <v>39</v>
      </c>
      <c r="AO19" s="1">
        <f t="shared" si="29"/>
        <v>16</v>
      </c>
      <c r="AP19" s="1">
        <f t="shared" si="30"/>
        <v>4</v>
      </c>
      <c r="AQ19" s="1">
        <f t="shared" si="31"/>
        <v>12</v>
      </c>
      <c r="AR19" s="1">
        <f t="shared" si="32"/>
        <v>3</v>
      </c>
      <c r="AT19" s="1">
        <v>8</v>
      </c>
      <c r="AU19" s="1">
        <f t="shared" si="33"/>
        <v>10</v>
      </c>
      <c r="AV19" s="1">
        <f t="shared" si="34"/>
        <v>7</v>
      </c>
      <c r="AW19" s="1">
        <f t="shared" si="34"/>
        <v>18</v>
      </c>
      <c r="AX19" s="1">
        <f t="shared" si="34"/>
        <v>24</v>
      </c>
      <c r="AY19" s="1">
        <f t="shared" si="34"/>
        <v>26</v>
      </c>
      <c r="AZ19" s="1">
        <f t="shared" si="34"/>
        <v>1</v>
      </c>
      <c r="BA19" s="1">
        <f t="shared" si="34"/>
        <v>44</v>
      </c>
      <c r="BB19" s="1">
        <f t="shared" si="34"/>
        <v>9</v>
      </c>
      <c r="BC19" s="1">
        <f t="shared" si="34"/>
        <v>44</v>
      </c>
      <c r="BD19" s="1">
        <f t="shared" si="34"/>
        <v>59</v>
      </c>
      <c r="BE19" s="1">
        <f t="shared" si="34"/>
        <v>18</v>
      </c>
      <c r="BF19" s="1">
        <f t="shared" si="34"/>
        <v>6</v>
      </c>
      <c r="BG19" s="1">
        <f t="shared" si="34"/>
        <v>12</v>
      </c>
      <c r="BH19" s="1">
        <f t="shared" si="34"/>
        <v>59</v>
      </c>
      <c r="BI19" s="1">
        <f t="shared" si="34"/>
        <v>10</v>
      </c>
      <c r="BJ19" s="1">
        <f t="shared" si="34"/>
        <v>76</v>
      </c>
      <c r="BK19" s="1">
        <f t="shared" si="34"/>
        <v>37</v>
      </c>
      <c r="BL19" s="1">
        <f t="shared" si="34"/>
        <v>24</v>
      </c>
      <c r="BM19" s="1">
        <f t="shared" si="34"/>
        <v>26</v>
      </c>
      <c r="BN19" s="1">
        <f t="shared" si="34"/>
        <v>13</v>
      </c>
      <c r="BO19" s="1">
        <f t="shared" si="34"/>
        <v>36</v>
      </c>
    </row>
    <row r="20" spans="1:67" x14ac:dyDescent="0.3">
      <c r="A20" s="78" t="s">
        <v>89</v>
      </c>
      <c r="B20" s="64">
        <v>161210.87599999999</v>
      </c>
      <c r="C20" s="64">
        <v>2E-3</v>
      </c>
      <c r="D20" s="64">
        <v>0</v>
      </c>
      <c r="E20" s="64">
        <v>7.2999999999999995E-2</v>
      </c>
      <c r="F20" s="64">
        <v>823.79100000000005</v>
      </c>
      <c r="G20" s="64">
        <v>1722.42</v>
      </c>
      <c r="H20" s="64">
        <v>83.894999999999996</v>
      </c>
      <c r="I20" s="64">
        <v>112639.963</v>
      </c>
      <c r="J20" s="64">
        <v>1E-3</v>
      </c>
      <c r="K20" s="64">
        <v>2.1999999999999999E-2</v>
      </c>
      <c r="L20" s="64">
        <v>6.8000000000000005E-2</v>
      </c>
      <c r="M20" s="64">
        <v>759.55499999999995</v>
      </c>
      <c r="N20" s="64">
        <v>1261.143</v>
      </c>
      <c r="O20" s="64">
        <v>77.605999999999995</v>
      </c>
      <c r="P20" s="64">
        <v>97798.512000000002</v>
      </c>
      <c r="Q20" s="64">
        <v>0</v>
      </c>
      <c r="R20" s="64">
        <v>0.01</v>
      </c>
      <c r="S20" s="64">
        <v>0.10299999999999999</v>
      </c>
      <c r="T20" s="64">
        <v>851.11900000000003</v>
      </c>
      <c r="U20" s="64">
        <v>1233.3050000000001</v>
      </c>
      <c r="V20" s="64">
        <v>59.16</v>
      </c>
      <c r="X20" s="1">
        <f t="shared" si="12"/>
        <v>9</v>
      </c>
      <c r="Y20" s="1">
        <f t="shared" si="13"/>
        <v>31</v>
      </c>
      <c r="Z20" s="1">
        <f t="shared" si="14"/>
        <v>28</v>
      </c>
      <c r="AA20" s="1">
        <f t="shared" si="15"/>
        <v>0</v>
      </c>
      <c r="AB20" s="1">
        <f t="shared" si="16"/>
        <v>48</v>
      </c>
      <c r="AC20" s="1">
        <f t="shared" si="17"/>
        <v>11</v>
      </c>
      <c r="AD20" s="1">
        <f t="shared" si="18"/>
        <v>23</v>
      </c>
      <c r="AE20" s="1">
        <f t="shared" si="19"/>
        <v>8</v>
      </c>
      <c r="AF20" s="1">
        <f t="shared" si="20"/>
        <v>15</v>
      </c>
      <c r="AG20" s="1">
        <f t="shared" si="21"/>
        <v>28</v>
      </c>
      <c r="AH20" s="1">
        <f t="shared" si="22"/>
        <v>20</v>
      </c>
      <c r="AI20" s="1">
        <f t="shared" si="23"/>
        <v>46</v>
      </c>
      <c r="AJ20" s="1">
        <f t="shared" si="24"/>
        <v>11</v>
      </c>
      <c r="AK20" s="1">
        <f t="shared" si="25"/>
        <v>24</v>
      </c>
      <c r="AL20" s="1">
        <f t="shared" si="26"/>
        <v>9</v>
      </c>
      <c r="AM20" s="1">
        <f t="shared" si="27"/>
        <v>20</v>
      </c>
      <c r="AN20" s="1">
        <f t="shared" si="28"/>
        <v>34</v>
      </c>
      <c r="AO20" s="1">
        <f t="shared" si="29"/>
        <v>21</v>
      </c>
      <c r="AP20" s="1">
        <f t="shared" si="30"/>
        <v>48</v>
      </c>
      <c r="AQ20" s="1">
        <f t="shared" si="31"/>
        <v>10</v>
      </c>
      <c r="AR20" s="1">
        <f t="shared" si="32"/>
        <v>32</v>
      </c>
      <c r="AT20" s="1">
        <v>9</v>
      </c>
      <c r="AU20" s="1">
        <f t="shared" si="33"/>
        <v>9</v>
      </c>
      <c r="AV20" s="1">
        <f t="shared" si="34"/>
        <v>3</v>
      </c>
      <c r="AW20" s="1">
        <f t="shared" si="34"/>
        <v>37</v>
      </c>
      <c r="AX20" s="1">
        <f t="shared" si="34"/>
        <v>65</v>
      </c>
      <c r="AY20" s="1">
        <f t="shared" si="34"/>
        <v>3</v>
      </c>
      <c r="AZ20" s="1">
        <f t="shared" si="34"/>
        <v>14</v>
      </c>
      <c r="BA20" s="1">
        <f t="shared" si="34"/>
        <v>36</v>
      </c>
      <c r="BB20" s="1">
        <f t="shared" si="34"/>
        <v>11</v>
      </c>
      <c r="BC20" s="1">
        <f t="shared" si="34"/>
        <v>46</v>
      </c>
      <c r="BD20" s="1">
        <f t="shared" si="34"/>
        <v>7</v>
      </c>
      <c r="BE20" s="1">
        <f t="shared" si="34"/>
        <v>24</v>
      </c>
      <c r="BF20" s="1">
        <f t="shared" si="34"/>
        <v>45</v>
      </c>
      <c r="BG20" s="1">
        <f t="shared" si="34"/>
        <v>14</v>
      </c>
      <c r="BH20" s="1">
        <f t="shared" si="34"/>
        <v>6</v>
      </c>
      <c r="BI20" s="1">
        <f t="shared" si="34"/>
        <v>9</v>
      </c>
      <c r="BJ20" s="1">
        <f t="shared" si="34"/>
        <v>2</v>
      </c>
      <c r="BK20" s="1">
        <f t="shared" si="34"/>
        <v>59</v>
      </c>
      <c r="BL20" s="1">
        <f t="shared" si="34"/>
        <v>54</v>
      </c>
      <c r="BM20" s="1">
        <f t="shared" si="34"/>
        <v>45</v>
      </c>
      <c r="BN20" s="1">
        <f t="shared" si="34"/>
        <v>1</v>
      </c>
      <c r="BO20" s="1">
        <f t="shared" si="34"/>
        <v>95</v>
      </c>
    </row>
    <row r="21" spans="1:67" x14ac:dyDescent="0.3">
      <c r="A21" s="78" t="s">
        <v>90</v>
      </c>
      <c r="B21" s="64">
        <v>70010.179000000004</v>
      </c>
      <c r="C21" s="64">
        <v>8.5000000000000006E-2</v>
      </c>
      <c r="D21" s="64">
        <v>4.4999999999999998E-2</v>
      </c>
      <c r="E21" s="64" t="s">
        <v>0</v>
      </c>
      <c r="F21" s="64">
        <v>11.895</v>
      </c>
      <c r="G21" s="64">
        <v>1731.3579999999999</v>
      </c>
      <c r="H21" s="64">
        <v>8.9999999999999993E-3</v>
      </c>
      <c r="I21" s="64">
        <v>71321.186000000002</v>
      </c>
      <c r="J21" s="64">
        <v>0.58799999999999997</v>
      </c>
      <c r="K21" s="64">
        <v>3.3000000000000002E-2</v>
      </c>
      <c r="L21" s="64">
        <v>0</v>
      </c>
      <c r="M21" s="64">
        <v>10.782</v>
      </c>
      <c r="N21" s="64">
        <v>1785.4480000000001</v>
      </c>
      <c r="O21" s="64">
        <v>3.0000000000000001E-3</v>
      </c>
      <c r="P21" s="64">
        <v>63418.1</v>
      </c>
      <c r="Q21" s="64">
        <v>8.4000000000000005E-2</v>
      </c>
      <c r="R21" s="64">
        <v>2.1000000000000001E-2</v>
      </c>
      <c r="S21" s="64">
        <v>5.0000000000000001E-3</v>
      </c>
      <c r="T21" s="64">
        <v>8.5239999999999991</v>
      </c>
      <c r="U21" s="64">
        <v>1286.807</v>
      </c>
      <c r="V21" s="64">
        <v>2E-3</v>
      </c>
      <c r="X21" s="1">
        <f t="shared" si="12"/>
        <v>8</v>
      </c>
      <c r="Y21" s="1">
        <f t="shared" si="13"/>
        <v>54</v>
      </c>
      <c r="Z21" s="1">
        <f t="shared" si="14"/>
        <v>42</v>
      </c>
      <c r="AA21" s="1">
        <f t="shared" si="15"/>
        <v>0</v>
      </c>
      <c r="AB21" s="1">
        <f t="shared" si="16"/>
        <v>56</v>
      </c>
      <c r="AC21" s="1">
        <f t="shared" si="17"/>
        <v>5</v>
      </c>
      <c r="AD21" s="1">
        <f t="shared" si="18"/>
        <v>25</v>
      </c>
      <c r="AE21" s="1">
        <f t="shared" si="19"/>
        <v>7</v>
      </c>
      <c r="AF21" s="1">
        <f t="shared" si="20"/>
        <v>42</v>
      </c>
      <c r="AG21" s="1">
        <f t="shared" si="21"/>
        <v>47</v>
      </c>
      <c r="AH21" s="1">
        <f t="shared" si="22"/>
        <v>0</v>
      </c>
      <c r="AI21" s="1">
        <f t="shared" si="23"/>
        <v>62</v>
      </c>
      <c r="AJ21" s="1">
        <f t="shared" si="24"/>
        <v>2</v>
      </c>
      <c r="AK21" s="1">
        <f t="shared" si="25"/>
        <v>28</v>
      </c>
      <c r="AL21" s="1">
        <f t="shared" si="26"/>
        <v>8</v>
      </c>
      <c r="AM21" s="1">
        <f t="shared" si="27"/>
        <v>31</v>
      </c>
      <c r="AN21" s="1">
        <f t="shared" si="28"/>
        <v>49</v>
      </c>
      <c r="AO21" s="1">
        <f t="shared" si="29"/>
        <v>22</v>
      </c>
      <c r="AP21" s="1">
        <f t="shared" si="30"/>
        <v>56</v>
      </c>
      <c r="AQ21" s="1">
        <f t="shared" si="31"/>
        <v>2</v>
      </c>
      <c r="AR21" s="1">
        <f t="shared" si="32"/>
        <v>21</v>
      </c>
      <c r="AT21" s="1">
        <v>10</v>
      </c>
      <c r="AU21" s="1">
        <f t="shared" si="33"/>
        <v>11</v>
      </c>
      <c r="AV21" s="1">
        <f t="shared" si="34"/>
        <v>44</v>
      </c>
      <c r="AW21" s="1">
        <f t="shared" si="34"/>
        <v>3</v>
      </c>
      <c r="AX21" s="1">
        <f t="shared" si="34"/>
        <v>54</v>
      </c>
      <c r="AY21" s="1">
        <f t="shared" si="34"/>
        <v>45</v>
      </c>
      <c r="AZ21" s="1">
        <f t="shared" si="34"/>
        <v>12</v>
      </c>
      <c r="BA21" s="1">
        <f t="shared" si="34"/>
        <v>59</v>
      </c>
      <c r="BB21" s="1">
        <f t="shared" si="34"/>
        <v>2</v>
      </c>
      <c r="BC21" s="1">
        <f t="shared" si="34"/>
        <v>17</v>
      </c>
      <c r="BD21" s="1">
        <f t="shared" si="34"/>
        <v>3</v>
      </c>
      <c r="BE21" s="1">
        <f t="shared" si="34"/>
        <v>54</v>
      </c>
      <c r="BF21" s="1">
        <f t="shared" si="34"/>
        <v>26</v>
      </c>
      <c r="BG21" s="1">
        <f t="shared" si="34"/>
        <v>1</v>
      </c>
      <c r="BH21" s="1">
        <f t="shared" si="34"/>
        <v>14</v>
      </c>
      <c r="BI21" s="1">
        <f t="shared" si="34"/>
        <v>12</v>
      </c>
      <c r="BJ21" s="1">
        <f t="shared" si="34"/>
        <v>37</v>
      </c>
      <c r="BK21" s="1">
        <f t="shared" si="34"/>
        <v>2</v>
      </c>
      <c r="BL21" s="1">
        <f t="shared" si="34"/>
        <v>37</v>
      </c>
      <c r="BM21" s="1">
        <f t="shared" si="34"/>
        <v>7</v>
      </c>
      <c r="BN21" s="1">
        <f t="shared" si="34"/>
        <v>9</v>
      </c>
      <c r="BO21" s="1">
        <f t="shared" si="34"/>
        <v>4</v>
      </c>
    </row>
    <row r="22" spans="1:67" x14ac:dyDescent="0.3">
      <c r="A22" s="78" t="s">
        <v>91</v>
      </c>
      <c r="B22" s="64">
        <v>72289.578999999998</v>
      </c>
      <c r="C22" s="64">
        <v>1E-3</v>
      </c>
      <c r="D22" s="64">
        <v>4.0000000000000001E-3</v>
      </c>
      <c r="E22" s="64" t="s">
        <v>0</v>
      </c>
      <c r="F22" s="64">
        <v>5.415</v>
      </c>
      <c r="G22" s="64">
        <v>4472.4530000000004</v>
      </c>
      <c r="H22" s="64">
        <v>4.0000000000000001E-3</v>
      </c>
      <c r="I22" s="64">
        <v>73446.45</v>
      </c>
      <c r="J22" s="64">
        <v>1E-3</v>
      </c>
      <c r="K22" s="64">
        <v>1E-3</v>
      </c>
      <c r="L22" s="64" t="s">
        <v>0</v>
      </c>
      <c r="M22" s="64">
        <v>4.0919999999999996</v>
      </c>
      <c r="N22" s="64">
        <v>4025.5450000000001</v>
      </c>
      <c r="O22" s="64">
        <v>1E-3</v>
      </c>
      <c r="P22" s="64">
        <v>67945.145999999993</v>
      </c>
      <c r="Q22" s="64">
        <v>8.9999999999999993E-3</v>
      </c>
      <c r="R22" s="64">
        <v>1E-3</v>
      </c>
      <c r="S22" s="64">
        <v>4.0000000000000001E-3</v>
      </c>
      <c r="T22" s="64">
        <v>4.0309999999999997</v>
      </c>
      <c r="U22" s="64">
        <v>3555.8240000000001</v>
      </c>
      <c r="V22" s="64">
        <v>0.02</v>
      </c>
      <c r="X22" s="1">
        <f t="shared" si="12"/>
        <v>10</v>
      </c>
      <c r="Y22" s="1">
        <f t="shared" si="13"/>
        <v>14</v>
      </c>
      <c r="Z22" s="1">
        <f t="shared" si="14"/>
        <v>30</v>
      </c>
      <c r="AA22" s="1">
        <f t="shared" si="15"/>
        <v>22</v>
      </c>
      <c r="AB22" s="1">
        <f t="shared" si="16"/>
        <v>21</v>
      </c>
      <c r="AC22" s="1">
        <f t="shared" si="17"/>
        <v>4</v>
      </c>
      <c r="AD22" s="1">
        <f t="shared" si="18"/>
        <v>17</v>
      </c>
      <c r="AE22" s="1">
        <f t="shared" si="19"/>
        <v>9</v>
      </c>
      <c r="AF22" s="1">
        <f t="shared" si="20"/>
        <v>16</v>
      </c>
      <c r="AG22" s="1">
        <f t="shared" si="21"/>
        <v>23</v>
      </c>
      <c r="AH22" s="1">
        <f t="shared" si="22"/>
        <v>20</v>
      </c>
      <c r="AI22" s="1">
        <f t="shared" si="23"/>
        <v>20</v>
      </c>
      <c r="AJ22" s="1">
        <f t="shared" si="24"/>
        <v>3</v>
      </c>
      <c r="AK22" s="1">
        <f t="shared" si="25"/>
        <v>16</v>
      </c>
      <c r="AL22" s="1">
        <f t="shared" si="26"/>
        <v>7</v>
      </c>
      <c r="AM22" s="1">
        <f t="shared" si="27"/>
        <v>18</v>
      </c>
      <c r="AN22" s="1">
        <f t="shared" si="28"/>
        <v>27</v>
      </c>
      <c r="AO22" s="1">
        <f t="shared" si="29"/>
        <v>23</v>
      </c>
      <c r="AP22" s="1">
        <f t="shared" si="30"/>
        <v>17</v>
      </c>
      <c r="AQ22" s="1">
        <f t="shared" si="31"/>
        <v>1</v>
      </c>
      <c r="AR22" s="1">
        <f t="shared" si="32"/>
        <v>18</v>
      </c>
    </row>
    <row r="23" spans="1:67" x14ac:dyDescent="0.3">
      <c r="A23" s="78" t="s">
        <v>92</v>
      </c>
      <c r="B23" s="64">
        <v>67768.501999999993</v>
      </c>
      <c r="C23" s="64">
        <v>2.1989999999999998</v>
      </c>
      <c r="D23" s="64">
        <v>2.7E-2</v>
      </c>
      <c r="E23" s="64">
        <v>0</v>
      </c>
      <c r="F23" s="64">
        <v>111.36199999999999</v>
      </c>
      <c r="G23" s="64">
        <v>4983.8239999999996</v>
      </c>
      <c r="H23" s="64">
        <v>9.1999999999999998E-2</v>
      </c>
      <c r="I23" s="64">
        <v>65407.856</v>
      </c>
      <c r="J23" s="64">
        <v>0.58099999999999996</v>
      </c>
      <c r="K23" s="64">
        <v>0.20100000000000001</v>
      </c>
      <c r="L23" s="64">
        <v>0</v>
      </c>
      <c r="M23" s="64">
        <v>105.583</v>
      </c>
      <c r="N23" s="64">
        <v>3987.9160000000002</v>
      </c>
      <c r="O23" s="64">
        <v>8.5999999999999993E-2</v>
      </c>
      <c r="P23" s="64">
        <v>71315.567999999999</v>
      </c>
      <c r="Q23" s="64">
        <v>0.14599999999999999</v>
      </c>
      <c r="R23" s="64">
        <v>0.128</v>
      </c>
      <c r="S23" s="64">
        <v>0</v>
      </c>
      <c r="T23" s="64">
        <v>103.19799999999999</v>
      </c>
      <c r="U23" s="64">
        <v>3926.4749999999999</v>
      </c>
      <c r="V23" s="64">
        <v>0.109</v>
      </c>
      <c r="X23" s="1">
        <f t="shared" si="12"/>
        <v>11</v>
      </c>
      <c r="Y23" s="1">
        <f t="shared" si="13"/>
        <v>47</v>
      </c>
      <c r="Z23" s="1">
        <f t="shared" si="14"/>
        <v>35</v>
      </c>
      <c r="AA23" s="1">
        <f t="shared" si="15"/>
        <v>0</v>
      </c>
      <c r="AB23" s="1">
        <f t="shared" si="16"/>
        <v>19</v>
      </c>
      <c r="AC23" s="1">
        <f t="shared" si="17"/>
        <v>10</v>
      </c>
      <c r="AD23" s="1">
        <f t="shared" si="18"/>
        <v>34</v>
      </c>
      <c r="AE23" s="1">
        <f t="shared" si="19"/>
        <v>12</v>
      </c>
      <c r="AF23" s="1">
        <f t="shared" si="20"/>
        <v>52</v>
      </c>
      <c r="AG23" s="1">
        <f t="shared" si="21"/>
        <v>34</v>
      </c>
      <c r="AH23" s="1">
        <f t="shared" si="22"/>
        <v>0</v>
      </c>
      <c r="AI23" s="1">
        <f t="shared" si="23"/>
        <v>17</v>
      </c>
      <c r="AJ23" s="1">
        <f t="shared" si="24"/>
        <v>8</v>
      </c>
      <c r="AK23" s="1">
        <f t="shared" si="25"/>
        <v>34</v>
      </c>
      <c r="AL23" s="1">
        <f t="shared" si="26"/>
        <v>10</v>
      </c>
      <c r="AM23" s="1">
        <f t="shared" si="27"/>
        <v>41</v>
      </c>
      <c r="AN23" s="1">
        <f t="shared" si="28"/>
        <v>43</v>
      </c>
      <c r="AO23" s="1">
        <f t="shared" si="29"/>
        <v>0</v>
      </c>
      <c r="AP23" s="1">
        <f t="shared" si="30"/>
        <v>15</v>
      </c>
      <c r="AQ23" s="1">
        <f t="shared" si="31"/>
        <v>7</v>
      </c>
      <c r="AR23" s="1">
        <f t="shared" si="32"/>
        <v>0</v>
      </c>
    </row>
    <row r="24" spans="1:67" x14ac:dyDescent="0.3">
      <c r="A24" s="78" t="s">
        <v>93</v>
      </c>
      <c r="B24" s="64">
        <v>51600.262999999999</v>
      </c>
      <c r="C24" s="64">
        <v>2E-3</v>
      </c>
      <c r="D24" s="64">
        <v>1.2999999999999999E-2</v>
      </c>
      <c r="E24" s="64" t="s">
        <v>0</v>
      </c>
      <c r="F24" s="64">
        <v>175.36699999999999</v>
      </c>
      <c r="G24" s="64">
        <v>2040.433</v>
      </c>
      <c r="H24" s="64">
        <v>0</v>
      </c>
      <c r="I24" s="64">
        <v>47727.423999999999</v>
      </c>
      <c r="J24" s="64">
        <v>0</v>
      </c>
      <c r="K24" s="64">
        <v>1.2E-2</v>
      </c>
      <c r="L24" s="64" t="s">
        <v>0</v>
      </c>
      <c r="M24" s="64">
        <v>137.4</v>
      </c>
      <c r="N24" s="64">
        <v>2053.4079999999999</v>
      </c>
      <c r="O24" s="64">
        <v>0</v>
      </c>
      <c r="P24" s="64">
        <v>54800.254999999997</v>
      </c>
      <c r="Q24" s="64">
        <v>0</v>
      </c>
      <c r="R24" s="64">
        <v>3.0000000000000001E-3</v>
      </c>
      <c r="S24" s="64" t="s">
        <v>0</v>
      </c>
      <c r="T24" s="64">
        <v>221.541</v>
      </c>
      <c r="U24" s="64">
        <v>2190.2719999999999</v>
      </c>
      <c r="V24" s="64" t="s">
        <v>0</v>
      </c>
      <c r="X24" s="1">
        <f t="shared" ref="X24:X55" si="35">IFERROR(RANK(B25,B$13:B$224),0)</f>
        <v>13</v>
      </c>
      <c r="Y24" s="1">
        <f t="shared" ref="Y24:Z39" si="36">IFERROR(RANK(C25,C$13:C$224),0)</f>
        <v>47</v>
      </c>
      <c r="Z24" s="1">
        <f t="shared" si="36"/>
        <v>52</v>
      </c>
      <c r="AA24" s="1">
        <f t="shared" ref="AA24:AA35" si="37">IFERROR(RANK(E25,E$13:E$224),0)</f>
        <v>0</v>
      </c>
      <c r="AB24" s="1">
        <f t="shared" ref="AB24:AB35" si="38">IFERROR(RANK(F25,F$13:F$224),0)</f>
        <v>43</v>
      </c>
      <c r="AC24" s="1">
        <f t="shared" ref="AC24:AC35" si="39">IFERROR(RANK(G25,G$13:G$224),0)</f>
        <v>7</v>
      </c>
      <c r="AD24" s="1">
        <f t="shared" ref="AD24:AD35" si="40">IFERROR(RANK(H25,H$13:H$224),0)</f>
        <v>24</v>
      </c>
      <c r="AE24" s="1">
        <f t="shared" ref="AE24:AE35" si="41">IFERROR(RANK(I25,I$13:I$224),0)</f>
        <v>11</v>
      </c>
      <c r="AF24" s="1">
        <f t="shared" ref="AF24:AF35" si="42">IFERROR(RANK(J25,J$13:J$224),0)</f>
        <v>52</v>
      </c>
      <c r="AG24" s="1">
        <f t="shared" ref="AG24:AG35" si="43">IFERROR(RANK(K25,K$13:K$224),0)</f>
        <v>55</v>
      </c>
      <c r="AH24" s="1">
        <f t="shared" ref="AH24:AH35" si="44">IFERROR(RANK(L25,L$13:L$224),0)</f>
        <v>0</v>
      </c>
      <c r="AI24" s="1">
        <f t="shared" ref="AI24:AI35" si="45">IFERROR(RANK(M25,M$13:M$224),0)</f>
        <v>42</v>
      </c>
      <c r="AJ24" s="1">
        <f t="shared" ref="AJ24:AJ35" si="46">IFERROR(RANK(N25,N$13:N$224),0)</f>
        <v>7</v>
      </c>
      <c r="AK24" s="1">
        <f t="shared" ref="AK24:AK35" si="47">IFERROR(RANK(O25,O$13:O$224),0)</f>
        <v>25</v>
      </c>
      <c r="AL24" s="1">
        <f t="shared" ref="AL24:AL35" si="48">IFERROR(RANK(P25,P$13:P$224),0)</f>
        <v>12</v>
      </c>
      <c r="AM24" s="1">
        <f t="shared" ref="AM24:AM35" si="49">IFERROR(RANK(Q25,Q$13:Q$224),0)</f>
        <v>25</v>
      </c>
      <c r="AN24" s="1">
        <f t="shared" ref="AN24:AN35" si="50">IFERROR(RANK(R25,R$13:R$224),0)</f>
        <v>57</v>
      </c>
      <c r="AO24" s="1">
        <f t="shared" ref="AO24:AO35" si="51">IFERROR(RANK(S25,S$13:S$224),0)</f>
        <v>0</v>
      </c>
      <c r="AP24" s="1">
        <f t="shared" ref="AP24:AP35" si="52">IFERROR(RANK(T25,T$13:T$224),0)</f>
        <v>41</v>
      </c>
      <c r="AQ24" s="1">
        <f t="shared" ref="AQ24:AQ35" si="53">IFERROR(RANK(U25,U$13:U$224),0)</f>
        <v>8</v>
      </c>
      <c r="AR24" s="1">
        <f t="shared" ref="AR24:AR35" si="54">IFERROR(RANK(V25,V$13:V$224),0)</f>
        <v>32</v>
      </c>
    </row>
    <row r="25" spans="1:67" x14ac:dyDescent="0.3">
      <c r="A25" s="78" t="s">
        <v>94</v>
      </c>
      <c r="B25" s="64">
        <v>49405.731</v>
      </c>
      <c r="C25" s="64">
        <v>2E-3</v>
      </c>
      <c r="D25" s="64">
        <v>0</v>
      </c>
      <c r="E25" s="64" t="s">
        <v>0</v>
      </c>
      <c r="F25" s="64">
        <v>16.776</v>
      </c>
      <c r="G25" s="64">
        <v>3126.3530000000001</v>
      </c>
      <c r="H25" s="64">
        <v>6.0000000000000001E-3</v>
      </c>
      <c r="I25" s="64">
        <v>47805.981</v>
      </c>
      <c r="J25" s="64">
        <v>0</v>
      </c>
      <c r="K25" s="64">
        <v>0</v>
      </c>
      <c r="L25" s="64" t="s">
        <v>0</v>
      </c>
      <c r="M25" s="64">
        <v>12.79</v>
      </c>
      <c r="N25" s="64">
        <v>2301.7199999999998</v>
      </c>
      <c r="O25" s="64">
        <v>2E-3</v>
      </c>
      <c r="P25" s="64">
        <v>42758.786</v>
      </c>
      <c r="Q25" s="64">
        <v>3.9E-2</v>
      </c>
      <c r="R25" s="64">
        <v>0</v>
      </c>
      <c r="S25" s="64" t="s">
        <v>0</v>
      </c>
      <c r="T25" s="64">
        <v>13.396000000000001</v>
      </c>
      <c r="U25" s="64">
        <v>2042.75</v>
      </c>
      <c r="V25" s="64">
        <v>2E-3</v>
      </c>
      <c r="X25" s="1">
        <f t="shared" si="35"/>
        <v>12</v>
      </c>
      <c r="Y25" s="1">
        <f t="shared" si="36"/>
        <v>15</v>
      </c>
      <c r="Z25" s="1">
        <f t="shared" si="36"/>
        <v>2</v>
      </c>
      <c r="AA25" s="1">
        <f t="shared" si="37"/>
        <v>22</v>
      </c>
      <c r="AB25" s="1">
        <f t="shared" si="38"/>
        <v>5</v>
      </c>
      <c r="AC25" s="1">
        <f t="shared" si="39"/>
        <v>9</v>
      </c>
      <c r="AD25" s="1">
        <f t="shared" si="40"/>
        <v>12</v>
      </c>
      <c r="AE25" s="1">
        <f t="shared" si="41"/>
        <v>13</v>
      </c>
      <c r="AF25" s="1">
        <f t="shared" si="42"/>
        <v>31</v>
      </c>
      <c r="AG25" s="1">
        <f t="shared" si="43"/>
        <v>2</v>
      </c>
      <c r="AH25" s="1">
        <f t="shared" si="44"/>
        <v>20</v>
      </c>
      <c r="AI25" s="1">
        <f t="shared" si="45"/>
        <v>5</v>
      </c>
      <c r="AJ25" s="1">
        <f t="shared" si="46"/>
        <v>9</v>
      </c>
      <c r="AK25" s="1">
        <f t="shared" si="47"/>
        <v>10</v>
      </c>
      <c r="AL25" s="1">
        <f t="shared" si="48"/>
        <v>11</v>
      </c>
      <c r="AM25" s="1">
        <f t="shared" si="49"/>
        <v>24</v>
      </c>
      <c r="AN25" s="1">
        <f t="shared" si="50"/>
        <v>3</v>
      </c>
      <c r="AO25" s="1">
        <f t="shared" si="51"/>
        <v>23</v>
      </c>
      <c r="AP25" s="1">
        <f t="shared" si="52"/>
        <v>5</v>
      </c>
      <c r="AQ25" s="1">
        <f t="shared" si="53"/>
        <v>11</v>
      </c>
      <c r="AR25" s="1">
        <f t="shared" si="54"/>
        <v>13</v>
      </c>
      <c r="AU25" s="11" t="s">
        <v>676</v>
      </c>
      <c r="AV25" s="11"/>
    </row>
    <row r="26" spans="1:67" x14ac:dyDescent="0.3">
      <c r="A26" s="78" t="s">
        <v>95</v>
      </c>
      <c r="B26" s="64">
        <v>49909.101999999999</v>
      </c>
      <c r="C26" s="64">
        <v>1.893</v>
      </c>
      <c r="D26" s="64">
        <v>2303.3150000000001</v>
      </c>
      <c r="E26" s="64">
        <v>0</v>
      </c>
      <c r="F26" s="64">
        <v>1085.662</v>
      </c>
      <c r="G26" s="64">
        <v>2410.1970000000001</v>
      </c>
      <c r="H26" s="64">
        <v>1.153</v>
      </c>
      <c r="I26" s="64">
        <v>44584.067000000003</v>
      </c>
      <c r="J26" s="64">
        <v>1.9E-2</v>
      </c>
      <c r="K26" s="64">
        <v>920.65499999999997</v>
      </c>
      <c r="L26" s="64">
        <v>0</v>
      </c>
      <c r="M26" s="64">
        <v>755.89499999999998</v>
      </c>
      <c r="N26" s="64">
        <v>1815.681</v>
      </c>
      <c r="O26" s="64">
        <v>0.91300000000000003</v>
      </c>
      <c r="P26" s="64">
        <v>45992.663999999997</v>
      </c>
      <c r="Q26" s="64">
        <v>0.04</v>
      </c>
      <c r="R26" s="64">
        <v>321.10300000000001</v>
      </c>
      <c r="S26" s="64">
        <v>0</v>
      </c>
      <c r="T26" s="64">
        <v>729.83900000000006</v>
      </c>
      <c r="U26" s="64">
        <v>1240.5229999999999</v>
      </c>
      <c r="V26" s="64">
        <v>0.48799999999999999</v>
      </c>
      <c r="X26" s="1">
        <f t="shared" si="35"/>
        <v>16</v>
      </c>
      <c r="Y26" s="1">
        <f t="shared" si="36"/>
        <v>54</v>
      </c>
      <c r="Z26" s="1">
        <f t="shared" si="36"/>
        <v>44</v>
      </c>
      <c r="AA26" s="1">
        <f t="shared" si="37"/>
        <v>0</v>
      </c>
      <c r="AB26" s="1">
        <f t="shared" si="38"/>
        <v>13</v>
      </c>
      <c r="AC26" s="1">
        <f t="shared" si="39"/>
        <v>19</v>
      </c>
      <c r="AD26" s="1">
        <f t="shared" si="40"/>
        <v>34</v>
      </c>
      <c r="AE26" s="1">
        <f t="shared" si="41"/>
        <v>17</v>
      </c>
      <c r="AF26" s="1">
        <f t="shared" si="42"/>
        <v>21</v>
      </c>
      <c r="AG26" s="1">
        <f t="shared" si="43"/>
        <v>55</v>
      </c>
      <c r="AH26" s="1">
        <f t="shared" si="44"/>
        <v>0</v>
      </c>
      <c r="AI26" s="1">
        <f t="shared" si="45"/>
        <v>13</v>
      </c>
      <c r="AJ26" s="1">
        <f t="shared" si="46"/>
        <v>19</v>
      </c>
      <c r="AK26" s="1">
        <f t="shared" si="47"/>
        <v>17</v>
      </c>
      <c r="AL26" s="1">
        <f t="shared" si="48"/>
        <v>18</v>
      </c>
      <c r="AM26" s="1">
        <f t="shared" si="49"/>
        <v>36</v>
      </c>
      <c r="AN26" s="1">
        <f t="shared" si="50"/>
        <v>57</v>
      </c>
      <c r="AO26" s="1">
        <f t="shared" si="51"/>
        <v>0</v>
      </c>
      <c r="AP26" s="1">
        <f t="shared" si="52"/>
        <v>12</v>
      </c>
      <c r="AQ26" s="1">
        <f t="shared" si="53"/>
        <v>21</v>
      </c>
      <c r="AR26" s="1">
        <f t="shared" si="54"/>
        <v>21</v>
      </c>
      <c r="AU26" s="98">
        <v>2022</v>
      </c>
      <c r="AV26" s="97"/>
      <c r="AW26" s="97"/>
      <c r="AX26" s="97"/>
      <c r="AY26" s="97"/>
      <c r="AZ26" s="97"/>
      <c r="BA26" s="97"/>
      <c r="BB26" s="97">
        <v>2023</v>
      </c>
      <c r="BC26" s="97"/>
      <c r="BD26" s="97"/>
      <c r="BE26" s="97"/>
      <c r="BF26" s="97"/>
      <c r="BG26" s="97"/>
      <c r="BH26" s="97"/>
      <c r="BI26" s="97">
        <v>2024</v>
      </c>
      <c r="BJ26" s="97"/>
      <c r="BK26" s="97"/>
      <c r="BL26" s="97"/>
      <c r="BM26" s="97"/>
      <c r="BN26" s="97"/>
      <c r="BO26" s="97"/>
    </row>
    <row r="27" spans="1:67" x14ac:dyDescent="0.3">
      <c r="A27" s="78" t="s">
        <v>96</v>
      </c>
      <c r="B27" s="64">
        <v>35558.648000000001</v>
      </c>
      <c r="C27" s="64">
        <v>1E-3</v>
      </c>
      <c r="D27" s="64">
        <v>3.0000000000000001E-3</v>
      </c>
      <c r="E27" s="64" t="s">
        <v>0</v>
      </c>
      <c r="F27" s="64">
        <v>297.697</v>
      </c>
      <c r="G27" s="64">
        <v>647.51099999999997</v>
      </c>
      <c r="H27" s="64">
        <v>0</v>
      </c>
      <c r="I27" s="64">
        <v>29003.668000000001</v>
      </c>
      <c r="J27" s="64">
        <v>0.154</v>
      </c>
      <c r="K27" s="64">
        <v>0</v>
      </c>
      <c r="L27" s="64" t="s">
        <v>0</v>
      </c>
      <c r="M27" s="64">
        <v>235.036</v>
      </c>
      <c r="N27" s="64">
        <v>371.19</v>
      </c>
      <c r="O27" s="64">
        <v>2.1000000000000001E-2</v>
      </c>
      <c r="P27" s="64">
        <v>28563.929</v>
      </c>
      <c r="Q27" s="64">
        <v>1E-3</v>
      </c>
      <c r="R27" s="64">
        <v>0</v>
      </c>
      <c r="S27" s="64" t="s">
        <v>0</v>
      </c>
      <c r="T27" s="64">
        <v>240.67699999999999</v>
      </c>
      <c r="U27" s="64">
        <v>229.404</v>
      </c>
      <c r="V27" s="64">
        <v>0.02</v>
      </c>
      <c r="X27" s="1">
        <f t="shared" si="35"/>
        <v>19</v>
      </c>
      <c r="Y27" s="1">
        <f t="shared" si="36"/>
        <v>35</v>
      </c>
      <c r="Z27" s="1">
        <f t="shared" si="36"/>
        <v>3</v>
      </c>
      <c r="AA27" s="1">
        <f t="shared" si="37"/>
        <v>3</v>
      </c>
      <c r="AB27" s="1">
        <f t="shared" si="38"/>
        <v>16</v>
      </c>
      <c r="AC27" s="1">
        <f t="shared" si="39"/>
        <v>23</v>
      </c>
      <c r="AD27" s="1">
        <f t="shared" si="40"/>
        <v>34</v>
      </c>
      <c r="AE27" s="1">
        <f t="shared" si="41"/>
        <v>19</v>
      </c>
      <c r="AF27" s="1">
        <f t="shared" si="42"/>
        <v>20</v>
      </c>
      <c r="AG27" s="1">
        <f t="shared" si="43"/>
        <v>3</v>
      </c>
      <c r="AH27" s="1">
        <f t="shared" si="44"/>
        <v>5</v>
      </c>
      <c r="AI27" s="1">
        <f t="shared" si="45"/>
        <v>15</v>
      </c>
      <c r="AJ27" s="1">
        <f t="shared" si="46"/>
        <v>24</v>
      </c>
      <c r="AK27" s="1">
        <f t="shared" si="47"/>
        <v>23</v>
      </c>
      <c r="AL27" s="1">
        <f t="shared" si="48"/>
        <v>19</v>
      </c>
      <c r="AM27" s="1">
        <f t="shared" si="49"/>
        <v>21</v>
      </c>
      <c r="AN27" s="1">
        <f t="shared" si="50"/>
        <v>5</v>
      </c>
      <c r="AO27" s="1">
        <f t="shared" si="51"/>
        <v>3</v>
      </c>
      <c r="AP27" s="1">
        <f t="shared" si="52"/>
        <v>11</v>
      </c>
      <c r="AQ27" s="1">
        <f t="shared" si="53"/>
        <v>24</v>
      </c>
      <c r="AR27" s="1">
        <f t="shared" si="54"/>
        <v>19</v>
      </c>
      <c r="AU27" s="7" t="str">
        <f>AU10</f>
        <v>TOTAL</v>
      </c>
      <c r="AV27" s="7" t="str">
        <f t="shared" ref="AV27:BO27" si="55">AV10</f>
        <v>1512</v>
      </c>
      <c r="AW27" s="7" t="str">
        <f t="shared" si="55"/>
        <v>1005</v>
      </c>
      <c r="AX27" s="7" t="str">
        <f t="shared" si="55"/>
        <v>1205</v>
      </c>
      <c r="AY27" s="7" t="str">
        <f t="shared" si="55"/>
        <v>44</v>
      </c>
      <c r="AZ27" s="7" t="str">
        <f t="shared" si="55"/>
        <v>72</v>
      </c>
      <c r="BA27" s="7" t="str">
        <f t="shared" si="55"/>
        <v>1507</v>
      </c>
      <c r="BB27" s="7" t="str">
        <f t="shared" si="55"/>
        <v>TOTAL</v>
      </c>
      <c r="BC27" s="7" t="str">
        <f t="shared" si="55"/>
        <v>1512</v>
      </c>
      <c r="BD27" s="7" t="str">
        <f t="shared" si="55"/>
        <v>1005</v>
      </c>
      <c r="BE27" s="7" t="str">
        <f t="shared" si="55"/>
        <v>1205</v>
      </c>
      <c r="BF27" s="7" t="str">
        <f t="shared" si="55"/>
        <v>44</v>
      </c>
      <c r="BG27" s="7" t="str">
        <f t="shared" si="55"/>
        <v>72</v>
      </c>
      <c r="BH27" s="7" t="str">
        <f t="shared" si="55"/>
        <v>1507</v>
      </c>
      <c r="BI27" s="7" t="str">
        <f t="shared" si="55"/>
        <v>TOTAL</v>
      </c>
      <c r="BJ27" s="7" t="str">
        <f t="shared" si="55"/>
        <v>1512</v>
      </c>
      <c r="BK27" s="7" t="str">
        <f t="shared" si="55"/>
        <v>1005</v>
      </c>
      <c r="BL27" s="7" t="str">
        <f t="shared" si="55"/>
        <v>1205</v>
      </c>
      <c r="BM27" s="7" t="str">
        <f t="shared" si="55"/>
        <v>44</v>
      </c>
      <c r="BN27" s="7" t="str">
        <f t="shared" si="55"/>
        <v>72</v>
      </c>
      <c r="BO27" s="7" t="str">
        <f t="shared" si="55"/>
        <v>1507</v>
      </c>
    </row>
    <row r="28" spans="1:67" x14ac:dyDescent="0.3">
      <c r="A28" s="78" t="s">
        <v>97</v>
      </c>
      <c r="B28" s="64">
        <v>29661.884999999998</v>
      </c>
      <c r="C28" s="64">
        <v>4.5999999999999999E-2</v>
      </c>
      <c r="D28" s="64">
        <v>356.39400000000001</v>
      </c>
      <c r="E28" s="64">
        <v>268.67200000000003</v>
      </c>
      <c r="F28" s="64">
        <v>212.36</v>
      </c>
      <c r="G28" s="64">
        <v>252.524</v>
      </c>
      <c r="H28" s="64">
        <v>0</v>
      </c>
      <c r="I28" s="64">
        <v>27688.477999999999</v>
      </c>
      <c r="J28" s="64">
        <v>0.17699999999999999</v>
      </c>
      <c r="K28" s="64">
        <v>458.09199999999998</v>
      </c>
      <c r="L28" s="64">
        <v>60.771999999999998</v>
      </c>
      <c r="M28" s="64">
        <v>183.67599999999999</v>
      </c>
      <c r="N28" s="64">
        <v>182.89599999999999</v>
      </c>
      <c r="O28" s="64">
        <v>4.0000000000000001E-3</v>
      </c>
      <c r="P28" s="64">
        <v>27818.399000000001</v>
      </c>
      <c r="Q28" s="64">
        <v>6.3E-2</v>
      </c>
      <c r="R28" s="64">
        <v>232.01400000000001</v>
      </c>
      <c r="S28" s="64">
        <v>85.384</v>
      </c>
      <c r="T28" s="64">
        <v>255.80199999999999</v>
      </c>
      <c r="U28" s="64">
        <v>188.08500000000001</v>
      </c>
      <c r="V28" s="64">
        <v>3.6999999999999998E-2</v>
      </c>
      <c r="X28" s="1">
        <f t="shared" si="35"/>
        <v>21</v>
      </c>
      <c r="Y28" s="1">
        <f t="shared" si="36"/>
        <v>12</v>
      </c>
      <c r="Z28" s="1">
        <f t="shared" si="36"/>
        <v>15</v>
      </c>
      <c r="AA28" s="1">
        <f t="shared" si="37"/>
        <v>0</v>
      </c>
      <c r="AB28" s="1">
        <f t="shared" si="38"/>
        <v>57</v>
      </c>
      <c r="AC28" s="1">
        <f t="shared" si="39"/>
        <v>42</v>
      </c>
      <c r="AD28" s="1">
        <f t="shared" si="40"/>
        <v>34</v>
      </c>
      <c r="AE28" s="1">
        <f t="shared" si="41"/>
        <v>18</v>
      </c>
      <c r="AF28" s="1">
        <f t="shared" si="42"/>
        <v>10</v>
      </c>
      <c r="AG28" s="1">
        <f t="shared" si="43"/>
        <v>14</v>
      </c>
      <c r="AH28" s="1">
        <f t="shared" si="44"/>
        <v>0</v>
      </c>
      <c r="AI28" s="1">
        <f t="shared" si="45"/>
        <v>63</v>
      </c>
      <c r="AJ28" s="1">
        <f t="shared" si="46"/>
        <v>42</v>
      </c>
      <c r="AK28" s="1">
        <f t="shared" si="47"/>
        <v>14</v>
      </c>
      <c r="AL28" s="1">
        <f t="shared" si="48"/>
        <v>17</v>
      </c>
      <c r="AM28" s="1">
        <f t="shared" si="49"/>
        <v>14</v>
      </c>
      <c r="AN28" s="1">
        <f t="shared" si="50"/>
        <v>14</v>
      </c>
      <c r="AO28" s="1">
        <f t="shared" si="51"/>
        <v>23</v>
      </c>
      <c r="AP28" s="1">
        <f t="shared" si="52"/>
        <v>61</v>
      </c>
      <c r="AQ28" s="1">
        <f t="shared" si="53"/>
        <v>38</v>
      </c>
      <c r="AR28" s="1">
        <f t="shared" si="54"/>
        <v>20</v>
      </c>
      <c r="AT28" s="1">
        <v>1</v>
      </c>
      <c r="AU28" s="1" t="str">
        <f t="shared" ref="AU28:BO28" si="56">VLOOKUP(INDEX($A$13:$A$224,AU12),GEO,2,0)</f>
        <v>China</v>
      </c>
      <c r="AV28" s="1" t="str">
        <f t="shared" si="56"/>
        <v>Ukraine</v>
      </c>
      <c r="AW28" s="1" t="str">
        <f t="shared" si="56"/>
        <v>Ukraine</v>
      </c>
      <c r="AX28" s="1" t="str">
        <f t="shared" si="56"/>
        <v>Australia</v>
      </c>
      <c r="AY28" s="1" t="str">
        <f t="shared" si="56"/>
        <v>China</v>
      </c>
      <c r="AZ28" s="1" t="str">
        <f t="shared" si="56"/>
        <v>China</v>
      </c>
      <c r="BA28" s="1" t="str">
        <f t="shared" si="56"/>
        <v>Ukraine</v>
      </c>
      <c r="BB28" s="1" t="str">
        <f t="shared" si="56"/>
        <v>China</v>
      </c>
      <c r="BC28" s="1" t="str">
        <f t="shared" si="56"/>
        <v>Ukraine</v>
      </c>
      <c r="BD28" s="1" t="str">
        <f t="shared" si="56"/>
        <v>Ukraine</v>
      </c>
      <c r="BE28" s="1" t="str">
        <f t="shared" si="56"/>
        <v>Australia</v>
      </c>
      <c r="BF28" s="1" t="str">
        <f t="shared" si="56"/>
        <v>China</v>
      </c>
      <c r="BG28" s="1" t="str">
        <f t="shared" si="56"/>
        <v>China</v>
      </c>
      <c r="BH28" s="1" t="str">
        <f t="shared" si="56"/>
        <v>Argentina</v>
      </c>
      <c r="BI28" s="1" t="str">
        <f t="shared" si="56"/>
        <v>China</v>
      </c>
      <c r="BJ28" s="1" t="str">
        <f t="shared" si="56"/>
        <v>Ukraine</v>
      </c>
      <c r="BK28" s="1" t="str">
        <f t="shared" si="56"/>
        <v>Ukraine</v>
      </c>
      <c r="BL28" s="1" t="str">
        <f t="shared" si="56"/>
        <v>Ukraine</v>
      </c>
      <c r="BM28" s="1" t="str">
        <f t="shared" si="56"/>
        <v>China</v>
      </c>
      <c r="BN28" s="1" t="str">
        <f t="shared" si="56"/>
        <v>India</v>
      </c>
      <c r="BO28" s="1" t="str">
        <f t="shared" si="56"/>
        <v>Ukraine</v>
      </c>
    </row>
    <row r="29" spans="1:67" x14ac:dyDescent="0.3">
      <c r="A29" s="78" t="s">
        <v>98</v>
      </c>
      <c r="B29" s="64">
        <v>28288.225999999999</v>
      </c>
      <c r="C29" s="64">
        <v>8.7409999999999997</v>
      </c>
      <c r="D29" s="64">
        <v>3.9089999999999998</v>
      </c>
      <c r="E29" s="64" t="s">
        <v>0</v>
      </c>
      <c r="F29" s="64">
        <v>5.15</v>
      </c>
      <c r="G29" s="64">
        <v>90.123000000000005</v>
      </c>
      <c r="H29" s="64">
        <v>0</v>
      </c>
      <c r="I29" s="64">
        <v>28975.306</v>
      </c>
      <c r="J29" s="64">
        <v>2.4769999999999999</v>
      </c>
      <c r="K29" s="64">
        <v>4.7370000000000001</v>
      </c>
      <c r="L29" s="64" t="s">
        <v>0</v>
      </c>
      <c r="M29" s="64">
        <v>4.0330000000000004</v>
      </c>
      <c r="N29" s="64">
        <v>32.201000000000001</v>
      </c>
      <c r="O29" s="64">
        <v>0.21199999999999999</v>
      </c>
      <c r="P29" s="64">
        <v>29185.749</v>
      </c>
      <c r="Q29" s="64">
        <v>1.0649999999999999</v>
      </c>
      <c r="R29" s="64">
        <v>3.2549999999999999</v>
      </c>
      <c r="S29" s="64">
        <v>0</v>
      </c>
      <c r="T29" s="64">
        <v>3.0179999999999998</v>
      </c>
      <c r="U29" s="64">
        <v>52.311</v>
      </c>
      <c r="V29" s="64">
        <v>2.3E-2</v>
      </c>
      <c r="X29" s="1">
        <f t="shared" si="35"/>
        <v>20</v>
      </c>
      <c r="Y29" s="1">
        <f t="shared" si="36"/>
        <v>11</v>
      </c>
      <c r="Z29" s="1">
        <f t="shared" si="36"/>
        <v>8</v>
      </c>
      <c r="AA29" s="1">
        <f t="shared" si="37"/>
        <v>7</v>
      </c>
      <c r="AB29" s="1">
        <f t="shared" si="38"/>
        <v>26</v>
      </c>
      <c r="AC29" s="1">
        <f t="shared" si="39"/>
        <v>14</v>
      </c>
      <c r="AD29" s="1">
        <f t="shared" si="40"/>
        <v>28</v>
      </c>
      <c r="AE29" s="1">
        <f t="shared" si="41"/>
        <v>21</v>
      </c>
      <c r="AF29" s="1">
        <f t="shared" si="42"/>
        <v>23</v>
      </c>
      <c r="AG29" s="1">
        <f t="shared" si="43"/>
        <v>7</v>
      </c>
      <c r="AH29" s="1">
        <f t="shared" si="44"/>
        <v>8</v>
      </c>
      <c r="AI29" s="1">
        <f t="shared" si="45"/>
        <v>27</v>
      </c>
      <c r="AJ29" s="1">
        <f t="shared" si="46"/>
        <v>17</v>
      </c>
      <c r="AK29" s="1">
        <f t="shared" si="47"/>
        <v>28</v>
      </c>
      <c r="AL29" s="1">
        <f t="shared" si="48"/>
        <v>24</v>
      </c>
      <c r="AM29" s="1">
        <f t="shared" si="49"/>
        <v>31</v>
      </c>
      <c r="AN29" s="1">
        <f t="shared" si="50"/>
        <v>13</v>
      </c>
      <c r="AO29" s="1">
        <f t="shared" si="51"/>
        <v>23</v>
      </c>
      <c r="AP29" s="1">
        <f t="shared" si="52"/>
        <v>29</v>
      </c>
      <c r="AQ29" s="1">
        <f t="shared" si="53"/>
        <v>17</v>
      </c>
      <c r="AR29" s="1">
        <f t="shared" si="54"/>
        <v>36</v>
      </c>
      <c r="AT29" s="1">
        <v>2</v>
      </c>
      <c r="AU29" s="1" t="str">
        <f t="shared" ref="AU29:BO29" si="57">VLOOKUP(INDEX($A$13:$A$224,AU13),GEO,2,0)</f>
        <v>United States</v>
      </c>
      <c r="AV29" s="1" t="str">
        <f t="shared" si="57"/>
        <v>Moldova</v>
      </c>
      <c r="AW29" s="1" t="str">
        <f t="shared" si="57"/>
        <v>Brazil</v>
      </c>
      <c r="AX29" s="1" t="str">
        <f t="shared" si="57"/>
        <v>Ukraine</v>
      </c>
      <c r="AY29" s="1" t="str">
        <f t="shared" si="57"/>
        <v>Ukraine</v>
      </c>
      <c r="AZ29" s="1" t="str">
        <f t="shared" si="57"/>
        <v>Russia</v>
      </c>
      <c r="BA29" s="1" t="str">
        <f t="shared" si="57"/>
        <v>Argentina</v>
      </c>
      <c r="BB29" s="1" t="str">
        <f t="shared" si="57"/>
        <v>United States</v>
      </c>
      <c r="BC29" s="1" t="str">
        <f t="shared" si="57"/>
        <v>Serbia</v>
      </c>
      <c r="BD29" s="1" t="str">
        <f t="shared" si="57"/>
        <v>Brazil</v>
      </c>
      <c r="BE29" s="1" t="str">
        <f t="shared" si="57"/>
        <v>Ukraine</v>
      </c>
      <c r="BF29" s="1" t="str">
        <f t="shared" si="57"/>
        <v>Ukraine</v>
      </c>
      <c r="BG29" s="1" t="str">
        <f t="shared" si="57"/>
        <v>South Korea</v>
      </c>
      <c r="BH29" s="1" t="str">
        <f t="shared" si="57"/>
        <v>Ukraine</v>
      </c>
      <c r="BI29" s="1" t="str">
        <f t="shared" si="57"/>
        <v>United States</v>
      </c>
      <c r="BJ29" s="1" t="str">
        <f t="shared" si="57"/>
        <v>Serbia</v>
      </c>
      <c r="BK29" s="1" t="str">
        <f t="shared" si="57"/>
        <v>United States</v>
      </c>
      <c r="BL29" s="1" t="str">
        <f t="shared" si="57"/>
        <v>Australia</v>
      </c>
      <c r="BM29" s="1" t="str">
        <f t="shared" si="57"/>
        <v>Ukraine</v>
      </c>
      <c r="BN29" s="1" t="str">
        <f t="shared" si="57"/>
        <v>South Korea</v>
      </c>
      <c r="BO29" s="1" t="str">
        <f t="shared" si="57"/>
        <v>Argentina</v>
      </c>
    </row>
    <row r="30" spans="1:67" x14ac:dyDescent="0.3">
      <c r="A30" s="78" t="s">
        <v>99</v>
      </c>
      <c r="B30" s="64">
        <v>29224.197</v>
      </c>
      <c r="C30" s="64">
        <v>8.9589999999999996</v>
      </c>
      <c r="D30" s="64">
        <v>90.01</v>
      </c>
      <c r="E30" s="64">
        <v>23.032</v>
      </c>
      <c r="F30" s="64">
        <v>54.015999999999998</v>
      </c>
      <c r="G30" s="64">
        <v>1349.1590000000001</v>
      </c>
      <c r="H30" s="64">
        <v>1E-3</v>
      </c>
      <c r="I30" s="64">
        <v>23522.242999999999</v>
      </c>
      <c r="J30" s="64">
        <v>0.106</v>
      </c>
      <c r="K30" s="64">
        <v>74.363</v>
      </c>
      <c r="L30" s="64">
        <v>17.846</v>
      </c>
      <c r="M30" s="64">
        <v>38.673000000000002</v>
      </c>
      <c r="N30" s="64">
        <v>686.65099999999995</v>
      </c>
      <c r="O30" s="64">
        <v>1E-3</v>
      </c>
      <c r="P30" s="64">
        <v>20523.317999999999</v>
      </c>
      <c r="Q30" s="64">
        <v>8.9999999999999993E-3</v>
      </c>
      <c r="R30" s="64">
        <v>11.01</v>
      </c>
      <c r="S30" s="64">
        <v>0</v>
      </c>
      <c r="T30" s="64">
        <v>29.227</v>
      </c>
      <c r="U30" s="64">
        <v>721.62</v>
      </c>
      <c r="V30" s="64">
        <v>0</v>
      </c>
      <c r="X30" s="1">
        <f t="shared" si="35"/>
        <v>23</v>
      </c>
      <c r="Y30" s="1">
        <f t="shared" si="36"/>
        <v>39</v>
      </c>
      <c r="Z30" s="1">
        <f t="shared" si="36"/>
        <v>19</v>
      </c>
      <c r="AA30" s="1">
        <f t="shared" si="37"/>
        <v>22</v>
      </c>
      <c r="AB30" s="1">
        <f t="shared" si="38"/>
        <v>33</v>
      </c>
      <c r="AC30" s="1">
        <f t="shared" si="39"/>
        <v>28</v>
      </c>
      <c r="AD30" s="1">
        <f t="shared" si="40"/>
        <v>21</v>
      </c>
      <c r="AE30" s="1">
        <f t="shared" si="41"/>
        <v>20</v>
      </c>
      <c r="AF30" s="1">
        <f t="shared" si="42"/>
        <v>33</v>
      </c>
      <c r="AG30" s="1">
        <f t="shared" si="43"/>
        <v>20</v>
      </c>
      <c r="AH30" s="1">
        <f t="shared" si="44"/>
        <v>0</v>
      </c>
      <c r="AI30" s="1">
        <f t="shared" si="45"/>
        <v>23</v>
      </c>
      <c r="AJ30" s="1">
        <f t="shared" si="46"/>
        <v>37</v>
      </c>
      <c r="AK30" s="1">
        <f t="shared" si="47"/>
        <v>19</v>
      </c>
      <c r="AL30" s="1">
        <f t="shared" si="48"/>
        <v>20</v>
      </c>
      <c r="AM30" s="1">
        <f t="shared" si="49"/>
        <v>28</v>
      </c>
      <c r="AN30" s="1">
        <f t="shared" si="50"/>
        <v>19</v>
      </c>
      <c r="AO30" s="1">
        <f t="shared" si="51"/>
        <v>0</v>
      </c>
      <c r="AP30" s="1">
        <f t="shared" si="52"/>
        <v>22</v>
      </c>
      <c r="AQ30" s="1">
        <f t="shared" si="53"/>
        <v>34</v>
      </c>
      <c r="AR30" s="1">
        <f t="shared" si="54"/>
        <v>28</v>
      </c>
      <c r="AT30" s="1">
        <v>3</v>
      </c>
      <c r="AU30" s="1" t="str">
        <f t="shared" ref="AU30:BO30" si="58">VLOOKUP(INDEX($A$13:$A$224,AU14),GEO,2,0)</f>
        <v>United Kingdom</v>
      </c>
      <c r="AV30" s="1" t="str">
        <f t="shared" si="58"/>
        <v>Russia</v>
      </c>
      <c r="AW30" s="1" t="str">
        <f t="shared" si="58"/>
        <v>Canada</v>
      </c>
      <c r="AX30" s="1" t="str">
        <f t="shared" si="58"/>
        <v>Canada</v>
      </c>
      <c r="AY30" s="1" t="str">
        <f t="shared" si="58"/>
        <v>Russia</v>
      </c>
      <c r="AZ30" s="1" t="str">
        <f t="shared" si="58"/>
        <v>Türkiye</v>
      </c>
      <c r="BA30" s="1" t="str">
        <f t="shared" si="58"/>
        <v>Serbia</v>
      </c>
      <c r="BB30" s="1" t="str">
        <f t="shared" si="58"/>
        <v>United Kingdom</v>
      </c>
      <c r="BC30" s="1" t="str">
        <f t="shared" si="58"/>
        <v>Moldova</v>
      </c>
      <c r="BD30" s="1" t="str">
        <f t="shared" si="58"/>
        <v>Canada</v>
      </c>
      <c r="BE30" s="1" t="str">
        <f t="shared" si="58"/>
        <v>Uruguay</v>
      </c>
      <c r="BF30" s="1" t="str">
        <f t="shared" si="58"/>
        <v>United States</v>
      </c>
      <c r="BG30" s="1" t="str">
        <f t="shared" si="58"/>
        <v>India</v>
      </c>
      <c r="BH30" s="1" t="str">
        <f t="shared" si="58"/>
        <v>Norway</v>
      </c>
      <c r="BI30" s="1" t="str">
        <f t="shared" si="58"/>
        <v>United Kingdom</v>
      </c>
      <c r="BJ30" s="1" t="str">
        <f t="shared" si="58"/>
        <v>Moldova</v>
      </c>
      <c r="BK30" s="1" t="str">
        <f t="shared" si="58"/>
        <v>Brazil</v>
      </c>
      <c r="BL30" s="1" t="str">
        <f t="shared" si="58"/>
        <v>Canada</v>
      </c>
      <c r="BM30" s="1" t="str">
        <f t="shared" si="58"/>
        <v>United States</v>
      </c>
      <c r="BN30" s="1" t="str">
        <f t="shared" si="58"/>
        <v>Türkiye</v>
      </c>
      <c r="BO30" s="1" t="str">
        <f t="shared" si="58"/>
        <v>Norway</v>
      </c>
    </row>
    <row r="31" spans="1:67" x14ac:dyDescent="0.3">
      <c r="A31" s="78" t="s">
        <v>100</v>
      </c>
      <c r="B31" s="64">
        <v>27330.072</v>
      </c>
      <c r="C31" s="64">
        <v>1.6E-2</v>
      </c>
      <c r="D31" s="64">
        <v>0.56799999999999995</v>
      </c>
      <c r="E31" s="64">
        <v>0</v>
      </c>
      <c r="F31" s="64">
        <v>35.996000000000002</v>
      </c>
      <c r="G31" s="64">
        <v>192.637</v>
      </c>
      <c r="H31" s="64">
        <v>1.7000000000000001E-2</v>
      </c>
      <c r="I31" s="64">
        <v>25369.954000000002</v>
      </c>
      <c r="J31" s="64">
        <v>1.2999999999999999E-2</v>
      </c>
      <c r="K31" s="64">
        <v>0.46100000000000002</v>
      </c>
      <c r="L31" s="64" t="s">
        <v>0</v>
      </c>
      <c r="M31" s="64">
        <v>57.8</v>
      </c>
      <c r="N31" s="64">
        <v>84.9</v>
      </c>
      <c r="O31" s="64">
        <v>1.7000000000000001E-2</v>
      </c>
      <c r="P31" s="64">
        <v>27268.624</v>
      </c>
      <c r="Q31" s="64">
        <v>2.4E-2</v>
      </c>
      <c r="R31" s="64">
        <v>0.372</v>
      </c>
      <c r="S31" s="64" t="s">
        <v>0</v>
      </c>
      <c r="T31" s="64">
        <v>62.774000000000001</v>
      </c>
      <c r="U31" s="64">
        <v>87.835999999999999</v>
      </c>
      <c r="V31" s="64">
        <v>4.0000000000000001E-3</v>
      </c>
      <c r="X31" s="1">
        <f t="shared" si="35"/>
        <v>14</v>
      </c>
      <c r="Y31" s="1">
        <f t="shared" si="36"/>
        <v>47</v>
      </c>
      <c r="Z31" s="1">
        <f t="shared" si="36"/>
        <v>52</v>
      </c>
      <c r="AA31" s="1">
        <f t="shared" si="37"/>
        <v>0</v>
      </c>
      <c r="AB31" s="1">
        <f t="shared" si="38"/>
        <v>85</v>
      </c>
      <c r="AC31" s="1">
        <f t="shared" si="39"/>
        <v>35</v>
      </c>
      <c r="AD31" s="1">
        <f t="shared" si="40"/>
        <v>34</v>
      </c>
      <c r="AE31" s="1">
        <f t="shared" si="41"/>
        <v>14</v>
      </c>
      <c r="AF31" s="1">
        <f t="shared" si="42"/>
        <v>42</v>
      </c>
      <c r="AG31" s="1">
        <f t="shared" si="43"/>
        <v>35</v>
      </c>
      <c r="AH31" s="1">
        <f t="shared" si="44"/>
        <v>0</v>
      </c>
      <c r="AI31" s="1">
        <f t="shared" si="45"/>
        <v>67</v>
      </c>
      <c r="AJ31" s="1">
        <f t="shared" si="46"/>
        <v>34</v>
      </c>
      <c r="AK31" s="1">
        <f t="shared" si="47"/>
        <v>0</v>
      </c>
      <c r="AL31" s="1">
        <f t="shared" si="48"/>
        <v>15</v>
      </c>
      <c r="AM31" s="1">
        <f t="shared" si="49"/>
        <v>30</v>
      </c>
      <c r="AN31" s="1">
        <f t="shared" si="50"/>
        <v>57</v>
      </c>
      <c r="AO31" s="1">
        <f t="shared" si="51"/>
        <v>0</v>
      </c>
      <c r="AP31" s="1">
        <f t="shared" si="52"/>
        <v>63</v>
      </c>
      <c r="AQ31" s="1">
        <f t="shared" si="53"/>
        <v>27</v>
      </c>
      <c r="AR31" s="1">
        <f t="shared" si="54"/>
        <v>0</v>
      </c>
      <c r="AT31" s="1">
        <v>4</v>
      </c>
      <c r="AU31" s="1" t="str">
        <f t="shared" ref="AU31:BO31" si="59">VLOOKUP(INDEX($A$13:$A$224,AU15),GEO,2,0)</f>
        <v>Russia</v>
      </c>
      <c r="AV31" s="1" t="str">
        <f t="shared" si="59"/>
        <v>Serbia</v>
      </c>
      <c r="AW31" s="1" t="str">
        <f t="shared" si="59"/>
        <v>United States</v>
      </c>
      <c r="AX31" s="1" t="str">
        <f t="shared" si="59"/>
        <v>Serbia</v>
      </c>
      <c r="AY31" s="1" t="str">
        <f t="shared" si="59"/>
        <v>United States</v>
      </c>
      <c r="AZ31" s="1" t="str">
        <f t="shared" si="59"/>
        <v>India</v>
      </c>
      <c r="BA31" s="1" t="str">
        <f t="shared" si="59"/>
        <v>Norway</v>
      </c>
      <c r="BB31" s="1" t="str">
        <f t="shared" si="59"/>
        <v>Switzerland</v>
      </c>
      <c r="BC31" s="1" t="str">
        <f t="shared" si="59"/>
        <v>United Kingdom</v>
      </c>
      <c r="BD31" s="1" t="str">
        <f t="shared" si="59"/>
        <v>Russia</v>
      </c>
      <c r="BE31" s="1" t="str">
        <f t="shared" si="59"/>
        <v>Moldova</v>
      </c>
      <c r="BF31" s="1" t="str">
        <f t="shared" si="59"/>
        <v>Norway</v>
      </c>
      <c r="BG31" s="1" t="str">
        <f t="shared" si="59"/>
        <v>United Kingdom</v>
      </c>
      <c r="BH31" s="1" t="str">
        <f t="shared" si="59"/>
        <v>Serbia</v>
      </c>
      <c r="BI31" s="1" t="str">
        <f t="shared" si="59"/>
        <v>Switzerland</v>
      </c>
      <c r="BJ31" s="1" t="str">
        <f t="shared" si="59"/>
        <v>Bosnia and Herzegovina</v>
      </c>
      <c r="BK31" s="1" t="str">
        <f t="shared" si="59"/>
        <v>Serbia</v>
      </c>
      <c r="BL31" s="1" t="str">
        <f t="shared" si="59"/>
        <v>Moldova</v>
      </c>
      <c r="BM31" s="1" t="str">
        <f t="shared" si="59"/>
        <v>Norway</v>
      </c>
      <c r="BN31" s="1" t="str">
        <f t="shared" si="59"/>
        <v>China</v>
      </c>
      <c r="BO31" s="1" t="str">
        <f t="shared" si="59"/>
        <v>Serbia</v>
      </c>
    </row>
    <row r="32" spans="1:67" x14ac:dyDescent="0.3">
      <c r="A32" s="78" t="s">
        <v>101</v>
      </c>
      <c r="B32" s="64">
        <v>44268.150999999998</v>
      </c>
      <c r="C32" s="64">
        <v>2E-3</v>
      </c>
      <c r="D32" s="64">
        <v>0</v>
      </c>
      <c r="E32" s="64" t="s">
        <v>0</v>
      </c>
      <c r="F32" s="64">
        <v>0.49099999999999999</v>
      </c>
      <c r="G32" s="64">
        <v>151.22200000000001</v>
      </c>
      <c r="H32" s="64">
        <v>0</v>
      </c>
      <c r="I32" s="64">
        <v>36522.449999999997</v>
      </c>
      <c r="J32" s="64">
        <v>1E-3</v>
      </c>
      <c r="K32" s="64">
        <v>0.01</v>
      </c>
      <c r="L32" s="64" t="s">
        <v>0</v>
      </c>
      <c r="M32" s="64">
        <v>2.4500000000000002</v>
      </c>
      <c r="N32" s="64">
        <v>118.825</v>
      </c>
      <c r="O32" s="64" t="s">
        <v>0</v>
      </c>
      <c r="P32" s="64">
        <v>33137.637999999999</v>
      </c>
      <c r="Q32" s="64">
        <v>1.2E-2</v>
      </c>
      <c r="R32" s="64">
        <v>0</v>
      </c>
      <c r="S32" s="64" t="s">
        <v>0</v>
      </c>
      <c r="T32" s="64">
        <v>2.641</v>
      </c>
      <c r="U32" s="64">
        <v>144.297</v>
      </c>
      <c r="V32" s="64" t="s">
        <v>0</v>
      </c>
      <c r="X32" s="1">
        <f t="shared" si="35"/>
        <v>15</v>
      </c>
      <c r="Y32" s="1">
        <f t="shared" si="36"/>
        <v>18</v>
      </c>
      <c r="Z32" s="1">
        <f t="shared" si="36"/>
        <v>0</v>
      </c>
      <c r="AA32" s="1">
        <f t="shared" si="37"/>
        <v>0</v>
      </c>
      <c r="AB32" s="1">
        <f t="shared" si="38"/>
        <v>81</v>
      </c>
      <c r="AC32" s="1">
        <f t="shared" si="39"/>
        <v>21</v>
      </c>
      <c r="AD32" s="1">
        <f t="shared" si="40"/>
        <v>34</v>
      </c>
      <c r="AE32" s="1">
        <f t="shared" si="41"/>
        <v>15</v>
      </c>
      <c r="AF32" s="1">
        <f t="shared" si="42"/>
        <v>0</v>
      </c>
      <c r="AG32" s="1">
        <f t="shared" si="43"/>
        <v>55</v>
      </c>
      <c r="AH32" s="1">
        <f t="shared" si="44"/>
        <v>0</v>
      </c>
      <c r="AI32" s="1">
        <f t="shared" si="45"/>
        <v>88</v>
      </c>
      <c r="AJ32" s="1">
        <f t="shared" si="46"/>
        <v>22</v>
      </c>
      <c r="AK32" s="1">
        <f t="shared" si="47"/>
        <v>34</v>
      </c>
      <c r="AL32" s="1">
        <f t="shared" si="48"/>
        <v>16</v>
      </c>
      <c r="AM32" s="1">
        <f t="shared" si="49"/>
        <v>41</v>
      </c>
      <c r="AN32" s="1">
        <f t="shared" si="50"/>
        <v>0</v>
      </c>
      <c r="AO32" s="1">
        <f t="shared" si="51"/>
        <v>0</v>
      </c>
      <c r="AP32" s="1">
        <f t="shared" si="52"/>
        <v>89</v>
      </c>
      <c r="AQ32" s="1">
        <f t="shared" si="53"/>
        <v>22</v>
      </c>
      <c r="AR32" s="1">
        <f t="shared" si="54"/>
        <v>36</v>
      </c>
      <c r="AT32" s="1">
        <v>5</v>
      </c>
      <c r="AU32" s="1" t="str">
        <f t="shared" ref="AU32:BO32" si="60">VLOOKUP(INDEX($A$13:$A$224,AU16),GEO,2,0)</f>
        <v>Norway</v>
      </c>
      <c r="AV32" s="1" t="str">
        <f t="shared" si="60"/>
        <v>Argentina</v>
      </c>
      <c r="AW32" s="1" t="str">
        <f t="shared" si="60"/>
        <v>Serbia</v>
      </c>
      <c r="AX32" s="1" t="str">
        <f t="shared" si="60"/>
        <v>Moldova</v>
      </c>
      <c r="AY32" s="1" t="str">
        <f t="shared" si="60"/>
        <v>Brazil</v>
      </c>
      <c r="AZ32" s="1" t="str">
        <f t="shared" si="60"/>
        <v>South Korea</v>
      </c>
      <c r="BA32" s="1" t="str">
        <f t="shared" si="60"/>
        <v>Russia</v>
      </c>
      <c r="BB32" s="1" t="str">
        <f t="shared" si="60"/>
        <v>Norway</v>
      </c>
      <c r="BC32" s="1" t="str">
        <f t="shared" si="60"/>
        <v>Bosnia and Herzegovina</v>
      </c>
      <c r="BD32" s="1" t="str">
        <f t="shared" si="60"/>
        <v>Serbia</v>
      </c>
      <c r="BE32" s="1" t="str">
        <f t="shared" si="60"/>
        <v>Canada</v>
      </c>
      <c r="BF32" s="1" t="str">
        <f t="shared" si="60"/>
        <v>Brazil</v>
      </c>
      <c r="BG32" s="1" t="str">
        <f t="shared" si="60"/>
        <v>Russia</v>
      </c>
      <c r="BH32" s="1" t="str">
        <f t="shared" si="60"/>
        <v>United Kingdom</v>
      </c>
      <c r="BI32" s="1" t="str">
        <f t="shared" si="60"/>
        <v>Türkiye</v>
      </c>
      <c r="BJ32" s="1" t="str">
        <f t="shared" si="60"/>
        <v>United Kingdom</v>
      </c>
      <c r="BK32" s="1" t="str">
        <f t="shared" si="60"/>
        <v>Canada</v>
      </c>
      <c r="BL32" s="1" t="str">
        <f t="shared" si="60"/>
        <v>Serbia</v>
      </c>
      <c r="BM32" s="1" t="str">
        <f t="shared" si="60"/>
        <v>Brazil</v>
      </c>
      <c r="BN32" s="1" t="str">
        <f t="shared" si="60"/>
        <v>United Kingdom</v>
      </c>
      <c r="BO32" s="1" t="str">
        <f t="shared" si="60"/>
        <v>United Kingdom</v>
      </c>
    </row>
    <row r="33" spans="1:67" x14ac:dyDescent="0.3">
      <c r="A33" s="78" t="s">
        <v>102</v>
      </c>
      <c r="B33" s="64">
        <v>42036.12</v>
      </c>
      <c r="C33" s="64">
        <v>1.05</v>
      </c>
      <c r="D33" s="64" t="s">
        <v>0</v>
      </c>
      <c r="E33" s="64" t="s">
        <v>0</v>
      </c>
      <c r="F33" s="64">
        <v>0.84799999999999998</v>
      </c>
      <c r="G33" s="64">
        <v>420.22300000000001</v>
      </c>
      <c r="H33" s="64">
        <v>0</v>
      </c>
      <c r="I33" s="64">
        <v>35010.949999999997</v>
      </c>
      <c r="J33" s="64" t="s">
        <v>0</v>
      </c>
      <c r="K33" s="64">
        <v>0</v>
      </c>
      <c r="L33" s="64" t="s">
        <v>0</v>
      </c>
      <c r="M33" s="64">
        <v>0.53100000000000003</v>
      </c>
      <c r="N33" s="64">
        <v>270.072</v>
      </c>
      <c r="O33" s="64">
        <v>0</v>
      </c>
      <c r="P33" s="64">
        <v>30684.34</v>
      </c>
      <c r="Q33" s="64">
        <v>0</v>
      </c>
      <c r="R33" s="64" t="s">
        <v>0</v>
      </c>
      <c r="S33" s="64" t="s">
        <v>0</v>
      </c>
      <c r="T33" s="64">
        <v>0.318</v>
      </c>
      <c r="U33" s="64">
        <v>228.39500000000001</v>
      </c>
      <c r="V33" s="64">
        <v>0</v>
      </c>
      <c r="X33" s="1">
        <f t="shared" si="35"/>
        <v>30</v>
      </c>
      <c r="Y33" s="1">
        <f t="shared" si="36"/>
        <v>28</v>
      </c>
      <c r="Z33" s="1">
        <f t="shared" si="36"/>
        <v>27</v>
      </c>
      <c r="AA33" s="1">
        <f t="shared" si="37"/>
        <v>22</v>
      </c>
      <c r="AB33" s="1">
        <f t="shared" si="38"/>
        <v>31</v>
      </c>
      <c r="AC33" s="1">
        <f t="shared" si="39"/>
        <v>46</v>
      </c>
      <c r="AD33" s="1">
        <f t="shared" si="40"/>
        <v>14</v>
      </c>
      <c r="AE33" s="1">
        <f t="shared" si="41"/>
        <v>22</v>
      </c>
      <c r="AF33" s="1">
        <f t="shared" si="42"/>
        <v>35</v>
      </c>
      <c r="AG33" s="1">
        <f t="shared" si="43"/>
        <v>44</v>
      </c>
      <c r="AH33" s="1">
        <f t="shared" si="44"/>
        <v>0</v>
      </c>
      <c r="AI33" s="1">
        <f t="shared" si="45"/>
        <v>29</v>
      </c>
      <c r="AJ33" s="1">
        <f t="shared" si="46"/>
        <v>50</v>
      </c>
      <c r="AK33" s="1">
        <f t="shared" si="47"/>
        <v>15</v>
      </c>
      <c r="AL33" s="1">
        <f t="shared" si="48"/>
        <v>21</v>
      </c>
      <c r="AM33" s="1">
        <f t="shared" si="49"/>
        <v>26</v>
      </c>
      <c r="AN33" s="1">
        <f t="shared" si="50"/>
        <v>49</v>
      </c>
      <c r="AO33" s="1">
        <f t="shared" si="51"/>
        <v>0</v>
      </c>
      <c r="AP33" s="1">
        <f t="shared" si="52"/>
        <v>28</v>
      </c>
      <c r="AQ33" s="1">
        <f t="shared" si="53"/>
        <v>46</v>
      </c>
      <c r="AR33" s="1">
        <f t="shared" si="54"/>
        <v>25</v>
      </c>
      <c r="AT33" s="1">
        <v>6</v>
      </c>
      <c r="AU33" s="1" t="str">
        <f t="shared" ref="AU33:BO33" si="61">VLOOKUP(INDEX($A$13:$A$224,AU17),GEO,2,0)</f>
        <v>Switzerland</v>
      </c>
      <c r="AV33" s="1" t="str">
        <f t="shared" si="61"/>
        <v>United States</v>
      </c>
      <c r="AW33" s="1" t="str">
        <f t="shared" si="61"/>
        <v>Moldova</v>
      </c>
      <c r="AX33" s="1" t="str">
        <f t="shared" si="61"/>
        <v>United Kingdom</v>
      </c>
      <c r="AY33" s="1" t="str">
        <f t="shared" si="61"/>
        <v>Norway</v>
      </c>
      <c r="AZ33" s="1" t="str">
        <f t="shared" si="61"/>
        <v>United Kingdom</v>
      </c>
      <c r="BA33" s="1" t="str">
        <f t="shared" si="61"/>
        <v>United Kingdom</v>
      </c>
      <c r="BB33" s="1" t="str">
        <f t="shared" si="61"/>
        <v>Türkiye</v>
      </c>
      <c r="BC33" s="1" t="str">
        <f t="shared" si="61"/>
        <v>Türkiye</v>
      </c>
      <c r="BD33" s="1" t="str">
        <f t="shared" si="61"/>
        <v>United States</v>
      </c>
      <c r="BE33" s="1" t="str">
        <f t="shared" si="61"/>
        <v>Serbia</v>
      </c>
      <c r="BF33" s="1" t="str">
        <f t="shared" si="61"/>
        <v>United Kingdom</v>
      </c>
      <c r="BG33" s="1" t="str">
        <f t="shared" si="61"/>
        <v>Türkiye</v>
      </c>
      <c r="BH33" s="1" t="str">
        <f t="shared" si="61"/>
        <v>United States</v>
      </c>
      <c r="BI33" s="1" t="str">
        <f t="shared" si="61"/>
        <v>Norway</v>
      </c>
      <c r="BJ33" s="1" t="str">
        <f t="shared" si="61"/>
        <v>Türkiye</v>
      </c>
      <c r="BK33" s="1" t="str">
        <f t="shared" si="61"/>
        <v>United Kingdom</v>
      </c>
      <c r="BL33" s="1" t="str">
        <f t="shared" si="61"/>
        <v>United Kingdom</v>
      </c>
      <c r="BM33" s="1" t="str">
        <f t="shared" si="61"/>
        <v>United Kingdom</v>
      </c>
      <c r="BN33" s="1" t="str">
        <f t="shared" si="61"/>
        <v>Russia</v>
      </c>
      <c r="BO33" s="1" t="str">
        <f t="shared" si="61"/>
        <v>United States</v>
      </c>
    </row>
    <row r="34" spans="1:67" x14ac:dyDescent="0.3">
      <c r="A34" s="78" t="s">
        <v>103</v>
      </c>
      <c r="B34" s="64">
        <v>21728.763999999999</v>
      </c>
      <c r="C34" s="64">
        <v>0.11700000000000001</v>
      </c>
      <c r="D34" s="64">
        <v>5.8999999999999997E-2</v>
      </c>
      <c r="E34" s="64">
        <v>0</v>
      </c>
      <c r="F34" s="64">
        <v>38.402999999999999</v>
      </c>
      <c r="G34" s="64">
        <v>57.427999999999997</v>
      </c>
      <c r="H34" s="64">
        <v>0.86599999999999999</v>
      </c>
      <c r="I34" s="64">
        <v>23503.929</v>
      </c>
      <c r="J34" s="64">
        <v>5.0000000000000001E-3</v>
      </c>
      <c r="K34" s="64">
        <v>2E-3</v>
      </c>
      <c r="L34" s="64" t="s">
        <v>0</v>
      </c>
      <c r="M34" s="64">
        <v>31.734000000000002</v>
      </c>
      <c r="N34" s="64">
        <v>11.242000000000001</v>
      </c>
      <c r="O34" s="64">
        <v>0.17100000000000001</v>
      </c>
      <c r="P34" s="64">
        <v>25293.504000000001</v>
      </c>
      <c r="Q34" s="64">
        <v>3.6999999999999998E-2</v>
      </c>
      <c r="R34" s="64">
        <v>1E-3</v>
      </c>
      <c r="S34" s="64" t="s">
        <v>0</v>
      </c>
      <c r="T34" s="64">
        <v>31.704999999999998</v>
      </c>
      <c r="U34" s="64">
        <v>19.196999999999999</v>
      </c>
      <c r="V34" s="64">
        <v>8.9999999999999993E-3</v>
      </c>
      <c r="X34" s="1">
        <f t="shared" si="35"/>
        <v>25</v>
      </c>
      <c r="Y34" s="1">
        <f t="shared" si="36"/>
        <v>0</v>
      </c>
      <c r="Z34" s="1">
        <f t="shared" si="36"/>
        <v>52</v>
      </c>
      <c r="AA34" s="1">
        <f t="shared" si="37"/>
        <v>0</v>
      </c>
      <c r="AB34" s="1">
        <f t="shared" si="38"/>
        <v>145</v>
      </c>
      <c r="AC34" s="1">
        <f t="shared" si="39"/>
        <v>38</v>
      </c>
      <c r="AD34" s="1">
        <f t="shared" si="40"/>
        <v>0</v>
      </c>
      <c r="AE34" s="1">
        <f t="shared" si="41"/>
        <v>23</v>
      </c>
      <c r="AF34" s="1">
        <f t="shared" si="42"/>
        <v>0</v>
      </c>
      <c r="AG34" s="1">
        <f t="shared" si="43"/>
        <v>55</v>
      </c>
      <c r="AH34" s="1">
        <f t="shared" si="44"/>
        <v>0</v>
      </c>
      <c r="AI34" s="1">
        <f t="shared" si="45"/>
        <v>144</v>
      </c>
      <c r="AJ34" s="1">
        <f t="shared" si="46"/>
        <v>25</v>
      </c>
      <c r="AK34" s="1">
        <f t="shared" si="47"/>
        <v>0</v>
      </c>
      <c r="AL34" s="1">
        <f t="shared" si="48"/>
        <v>23</v>
      </c>
      <c r="AM34" s="1">
        <f t="shared" si="49"/>
        <v>0</v>
      </c>
      <c r="AN34" s="1">
        <f t="shared" si="50"/>
        <v>0</v>
      </c>
      <c r="AO34" s="1">
        <f t="shared" si="51"/>
        <v>0</v>
      </c>
      <c r="AP34" s="1">
        <f t="shared" si="52"/>
        <v>149</v>
      </c>
      <c r="AQ34" s="1">
        <f t="shared" si="53"/>
        <v>23</v>
      </c>
      <c r="AR34" s="1">
        <f t="shared" si="54"/>
        <v>0</v>
      </c>
      <c r="AT34" s="1">
        <v>7</v>
      </c>
      <c r="AU34" s="1" t="str">
        <f t="shared" ref="AU34:BO34" si="62">VLOOKUP(INDEX($A$13:$A$224,AU18),GEO,2,0)</f>
        <v>Türkiye</v>
      </c>
      <c r="AV34" s="1" t="str">
        <f t="shared" si="62"/>
        <v>Bosnia and Herzegovina</v>
      </c>
      <c r="AW34" s="1" t="str">
        <f t="shared" si="62"/>
        <v>Russia</v>
      </c>
      <c r="AX34" s="1" t="str">
        <f t="shared" si="62"/>
        <v>South Africa</v>
      </c>
      <c r="AY34" s="1" t="str">
        <f t="shared" si="62"/>
        <v>Belarus</v>
      </c>
      <c r="AZ34" s="1" t="str">
        <f t="shared" si="62"/>
        <v>Taiwan</v>
      </c>
      <c r="BA34" s="1" t="str">
        <f t="shared" si="62"/>
        <v>United States</v>
      </c>
      <c r="BB34" s="1" t="str">
        <f t="shared" si="62"/>
        <v>South Korea</v>
      </c>
      <c r="BC34" s="1" t="str">
        <f t="shared" si="62"/>
        <v>Argentina</v>
      </c>
      <c r="BD34" s="1" t="str">
        <f t="shared" si="62"/>
        <v>South Africa</v>
      </c>
      <c r="BE34" s="1" t="str">
        <f t="shared" si="62"/>
        <v>United Kingdom</v>
      </c>
      <c r="BF34" s="1" t="str">
        <f t="shared" si="62"/>
        <v>Türkiye</v>
      </c>
      <c r="BG34" s="1" t="str">
        <f t="shared" si="62"/>
        <v>Taiwan</v>
      </c>
      <c r="BH34" s="1" t="str">
        <f t="shared" si="62"/>
        <v>Egypt</v>
      </c>
      <c r="BI34" s="1" t="str">
        <f t="shared" si="62"/>
        <v>India</v>
      </c>
      <c r="BJ34" s="1" t="str">
        <f t="shared" si="62"/>
        <v>Former Yugoslav Republic Of Macedonia</v>
      </c>
      <c r="BK34" s="1" t="str">
        <f t="shared" si="62"/>
        <v>Türkiye</v>
      </c>
      <c r="BL34" s="1" t="str">
        <f t="shared" si="62"/>
        <v>Uruguay</v>
      </c>
      <c r="BM34" s="1" t="str">
        <f t="shared" si="62"/>
        <v>Switzerland</v>
      </c>
      <c r="BN34" s="1" t="str">
        <f t="shared" si="62"/>
        <v>Vietnam</v>
      </c>
      <c r="BO34" s="1" t="str">
        <f t="shared" si="62"/>
        <v>Moldova</v>
      </c>
    </row>
    <row r="35" spans="1:67" x14ac:dyDescent="0.3">
      <c r="A35" s="78" t="s">
        <v>104</v>
      </c>
      <c r="B35" s="64">
        <v>25564.481</v>
      </c>
      <c r="C35" s="64" t="s">
        <v>0</v>
      </c>
      <c r="D35" s="64">
        <v>0</v>
      </c>
      <c r="E35" s="64" t="s">
        <v>0</v>
      </c>
      <c r="F35" s="64">
        <v>4.0000000000000001E-3</v>
      </c>
      <c r="G35" s="64">
        <v>125.414</v>
      </c>
      <c r="H35" s="64" t="s">
        <v>0</v>
      </c>
      <c r="I35" s="64">
        <v>23081.063999999998</v>
      </c>
      <c r="J35" s="64" t="s">
        <v>0</v>
      </c>
      <c r="K35" s="64">
        <v>0</v>
      </c>
      <c r="L35" s="64" t="s">
        <v>0</v>
      </c>
      <c r="M35" s="64">
        <v>7.0000000000000001E-3</v>
      </c>
      <c r="N35" s="64">
        <v>159.232</v>
      </c>
      <c r="O35" s="64" t="s">
        <v>0</v>
      </c>
      <c r="P35" s="64">
        <v>21065.382000000001</v>
      </c>
      <c r="Q35" s="64" t="s">
        <v>0</v>
      </c>
      <c r="R35" s="64" t="s">
        <v>0</v>
      </c>
      <c r="S35" s="64" t="s">
        <v>0</v>
      </c>
      <c r="T35" s="64">
        <v>2E-3</v>
      </c>
      <c r="U35" s="64">
        <v>203.88399999999999</v>
      </c>
      <c r="V35" s="64" t="s">
        <v>0</v>
      </c>
      <c r="X35" s="1">
        <f t="shared" si="35"/>
        <v>18</v>
      </c>
      <c r="Y35" s="1">
        <f t="shared" si="36"/>
        <v>16</v>
      </c>
      <c r="Z35" s="1">
        <f t="shared" si="36"/>
        <v>52</v>
      </c>
      <c r="AA35" s="1">
        <f t="shared" si="37"/>
        <v>8</v>
      </c>
      <c r="AB35" s="1">
        <f t="shared" si="38"/>
        <v>30</v>
      </c>
      <c r="AC35" s="1">
        <f t="shared" si="39"/>
        <v>22</v>
      </c>
      <c r="AD35" s="1">
        <f t="shared" si="40"/>
        <v>0</v>
      </c>
      <c r="AE35" s="1">
        <f t="shared" si="41"/>
        <v>16</v>
      </c>
      <c r="AF35" s="1">
        <f t="shared" si="42"/>
        <v>19</v>
      </c>
      <c r="AG35" s="1">
        <f t="shared" si="43"/>
        <v>47</v>
      </c>
      <c r="AH35" s="1">
        <f t="shared" si="44"/>
        <v>9</v>
      </c>
      <c r="AI35" s="1">
        <f t="shared" si="45"/>
        <v>19</v>
      </c>
      <c r="AJ35" s="1">
        <f t="shared" si="46"/>
        <v>20</v>
      </c>
      <c r="AK35" s="1">
        <f t="shared" si="47"/>
        <v>34</v>
      </c>
      <c r="AL35" s="1">
        <f t="shared" si="48"/>
        <v>14</v>
      </c>
      <c r="AM35" s="1">
        <f t="shared" si="49"/>
        <v>16</v>
      </c>
      <c r="AN35" s="1">
        <f t="shared" si="50"/>
        <v>26</v>
      </c>
      <c r="AO35" s="1">
        <f t="shared" si="51"/>
        <v>8</v>
      </c>
      <c r="AP35" s="1">
        <f t="shared" si="52"/>
        <v>21</v>
      </c>
      <c r="AQ35" s="1">
        <f t="shared" si="53"/>
        <v>19</v>
      </c>
      <c r="AR35" s="1">
        <f t="shared" si="54"/>
        <v>36</v>
      </c>
      <c r="AT35" s="1">
        <v>8</v>
      </c>
      <c r="AU35" s="1" t="str">
        <f t="shared" ref="AU35:BO35" si="63">VLOOKUP(INDEX($A$13:$A$224,AU19),GEO,2,0)</f>
        <v>South Korea</v>
      </c>
      <c r="AV35" s="1" t="str">
        <f t="shared" si="63"/>
        <v>Türkiye</v>
      </c>
      <c r="AW35" s="1" t="str">
        <f t="shared" si="63"/>
        <v>South Africa</v>
      </c>
      <c r="AX35" s="1" t="str">
        <f t="shared" si="63"/>
        <v>Kazakhstan</v>
      </c>
      <c r="AY35" s="1" t="str">
        <f t="shared" si="63"/>
        <v>Indonesia</v>
      </c>
      <c r="AZ35" s="1" t="str">
        <f t="shared" si="63"/>
        <v>Ukraine</v>
      </c>
      <c r="BA35" s="1" t="str">
        <f t="shared" si="63"/>
        <v>Belarus</v>
      </c>
      <c r="BB35" s="1" t="str">
        <f t="shared" si="63"/>
        <v>Japan</v>
      </c>
      <c r="BC35" s="1" t="str">
        <f t="shared" si="63"/>
        <v>Belarus</v>
      </c>
      <c r="BD35" s="1" t="str">
        <f t="shared" si="63"/>
        <v>Moldova</v>
      </c>
      <c r="BE35" s="1" t="str">
        <f t="shared" si="63"/>
        <v>South Africa</v>
      </c>
      <c r="BF35" s="1" t="str">
        <f t="shared" si="63"/>
        <v>Switzerland</v>
      </c>
      <c r="BG35" s="1" t="str">
        <f t="shared" si="63"/>
        <v>Vietnam</v>
      </c>
      <c r="BH35" s="1" t="str">
        <f t="shared" si="63"/>
        <v>Moldova</v>
      </c>
      <c r="BI35" s="1" t="str">
        <f t="shared" si="63"/>
        <v>South Korea</v>
      </c>
      <c r="BJ35" s="1" t="str">
        <f t="shared" si="63"/>
        <v>Kenya</v>
      </c>
      <c r="BK35" s="1" t="str">
        <f t="shared" si="63"/>
        <v>Argentina</v>
      </c>
      <c r="BL35" s="1" t="str">
        <f t="shared" si="63"/>
        <v>Kazakhstan</v>
      </c>
      <c r="BM35" s="1" t="str">
        <f t="shared" si="63"/>
        <v>Indonesia</v>
      </c>
      <c r="BN35" s="1" t="str">
        <f t="shared" si="63"/>
        <v>Taiwan</v>
      </c>
      <c r="BO35" s="1" t="str">
        <f t="shared" si="63"/>
        <v>Egypt</v>
      </c>
    </row>
    <row r="36" spans="1:67" x14ac:dyDescent="0.3">
      <c r="A36" s="78" t="s">
        <v>105</v>
      </c>
      <c r="B36" s="64">
        <v>29862.101999999999</v>
      </c>
      <c r="C36" s="64">
        <v>1.492</v>
      </c>
      <c r="D36" s="64">
        <v>0</v>
      </c>
      <c r="E36" s="64">
        <v>21.434000000000001</v>
      </c>
      <c r="F36" s="64">
        <v>38.881</v>
      </c>
      <c r="G36" s="64">
        <v>369.76100000000002</v>
      </c>
      <c r="H36" s="64" t="s">
        <v>0</v>
      </c>
      <c r="I36" s="64">
        <v>30274.547999999999</v>
      </c>
      <c r="J36" s="64">
        <v>0.24399999999999999</v>
      </c>
      <c r="K36" s="64">
        <v>1E-3</v>
      </c>
      <c r="L36" s="64">
        <v>12.268000000000001</v>
      </c>
      <c r="M36" s="64">
        <v>126.30800000000001</v>
      </c>
      <c r="N36" s="64">
        <v>346.14499999999998</v>
      </c>
      <c r="O36" s="64">
        <v>0</v>
      </c>
      <c r="P36" s="64">
        <v>33473.707999999999</v>
      </c>
      <c r="Q36" s="64">
        <v>0.67900000000000005</v>
      </c>
      <c r="R36" s="64">
        <v>0.129</v>
      </c>
      <c r="S36" s="64">
        <v>20.079000000000001</v>
      </c>
      <c r="T36" s="64">
        <v>70.233999999999995</v>
      </c>
      <c r="U36" s="64">
        <v>298.53699999999998</v>
      </c>
      <c r="V36" s="64">
        <v>0</v>
      </c>
      <c r="X36" s="1">
        <f t="shared" si="35"/>
        <v>24</v>
      </c>
      <c r="Y36" s="1">
        <f t="shared" si="36"/>
        <v>62</v>
      </c>
      <c r="Z36" s="1">
        <f t="shared" si="36"/>
        <v>52</v>
      </c>
      <c r="AA36" s="1">
        <f t="shared" ref="AA36:AC51" si="64">IFERROR(RANK(E37,E$13:E$224),0)</f>
        <v>22</v>
      </c>
      <c r="AB36" s="1">
        <f t="shared" si="64"/>
        <v>40</v>
      </c>
      <c r="AC36" s="1">
        <f t="shared" si="64"/>
        <v>61</v>
      </c>
      <c r="AD36" s="1">
        <f t="shared" ref="AD36:AD49" si="65">IFERROR(RANK(H37,H$13:H$224),0)</f>
        <v>28</v>
      </c>
      <c r="AE36" s="1">
        <f t="shared" ref="AE36:AE49" si="66">IFERROR(RANK(I37,I$13:I$224),0)</f>
        <v>25</v>
      </c>
      <c r="AF36" s="1">
        <f t="shared" ref="AF36:AF49" si="67">IFERROR(RANK(J37,J$13:J$224),0)</f>
        <v>0</v>
      </c>
      <c r="AG36" s="1">
        <f t="shared" ref="AG36:AG49" si="68">IFERROR(RANK(K37,K$13:K$224),0)</f>
        <v>55</v>
      </c>
      <c r="AH36" s="1">
        <f t="shared" ref="AH36:AH49" si="69">IFERROR(RANK(L37,L$13:L$224),0)</f>
        <v>0</v>
      </c>
      <c r="AI36" s="1">
        <f t="shared" ref="AI36:AI49" si="70">IFERROR(RANK(M37,M$13:M$224),0)</f>
        <v>31</v>
      </c>
      <c r="AJ36" s="1">
        <f t="shared" ref="AJ36:AJ49" si="71">IFERROR(RANK(N37,N$13:N$224),0)</f>
        <v>60</v>
      </c>
      <c r="AK36" s="1">
        <f t="shared" ref="AK36:AK49" si="72">IFERROR(RANK(O37,O$13:O$224),0)</f>
        <v>34</v>
      </c>
      <c r="AL36" s="1">
        <f t="shared" ref="AL36:AL49" si="73">IFERROR(RANK(P37,P$13:P$224),0)</f>
        <v>25</v>
      </c>
      <c r="AM36" s="1">
        <f t="shared" ref="AM36:AM49" si="74">IFERROR(RANK(Q37,Q$13:Q$224),0)</f>
        <v>36</v>
      </c>
      <c r="AN36" s="1">
        <f t="shared" ref="AN36:AN49" si="75">IFERROR(RANK(R37,R$13:R$224),0)</f>
        <v>57</v>
      </c>
      <c r="AO36" s="1">
        <f t="shared" ref="AO36:AO49" si="76">IFERROR(RANK(S37,S$13:S$224),0)</f>
        <v>0</v>
      </c>
      <c r="AP36" s="1">
        <f t="shared" ref="AP36:AP49" si="77">IFERROR(RANK(T37,T$13:T$224),0)</f>
        <v>31</v>
      </c>
      <c r="AQ36" s="1">
        <f t="shared" ref="AQ36:AQ49" si="78">IFERROR(RANK(U37,U$13:U$224),0)</f>
        <v>55</v>
      </c>
      <c r="AR36" s="1">
        <f t="shared" ref="AR36:AR49" si="79">IFERROR(RANK(V37,V$13:V$224),0)</f>
        <v>36</v>
      </c>
      <c r="AT36" s="1">
        <v>9</v>
      </c>
      <c r="AU36" s="1" t="str">
        <f t="shared" ref="AU36:BO36" si="80">VLOOKUP(INDEX($A$13:$A$224,AU20),GEO,2,0)</f>
        <v>Japan</v>
      </c>
      <c r="AV36" s="1" t="str">
        <f t="shared" si="80"/>
        <v>United Kingdom</v>
      </c>
      <c r="AW36" s="1" t="str">
        <f t="shared" si="80"/>
        <v>Argentina</v>
      </c>
      <c r="AX36" s="1" t="str">
        <f t="shared" si="80"/>
        <v>Uruguay</v>
      </c>
      <c r="AY36" s="1" t="str">
        <f t="shared" si="80"/>
        <v>United Kingdom</v>
      </c>
      <c r="AZ36" s="1" t="str">
        <f t="shared" si="80"/>
        <v>Brazil</v>
      </c>
      <c r="BA36" s="1" t="str">
        <f t="shared" si="80"/>
        <v>Egypt</v>
      </c>
      <c r="BB36" s="1" t="str">
        <f t="shared" si="80"/>
        <v>India</v>
      </c>
      <c r="BC36" s="1" t="str">
        <f t="shared" si="80"/>
        <v>Former Yugoslav Republic Of Macedonia</v>
      </c>
      <c r="BD36" s="1" t="str">
        <f t="shared" si="80"/>
        <v>Türkiye</v>
      </c>
      <c r="BE36" s="1" t="str">
        <f t="shared" si="80"/>
        <v>Kazakhstan</v>
      </c>
      <c r="BF36" s="1" t="str">
        <f t="shared" si="80"/>
        <v>Bosnia and Herzegovina</v>
      </c>
      <c r="BG36" s="1" t="str">
        <f t="shared" si="80"/>
        <v>Brazil</v>
      </c>
      <c r="BH36" s="1" t="str">
        <f t="shared" si="80"/>
        <v>Switzerland</v>
      </c>
      <c r="BI36" s="1" t="str">
        <f t="shared" si="80"/>
        <v>Japan</v>
      </c>
      <c r="BJ36" s="1" t="str">
        <f t="shared" si="80"/>
        <v>Russia</v>
      </c>
      <c r="BK36" s="1" t="str">
        <f t="shared" si="80"/>
        <v>Moldova</v>
      </c>
      <c r="BL36" s="1" t="str">
        <f t="shared" si="80"/>
        <v>New Zealand</v>
      </c>
      <c r="BM36" s="1" t="str">
        <f t="shared" si="80"/>
        <v>Bosnia and Herzegovina</v>
      </c>
      <c r="BN36" s="1" t="str">
        <f t="shared" si="80"/>
        <v>Ukraine</v>
      </c>
      <c r="BO36" s="1" t="str">
        <f t="shared" si="80"/>
        <v>Lebanon</v>
      </c>
    </row>
    <row r="37" spans="1:67" x14ac:dyDescent="0.3">
      <c r="A37" s="78" t="s">
        <v>106</v>
      </c>
      <c r="B37" s="64">
        <v>27302.381000000001</v>
      </c>
      <c r="C37" s="64">
        <v>0</v>
      </c>
      <c r="D37" s="64">
        <v>0</v>
      </c>
      <c r="E37" s="64">
        <v>0</v>
      </c>
      <c r="F37" s="64">
        <v>19.297999999999998</v>
      </c>
      <c r="G37" s="64">
        <v>7.79</v>
      </c>
      <c r="H37" s="64">
        <v>1E-3</v>
      </c>
      <c r="I37" s="64">
        <v>22810.833999999999</v>
      </c>
      <c r="J37" s="64" t="s">
        <v>0</v>
      </c>
      <c r="K37" s="64">
        <v>0</v>
      </c>
      <c r="L37" s="64" t="s">
        <v>0</v>
      </c>
      <c r="M37" s="64">
        <v>27.802</v>
      </c>
      <c r="N37" s="64">
        <v>6.117</v>
      </c>
      <c r="O37" s="64">
        <v>0</v>
      </c>
      <c r="P37" s="64">
        <v>20210.941999999999</v>
      </c>
      <c r="Q37" s="64">
        <v>1E-3</v>
      </c>
      <c r="R37" s="64">
        <v>0</v>
      </c>
      <c r="S37" s="64" t="s">
        <v>0</v>
      </c>
      <c r="T37" s="64">
        <v>24.678000000000001</v>
      </c>
      <c r="U37" s="64">
        <v>7.5419999999999998</v>
      </c>
      <c r="V37" s="64">
        <v>0</v>
      </c>
      <c r="X37" s="1">
        <f t="shared" si="35"/>
        <v>26</v>
      </c>
      <c r="Y37" s="1">
        <f t="shared" si="36"/>
        <v>54</v>
      </c>
      <c r="Z37" s="1">
        <f t="shared" si="36"/>
        <v>52</v>
      </c>
      <c r="AA37" s="1">
        <f t="shared" si="64"/>
        <v>22</v>
      </c>
      <c r="AB37" s="1">
        <f t="shared" si="64"/>
        <v>8</v>
      </c>
      <c r="AC37" s="1">
        <f t="shared" si="64"/>
        <v>15</v>
      </c>
      <c r="AD37" s="1">
        <f t="shared" si="65"/>
        <v>34</v>
      </c>
      <c r="AE37" s="1">
        <f t="shared" si="66"/>
        <v>31</v>
      </c>
      <c r="AF37" s="1">
        <f t="shared" si="67"/>
        <v>31</v>
      </c>
      <c r="AG37" s="1">
        <f t="shared" si="68"/>
        <v>55</v>
      </c>
      <c r="AH37" s="1">
        <f t="shared" si="69"/>
        <v>0</v>
      </c>
      <c r="AI37" s="1">
        <f t="shared" si="70"/>
        <v>10</v>
      </c>
      <c r="AJ37" s="1">
        <f t="shared" si="71"/>
        <v>16</v>
      </c>
      <c r="AK37" s="1">
        <f t="shared" si="72"/>
        <v>28</v>
      </c>
      <c r="AL37" s="1">
        <f t="shared" si="73"/>
        <v>29</v>
      </c>
      <c r="AM37" s="1">
        <f t="shared" si="74"/>
        <v>41</v>
      </c>
      <c r="AN37" s="1">
        <f t="shared" si="75"/>
        <v>57</v>
      </c>
      <c r="AO37" s="1">
        <f t="shared" si="76"/>
        <v>0</v>
      </c>
      <c r="AP37" s="1">
        <f t="shared" si="77"/>
        <v>8</v>
      </c>
      <c r="AQ37" s="1">
        <f t="shared" si="78"/>
        <v>15</v>
      </c>
      <c r="AR37" s="1">
        <f t="shared" si="79"/>
        <v>36</v>
      </c>
      <c r="AT37" s="1">
        <v>10</v>
      </c>
      <c r="AU37" s="1" t="str">
        <f t="shared" ref="AU37:BO37" si="81">VLOOKUP(INDEX($A$13:$A$224,AU21),GEO,2,0)</f>
        <v>India</v>
      </c>
      <c r="AV37" s="1" t="str">
        <f t="shared" si="81"/>
        <v>Belarus</v>
      </c>
      <c r="AW37" s="1" t="str">
        <f t="shared" si="81"/>
        <v>United Kingdom</v>
      </c>
      <c r="AX37" s="1" t="str">
        <f t="shared" si="81"/>
        <v>New Zealand</v>
      </c>
      <c r="AY37" s="1" t="str">
        <f t="shared" si="81"/>
        <v>Bosnia and Herzegovina</v>
      </c>
      <c r="AZ37" s="1" t="str">
        <f t="shared" si="81"/>
        <v>Vietnam</v>
      </c>
      <c r="BA37" s="1" t="str">
        <f t="shared" si="81"/>
        <v>Moldova</v>
      </c>
      <c r="BB37" s="1" t="str">
        <f t="shared" si="81"/>
        <v>Russia</v>
      </c>
      <c r="BC37" s="1" t="str">
        <f t="shared" si="81"/>
        <v>Mexico</v>
      </c>
      <c r="BD37" s="1" t="str">
        <f t="shared" si="81"/>
        <v>United Kingdom</v>
      </c>
      <c r="BE37" s="1" t="str">
        <f t="shared" si="81"/>
        <v>New Zealand</v>
      </c>
      <c r="BF37" s="1" t="str">
        <f t="shared" si="81"/>
        <v>Indonesia</v>
      </c>
      <c r="BG37" s="1" t="str">
        <f t="shared" si="81"/>
        <v>Ukraine</v>
      </c>
      <c r="BH37" s="1" t="str">
        <f t="shared" si="81"/>
        <v>Brazil</v>
      </c>
      <c r="BI37" s="1" t="str">
        <f t="shared" si="81"/>
        <v>Vietnam</v>
      </c>
      <c r="BJ37" s="1" t="str">
        <f t="shared" si="81"/>
        <v>Argentina</v>
      </c>
      <c r="BK37" s="1" t="str">
        <f t="shared" si="81"/>
        <v>Russia</v>
      </c>
      <c r="BL37" s="1" t="str">
        <f t="shared" si="81"/>
        <v>Argentina</v>
      </c>
      <c r="BM37" s="1" t="str">
        <f t="shared" si="81"/>
        <v>Türkiye</v>
      </c>
      <c r="BN37" s="1" t="str">
        <f t="shared" si="81"/>
        <v>Japan</v>
      </c>
      <c r="BO37" s="1" t="str">
        <f t="shared" si="81"/>
        <v>China</v>
      </c>
    </row>
    <row r="38" spans="1:67" x14ac:dyDescent="0.3">
      <c r="A38" s="78" t="s">
        <v>107</v>
      </c>
      <c r="B38" s="64">
        <v>24147.764999999999</v>
      </c>
      <c r="C38" s="64">
        <v>1E-3</v>
      </c>
      <c r="D38" s="64">
        <v>0</v>
      </c>
      <c r="E38" s="64">
        <v>0</v>
      </c>
      <c r="F38" s="64">
        <v>518.07100000000003</v>
      </c>
      <c r="G38" s="64">
        <v>1280.4590000000001</v>
      </c>
      <c r="H38" s="64">
        <v>0</v>
      </c>
      <c r="I38" s="64">
        <v>18410.120999999999</v>
      </c>
      <c r="J38" s="64">
        <v>1.9E-2</v>
      </c>
      <c r="K38" s="64">
        <v>0</v>
      </c>
      <c r="L38" s="64" t="s">
        <v>0</v>
      </c>
      <c r="M38" s="64">
        <v>322.404</v>
      </c>
      <c r="N38" s="64">
        <v>745.524</v>
      </c>
      <c r="O38" s="64">
        <v>1E-3</v>
      </c>
      <c r="P38" s="64">
        <v>17451.606</v>
      </c>
      <c r="Q38" s="64">
        <v>0</v>
      </c>
      <c r="R38" s="64">
        <v>0</v>
      </c>
      <c r="S38" s="64" t="s">
        <v>0</v>
      </c>
      <c r="T38" s="64">
        <v>330.34500000000003</v>
      </c>
      <c r="U38" s="64">
        <v>869.42700000000002</v>
      </c>
      <c r="V38" s="64">
        <v>0</v>
      </c>
      <c r="X38" s="1">
        <f t="shared" si="35"/>
        <v>27</v>
      </c>
      <c r="Y38" s="1">
        <f t="shared" si="36"/>
        <v>62</v>
      </c>
      <c r="Z38" s="1">
        <f t="shared" si="36"/>
        <v>0</v>
      </c>
      <c r="AA38" s="1">
        <f t="shared" si="64"/>
        <v>0</v>
      </c>
      <c r="AB38" s="1">
        <f t="shared" si="64"/>
        <v>107</v>
      </c>
      <c r="AC38" s="1">
        <f t="shared" si="64"/>
        <v>131</v>
      </c>
      <c r="AD38" s="1">
        <f t="shared" si="65"/>
        <v>0</v>
      </c>
      <c r="AE38" s="1">
        <f t="shared" si="66"/>
        <v>29</v>
      </c>
      <c r="AF38" s="1">
        <f t="shared" si="67"/>
        <v>52</v>
      </c>
      <c r="AG38" s="1">
        <f t="shared" si="68"/>
        <v>0</v>
      </c>
      <c r="AH38" s="1">
        <f t="shared" si="69"/>
        <v>0</v>
      </c>
      <c r="AI38" s="1">
        <f t="shared" si="70"/>
        <v>104</v>
      </c>
      <c r="AJ38" s="1">
        <f t="shared" si="71"/>
        <v>135</v>
      </c>
      <c r="AK38" s="1">
        <f t="shared" si="72"/>
        <v>0</v>
      </c>
      <c r="AL38" s="1">
        <f t="shared" si="73"/>
        <v>26</v>
      </c>
      <c r="AM38" s="1">
        <f t="shared" si="74"/>
        <v>0</v>
      </c>
      <c r="AN38" s="1">
        <f t="shared" si="75"/>
        <v>0</v>
      </c>
      <c r="AO38" s="1">
        <f t="shared" si="76"/>
        <v>0</v>
      </c>
      <c r="AP38" s="1">
        <f t="shared" si="77"/>
        <v>82</v>
      </c>
      <c r="AQ38" s="1">
        <f t="shared" si="78"/>
        <v>136</v>
      </c>
      <c r="AR38" s="1">
        <f t="shared" si="79"/>
        <v>0</v>
      </c>
    </row>
    <row r="39" spans="1:67" x14ac:dyDescent="0.3">
      <c r="A39" s="78" t="s">
        <v>108</v>
      </c>
      <c r="B39" s="64">
        <v>23979.919000000002</v>
      </c>
      <c r="C39" s="64">
        <v>0</v>
      </c>
      <c r="D39" s="64" t="s">
        <v>0</v>
      </c>
      <c r="E39" s="64" t="s">
        <v>0</v>
      </c>
      <c r="F39" s="64">
        <v>0.109</v>
      </c>
      <c r="G39" s="64">
        <v>1E-3</v>
      </c>
      <c r="H39" s="64" t="s">
        <v>0</v>
      </c>
      <c r="I39" s="64">
        <v>18936.830999999998</v>
      </c>
      <c r="J39" s="64">
        <v>0</v>
      </c>
      <c r="K39" s="64" t="s">
        <v>0</v>
      </c>
      <c r="L39" s="64" t="s">
        <v>0</v>
      </c>
      <c r="M39" s="64">
        <v>0.15</v>
      </c>
      <c r="N39" s="64">
        <v>0</v>
      </c>
      <c r="O39" s="64" t="s">
        <v>0</v>
      </c>
      <c r="P39" s="64">
        <v>19872.429</v>
      </c>
      <c r="Q39" s="64" t="s">
        <v>0</v>
      </c>
      <c r="R39" s="64" t="s">
        <v>0</v>
      </c>
      <c r="S39" s="64" t="s">
        <v>0</v>
      </c>
      <c r="T39" s="64">
        <v>0.65200000000000002</v>
      </c>
      <c r="U39" s="64">
        <v>0</v>
      </c>
      <c r="V39" s="64" t="s">
        <v>0</v>
      </c>
      <c r="X39" s="1">
        <f t="shared" si="35"/>
        <v>31</v>
      </c>
      <c r="Y39" s="1">
        <f t="shared" si="36"/>
        <v>62</v>
      </c>
      <c r="Z39" s="1">
        <f t="shared" si="36"/>
        <v>0</v>
      </c>
      <c r="AA39" s="1">
        <f t="shared" si="64"/>
        <v>0</v>
      </c>
      <c r="AB39" s="1">
        <f t="shared" si="64"/>
        <v>54</v>
      </c>
      <c r="AC39" s="1">
        <f t="shared" si="64"/>
        <v>66</v>
      </c>
      <c r="AD39" s="1">
        <f t="shared" si="65"/>
        <v>34</v>
      </c>
      <c r="AE39" s="1">
        <f t="shared" si="66"/>
        <v>26</v>
      </c>
      <c r="AF39" s="1">
        <f t="shared" si="67"/>
        <v>52</v>
      </c>
      <c r="AG39" s="1">
        <f t="shared" si="68"/>
        <v>55</v>
      </c>
      <c r="AH39" s="1">
        <f t="shared" si="69"/>
        <v>20</v>
      </c>
      <c r="AI39" s="1">
        <f t="shared" si="70"/>
        <v>66</v>
      </c>
      <c r="AJ39" s="1">
        <f t="shared" si="71"/>
        <v>61</v>
      </c>
      <c r="AK39" s="1">
        <f t="shared" si="72"/>
        <v>34</v>
      </c>
      <c r="AL39" s="1">
        <f t="shared" si="73"/>
        <v>28</v>
      </c>
      <c r="AM39" s="1">
        <f t="shared" si="74"/>
        <v>41</v>
      </c>
      <c r="AN39" s="1">
        <f t="shared" si="75"/>
        <v>57</v>
      </c>
      <c r="AO39" s="1">
        <f t="shared" si="76"/>
        <v>0</v>
      </c>
      <c r="AP39" s="1">
        <f t="shared" si="77"/>
        <v>65</v>
      </c>
      <c r="AQ39" s="1">
        <f t="shared" si="78"/>
        <v>69</v>
      </c>
      <c r="AR39" s="1">
        <f t="shared" si="79"/>
        <v>36</v>
      </c>
    </row>
    <row r="40" spans="1:67" x14ac:dyDescent="0.3">
      <c r="A40" s="78" t="s">
        <v>109</v>
      </c>
      <c r="B40" s="64">
        <v>20538.989000000001</v>
      </c>
      <c r="C40" s="64">
        <v>0</v>
      </c>
      <c r="D40" s="64" t="s">
        <v>0</v>
      </c>
      <c r="E40" s="64" t="s">
        <v>0</v>
      </c>
      <c r="F40" s="64">
        <v>7.0759999999999996</v>
      </c>
      <c r="G40" s="64">
        <v>3.427</v>
      </c>
      <c r="H40" s="64">
        <v>0</v>
      </c>
      <c r="I40" s="64">
        <v>20013.545999999998</v>
      </c>
      <c r="J40" s="64">
        <v>0</v>
      </c>
      <c r="K40" s="64">
        <v>0</v>
      </c>
      <c r="L40" s="64">
        <v>0</v>
      </c>
      <c r="M40" s="64">
        <v>3.008</v>
      </c>
      <c r="N40" s="64">
        <v>4.4989999999999997</v>
      </c>
      <c r="O40" s="64">
        <v>0</v>
      </c>
      <c r="P40" s="64">
        <v>17708.785</v>
      </c>
      <c r="Q40" s="64">
        <v>0</v>
      </c>
      <c r="R40" s="64">
        <v>0</v>
      </c>
      <c r="S40" s="64" t="s">
        <v>0</v>
      </c>
      <c r="T40" s="64">
        <v>2.5640000000000001</v>
      </c>
      <c r="U40" s="64">
        <v>2.2290000000000001</v>
      </c>
      <c r="V40" s="64">
        <v>0</v>
      </c>
      <c r="X40" s="1">
        <f t="shared" si="35"/>
        <v>32</v>
      </c>
      <c r="Y40" s="1">
        <f t="shared" ref="Y40:Z55" si="82">IFERROR(RANK(C41,C$13:C$224),0)</f>
        <v>4</v>
      </c>
      <c r="Z40" s="1">
        <f t="shared" si="82"/>
        <v>5</v>
      </c>
      <c r="AA40" s="1">
        <f t="shared" si="64"/>
        <v>4</v>
      </c>
      <c r="AB40" s="1">
        <f t="shared" si="64"/>
        <v>17</v>
      </c>
      <c r="AC40" s="1">
        <f t="shared" si="64"/>
        <v>17</v>
      </c>
      <c r="AD40" s="1">
        <f t="shared" si="65"/>
        <v>3</v>
      </c>
      <c r="AE40" s="1">
        <f t="shared" si="66"/>
        <v>30</v>
      </c>
      <c r="AF40" s="1">
        <f t="shared" si="67"/>
        <v>2</v>
      </c>
      <c r="AG40" s="1">
        <f t="shared" si="68"/>
        <v>5</v>
      </c>
      <c r="AH40" s="1">
        <f t="shared" si="69"/>
        <v>6</v>
      </c>
      <c r="AI40" s="1">
        <f t="shared" si="70"/>
        <v>14</v>
      </c>
      <c r="AJ40" s="1">
        <f t="shared" si="71"/>
        <v>18</v>
      </c>
      <c r="AK40" s="1">
        <f t="shared" si="72"/>
        <v>4</v>
      </c>
      <c r="AL40" s="1">
        <f t="shared" si="73"/>
        <v>27</v>
      </c>
      <c r="AM40" s="1">
        <f t="shared" si="74"/>
        <v>2</v>
      </c>
      <c r="AN40" s="1">
        <f t="shared" si="75"/>
        <v>4</v>
      </c>
      <c r="AO40" s="1">
        <f t="shared" si="76"/>
        <v>5</v>
      </c>
      <c r="AP40" s="1">
        <f t="shared" si="77"/>
        <v>16</v>
      </c>
      <c r="AQ40" s="1">
        <f t="shared" si="78"/>
        <v>18</v>
      </c>
      <c r="AR40" s="1">
        <f t="shared" si="79"/>
        <v>4</v>
      </c>
    </row>
    <row r="41" spans="1:67" x14ac:dyDescent="0.3">
      <c r="A41" s="78" t="s">
        <v>110</v>
      </c>
      <c r="B41" s="64">
        <v>18188.944</v>
      </c>
      <c r="C41" s="64">
        <v>93.753</v>
      </c>
      <c r="D41" s="64">
        <v>229.03299999999999</v>
      </c>
      <c r="E41" s="64">
        <v>45.886000000000003</v>
      </c>
      <c r="F41" s="64">
        <v>206.28100000000001</v>
      </c>
      <c r="G41" s="64">
        <v>834.76800000000003</v>
      </c>
      <c r="H41" s="64">
        <v>93.105000000000004</v>
      </c>
      <c r="I41" s="64">
        <v>18422.3</v>
      </c>
      <c r="J41" s="64">
        <v>85.394000000000005</v>
      </c>
      <c r="K41" s="64">
        <v>101.938</v>
      </c>
      <c r="L41" s="64">
        <v>54.585000000000001</v>
      </c>
      <c r="M41" s="64">
        <v>187.38200000000001</v>
      </c>
      <c r="N41" s="64">
        <v>595.77099999999996</v>
      </c>
      <c r="O41" s="64">
        <v>60.573</v>
      </c>
      <c r="P41" s="64">
        <v>18911.469000000001</v>
      </c>
      <c r="Q41" s="64">
        <v>70.350999999999999</v>
      </c>
      <c r="R41" s="64">
        <v>234.21899999999999</v>
      </c>
      <c r="S41" s="64">
        <v>34.119</v>
      </c>
      <c r="T41" s="64">
        <v>173.76499999999999</v>
      </c>
      <c r="U41" s="64">
        <v>557.56799999999998</v>
      </c>
      <c r="V41" s="64">
        <v>55.460999999999999</v>
      </c>
      <c r="X41" s="1">
        <f t="shared" si="35"/>
        <v>28</v>
      </c>
      <c r="Y41" s="1">
        <f t="shared" si="82"/>
        <v>62</v>
      </c>
      <c r="Z41" s="1">
        <f t="shared" si="82"/>
        <v>0</v>
      </c>
      <c r="AA41" s="1">
        <f t="shared" si="64"/>
        <v>0</v>
      </c>
      <c r="AB41" s="1">
        <f t="shared" si="64"/>
        <v>117</v>
      </c>
      <c r="AC41" s="1">
        <f t="shared" si="64"/>
        <v>0</v>
      </c>
      <c r="AD41" s="1">
        <f t="shared" si="65"/>
        <v>0</v>
      </c>
      <c r="AE41" s="1">
        <f t="shared" si="66"/>
        <v>28</v>
      </c>
      <c r="AF41" s="1">
        <f t="shared" si="67"/>
        <v>42</v>
      </c>
      <c r="AG41" s="1">
        <f t="shared" si="68"/>
        <v>0</v>
      </c>
      <c r="AH41" s="1">
        <f t="shared" si="69"/>
        <v>0</v>
      </c>
      <c r="AI41" s="1">
        <f t="shared" si="70"/>
        <v>130</v>
      </c>
      <c r="AJ41" s="1">
        <f t="shared" si="71"/>
        <v>135</v>
      </c>
      <c r="AK41" s="1">
        <f t="shared" si="72"/>
        <v>34</v>
      </c>
      <c r="AL41" s="1">
        <f t="shared" si="73"/>
        <v>30</v>
      </c>
      <c r="AM41" s="1">
        <f t="shared" si="74"/>
        <v>41</v>
      </c>
      <c r="AN41" s="1">
        <f t="shared" si="75"/>
        <v>49</v>
      </c>
      <c r="AO41" s="1">
        <f t="shared" si="76"/>
        <v>0</v>
      </c>
      <c r="AP41" s="1">
        <f t="shared" si="77"/>
        <v>143</v>
      </c>
      <c r="AQ41" s="1">
        <f t="shared" si="78"/>
        <v>0</v>
      </c>
      <c r="AR41" s="1">
        <f t="shared" si="79"/>
        <v>0</v>
      </c>
      <c r="AU41" s="11" t="s">
        <v>713</v>
      </c>
      <c r="AV41" s="11"/>
    </row>
    <row r="42" spans="1:67" x14ac:dyDescent="0.3">
      <c r="A42" s="78" t="s">
        <v>111</v>
      </c>
      <c r="B42" s="64">
        <v>23464.874</v>
      </c>
      <c r="C42" s="64">
        <v>0</v>
      </c>
      <c r="D42" s="64" t="s">
        <v>0</v>
      </c>
      <c r="E42" s="64" t="s">
        <v>0</v>
      </c>
      <c r="F42" s="64">
        <v>5.8999999999999997E-2</v>
      </c>
      <c r="G42" s="64" t="s">
        <v>0</v>
      </c>
      <c r="H42" s="64" t="s">
        <v>0</v>
      </c>
      <c r="I42" s="64">
        <v>19142.716</v>
      </c>
      <c r="J42" s="64">
        <v>1E-3</v>
      </c>
      <c r="K42" s="64" t="s">
        <v>0</v>
      </c>
      <c r="L42" s="64" t="s">
        <v>0</v>
      </c>
      <c r="M42" s="64">
        <v>3.2000000000000001E-2</v>
      </c>
      <c r="N42" s="64">
        <v>0</v>
      </c>
      <c r="O42" s="64">
        <v>0</v>
      </c>
      <c r="P42" s="64">
        <v>16666.026999999998</v>
      </c>
      <c r="Q42" s="64">
        <v>0</v>
      </c>
      <c r="R42" s="64">
        <v>1E-3</v>
      </c>
      <c r="S42" s="64" t="s">
        <v>0</v>
      </c>
      <c r="T42" s="64">
        <v>4.0000000000000001E-3</v>
      </c>
      <c r="U42" s="64" t="s">
        <v>0</v>
      </c>
      <c r="V42" s="64" t="s">
        <v>0</v>
      </c>
      <c r="X42" s="1">
        <f t="shared" si="35"/>
        <v>34</v>
      </c>
      <c r="Y42" s="1">
        <f t="shared" si="82"/>
        <v>54</v>
      </c>
      <c r="Z42" s="1">
        <f t="shared" si="82"/>
        <v>38</v>
      </c>
      <c r="AA42" s="1">
        <f t="shared" si="64"/>
        <v>0</v>
      </c>
      <c r="AB42" s="1">
        <f t="shared" si="64"/>
        <v>60</v>
      </c>
      <c r="AC42" s="1">
        <f t="shared" si="64"/>
        <v>48</v>
      </c>
      <c r="AD42" s="1">
        <f t="shared" si="65"/>
        <v>15</v>
      </c>
      <c r="AE42" s="1">
        <f t="shared" si="66"/>
        <v>33</v>
      </c>
      <c r="AF42" s="1">
        <f t="shared" si="67"/>
        <v>42</v>
      </c>
      <c r="AG42" s="1">
        <f t="shared" si="68"/>
        <v>44</v>
      </c>
      <c r="AH42" s="1">
        <f t="shared" si="69"/>
        <v>20</v>
      </c>
      <c r="AI42" s="1">
        <f t="shared" si="70"/>
        <v>57</v>
      </c>
      <c r="AJ42" s="1">
        <f t="shared" si="71"/>
        <v>47</v>
      </c>
      <c r="AK42" s="1">
        <f t="shared" si="72"/>
        <v>34</v>
      </c>
      <c r="AL42" s="1">
        <f t="shared" si="73"/>
        <v>31</v>
      </c>
      <c r="AM42" s="1">
        <f t="shared" si="74"/>
        <v>34</v>
      </c>
      <c r="AN42" s="1">
        <f t="shared" si="75"/>
        <v>49</v>
      </c>
      <c r="AO42" s="1">
        <f t="shared" si="76"/>
        <v>23</v>
      </c>
      <c r="AP42" s="1">
        <f t="shared" si="77"/>
        <v>57</v>
      </c>
      <c r="AQ42" s="1">
        <f t="shared" si="78"/>
        <v>42</v>
      </c>
      <c r="AR42" s="1">
        <f t="shared" si="79"/>
        <v>36</v>
      </c>
      <c r="AU42" s="98">
        <v>2022</v>
      </c>
      <c r="AV42" s="97"/>
      <c r="AW42" s="97"/>
      <c r="AX42" s="97"/>
      <c r="AY42" s="97"/>
      <c r="AZ42" s="97"/>
      <c r="BA42" s="97"/>
      <c r="BB42" s="97">
        <v>2023</v>
      </c>
      <c r="BC42" s="97"/>
      <c r="BD42" s="97"/>
      <c r="BE42" s="97"/>
      <c r="BF42" s="97"/>
      <c r="BG42" s="97"/>
      <c r="BH42" s="97"/>
      <c r="BI42" s="97">
        <v>2024</v>
      </c>
      <c r="BJ42" s="97"/>
      <c r="BK42" s="97"/>
      <c r="BL42" s="97"/>
      <c r="BM42" s="97"/>
      <c r="BN42" s="97"/>
      <c r="BO42" s="97"/>
    </row>
    <row r="43" spans="1:67" x14ac:dyDescent="0.3">
      <c r="A43" s="78" t="s">
        <v>112</v>
      </c>
      <c r="B43" s="64">
        <v>17492.296999999999</v>
      </c>
      <c r="C43" s="64">
        <v>1E-3</v>
      </c>
      <c r="D43" s="64">
        <v>8.0000000000000002E-3</v>
      </c>
      <c r="E43" s="64" t="s">
        <v>0</v>
      </c>
      <c r="F43" s="64">
        <v>4.6719999999999997</v>
      </c>
      <c r="G43" s="64">
        <v>32.078000000000003</v>
      </c>
      <c r="H43" s="64">
        <v>0.59799999999999998</v>
      </c>
      <c r="I43" s="64">
        <v>16117.117</v>
      </c>
      <c r="J43" s="64">
        <v>1E-3</v>
      </c>
      <c r="K43" s="64">
        <v>2E-3</v>
      </c>
      <c r="L43" s="64">
        <v>0</v>
      </c>
      <c r="M43" s="64">
        <v>5.0049999999999999</v>
      </c>
      <c r="N43" s="64">
        <v>14.849</v>
      </c>
      <c r="O43" s="64">
        <v>0</v>
      </c>
      <c r="P43" s="64">
        <v>15921.332</v>
      </c>
      <c r="Q43" s="64">
        <v>5.0000000000000001E-3</v>
      </c>
      <c r="R43" s="64">
        <v>1E-3</v>
      </c>
      <c r="S43" s="64">
        <v>0</v>
      </c>
      <c r="T43" s="64">
        <v>3.82</v>
      </c>
      <c r="U43" s="64">
        <v>48.247</v>
      </c>
      <c r="V43" s="64">
        <v>0</v>
      </c>
      <c r="X43" s="1">
        <f t="shared" si="35"/>
        <v>17</v>
      </c>
      <c r="Y43" s="1">
        <f t="shared" si="82"/>
        <v>0</v>
      </c>
      <c r="Z43" s="1">
        <f t="shared" si="82"/>
        <v>0</v>
      </c>
      <c r="AA43" s="1">
        <f t="shared" si="64"/>
        <v>0</v>
      </c>
      <c r="AB43" s="1">
        <f t="shared" si="64"/>
        <v>94</v>
      </c>
      <c r="AC43" s="1">
        <f t="shared" si="64"/>
        <v>51</v>
      </c>
      <c r="AD43" s="1">
        <f t="shared" si="65"/>
        <v>0</v>
      </c>
      <c r="AE43" s="1">
        <f t="shared" si="66"/>
        <v>27</v>
      </c>
      <c r="AF43" s="1">
        <f t="shared" si="67"/>
        <v>0</v>
      </c>
      <c r="AG43" s="1">
        <f t="shared" si="68"/>
        <v>0</v>
      </c>
      <c r="AH43" s="1">
        <f t="shared" si="69"/>
        <v>0</v>
      </c>
      <c r="AI43" s="1">
        <f t="shared" si="70"/>
        <v>82</v>
      </c>
      <c r="AJ43" s="1">
        <f t="shared" si="71"/>
        <v>53</v>
      </c>
      <c r="AK43" s="1">
        <f t="shared" si="72"/>
        <v>0</v>
      </c>
      <c r="AL43" s="1">
        <f t="shared" si="73"/>
        <v>32</v>
      </c>
      <c r="AM43" s="1">
        <f t="shared" si="74"/>
        <v>41</v>
      </c>
      <c r="AN43" s="1">
        <f t="shared" si="75"/>
        <v>0</v>
      </c>
      <c r="AO43" s="1">
        <f t="shared" si="76"/>
        <v>0</v>
      </c>
      <c r="AP43" s="1">
        <f t="shared" si="77"/>
        <v>76</v>
      </c>
      <c r="AQ43" s="1">
        <f t="shared" si="78"/>
        <v>62</v>
      </c>
      <c r="AR43" s="1">
        <f t="shared" si="79"/>
        <v>0</v>
      </c>
      <c r="AU43" s="7" t="str">
        <f>AU27</f>
        <v>TOTAL</v>
      </c>
      <c r="AV43" s="7" t="str">
        <f t="shared" ref="AV43:BO43" si="83">AV27</f>
        <v>1512</v>
      </c>
      <c r="AW43" s="7" t="str">
        <f t="shared" si="83"/>
        <v>1005</v>
      </c>
      <c r="AX43" s="7" t="str">
        <f t="shared" si="83"/>
        <v>1205</v>
      </c>
      <c r="AY43" s="7" t="str">
        <f t="shared" si="83"/>
        <v>44</v>
      </c>
      <c r="AZ43" s="7" t="str">
        <f t="shared" si="83"/>
        <v>72</v>
      </c>
      <c r="BA43" s="7" t="str">
        <f t="shared" si="83"/>
        <v>1507</v>
      </c>
      <c r="BB43" s="7" t="str">
        <f t="shared" si="83"/>
        <v>TOTAL</v>
      </c>
      <c r="BC43" s="7" t="str">
        <f t="shared" si="83"/>
        <v>1512</v>
      </c>
      <c r="BD43" s="7" t="str">
        <f t="shared" si="83"/>
        <v>1005</v>
      </c>
      <c r="BE43" s="7" t="str">
        <f t="shared" si="83"/>
        <v>1205</v>
      </c>
      <c r="BF43" s="7" t="str">
        <f t="shared" si="83"/>
        <v>44</v>
      </c>
      <c r="BG43" s="7" t="str">
        <f t="shared" si="83"/>
        <v>72</v>
      </c>
      <c r="BH43" s="7" t="str">
        <f t="shared" si="83"/>
        <v>1507</v>
      </c>
      <c r="BI43" s="7" t="str">
        <f t="shared" si="83"/>
        <v>TOTAL</v>
      </c>
      <c r="BJ43" s="7" t="str">
        <f t="shared" si="83"/>
        <v>1512</v>
      </c>
      <c r="BK43" s="7" t="str">
        <f t="shared" si="83"/>
        <v>1005</v>
      </c>
      <c r="BL43" s="7" t="str">
        <f t="shared" si="83"/>
        <v>1205</v>
      </c>
      <c r="BM43" s="7" t="str">
        <f t="shared" si="83"/>
        <v>44</v>
      </c>
      <c r="BN43" s="7" t="str">
        <f t="shared" si="83"/>
        <v>72</v>
      </c>
      <c r="BO43" s="7" t="str">
        <f t="shared" si="83"/>
        <v>1507</v>
      </c>
    </row>
    <row r="44" spans="1:67" x14ac:dyDescent="0.3">
      <c r="A44" s="78" t="s">
        <v>113</v>
      </c>
      <c r="B44" s="64">
        <v>31053.072</v>
      </c>
      <c r="C44" s="64" t="s">
        <v>0</v>
      </c>
      <c r="D44" s="64" t="s">
        <v>0</v>
      </c>
      <c r="E44" s="64" t="s">
        <v>0</v>
      </c>
      <c r="F44" s="64">
        <v>0.27900000000000003</v>
      </c>
      <c r="G44" s="64">
        <v>25.004999999999999</v>
      </c>
      <c r="H44" s="64" t="s">
        <v>0</v>
      </c>
      <c r="I44" s="64">
        <v>19209.423999999999</v>
      </c>
      <c r="J44" s="64" t="s">
        <v>0</v>
      </c>
      <c r="K44" s="64" t="s">
        <v>0</v>
      </c>
      <c r="L44" s="64" t="s">
        <v>0</v>
      </c>
      <c r="M44" s="64">
        <v>0.80300000000000005</v>
      </c>
      <c r="N44" s="64">
        <v>7.7779999999999996</v>
      </c>
      <c r="O44" s="64" t="s">
        <v>0</v>
      </c>
      <c r="P44" s="64">
        <v>15133.241</v>
      </c>
      <c r="Q44" s="64">
        <v>0</v>
      </c>
      <c r="R44" s="64" t="s">
        <v>0</v>
      </c>
      <c r="S44" s="64" t="s">
        <v>0</v>
      </c>
      <c r="T44" s="64">
        <v>1.21</v>
      </c>
      <c r="U44" s="64">
        <v>4.702</v>
      </c>
      <c r="V44" s="64" t="s">
        <v>0</v>
      </c>
      <c r="X44" s="1">
        <f t="shared" si="35"/>
        <v>38</v>
      </c>
      <c r="Y44" s="1">
        <f t="shared" si="82"/>
        <v>29</v>
      </c>
      <c r="Z44" s="1">
        <f t="shared" si="82"/>
        <v>52</v>
      </c>
      <c r="AA44" s="1">
        <f t="shared" si="64"/>
        <v>11</v>
      </c>
      <c r="AB44" s="1">
        <f t="shared" si="64"/>
        <v>41</v>
      </c>
      <c r="AC44" s="1">
        <f t="shared" si="64"/>
        <v>31</v>
      </c>
      <c r="AD44" s="1">
        <f t="shared" si="65"/>
        <v>34</v>
      </c>
      <c r="AE44" s="1">
        <f t="shared" si="66"/>
        <v>35</v>
      </c>
      <c r="AF44" s="1">
        <f t="shared" si="67"/>
        <v>52</v>
      </c>
      <c r="AG44" s="1">
        <f t="shared" si="68"/>
        <v>55</v>
      </c>
      <c r="AH44" s="1">
        <f t="shared" si="69"/>
        <v>20</v>
      </c>
      <c r="AI44" s="1">
        <f t="shared" si="70"/>
        <v>38</v>
      </c>
      <c r="AJ44" s="1">
        <f t="shared" si="71"/>
        <v>31</v>
      </c>
      <c r="AK44" s="1">
        <f t="shared" si="72"/>
        <v>34</v>
      </c>
      <c r="AL44" s="1">
        <f t="shared" si="73"/>
        <v>33</v>
      </c>
      <c r="AM44" s="1">
        <f t="shared" si="74"/>
        <v>41</v>
      </c>
      <c r="AN44" s="1">
        <f t="shared" si="75"/>
        <v>57</v>
      </c>
      <c r="AO44" s="1">
        <f t="shared" si="76"/>
        <v>23</v>
      </c>
      <c r="AP44" s="1">
        <f t="shared" si="77"/>
        <v>39</v>
      </c>
      <c r="AQ44" s="1">
        <f t="shared" si="78"/>
        <v>32</v>
      </c>
      <c r="AR44" s="1">
        <f t="shared" si="79"/>
        <v>36</v>
      </c>
      <c r="AT44" s="1">
        <v>1</v>
      </c>
      <c r="AU44" s="10">
        <f t="shared" ref="AU44:AU53" si="84">INDEX(B$13:B$224,AU12)/B$12*100</f>
        <v>20.881193267124758</v>
      </c>
      <c r="AV44" s="10">
        <f t="shared" ref="AV44:BO44" si="85">INDEX(C$13:C$224,AV12)/C$12*100</f>
        <v>79.324916827207559</v>
      </c>
      <c r="AW44" s="10">
        <f t="shared" si="85"/>
        <v>47.33325484111478</v>
      </c>
      <c r="AX44" s="10">
        <f t="shared" si="85"/>
        <v>58.049646734888441</v>
      </c>
      <c r="AY44" s="10">
        <f t="shared" si="85"/>
        <v>21.017350801327083</v>
      </c>
      <c r="AZ44" s="10">
        <f t="shared" si="85"/>
        <v>9.7824088273905581</v>
      </c>
      <c r="BA44" s="10">
        <f t="shared" si="85"/>
        <v>37.922704249194375</v>
      </c>
      <c r="BB44" s="10">
        <f t="shared" si="85"/>
        <v>20.631558232789601</v>
      </c>
      <c r="BC44" s="10">
        <f t="shared" si="85"/>
        <v>88.79457935187466</v>
      </c>
      <c r="BD44" s="10">
        <f t="shared" si="85"/>
        <v>61.525554847588381</v>
      </c>
      <c r="BE44" s="10">
        <f t="shared" si="85"/>
        <v>54.921295004279273</v>
      </c>
      <c r="BF44" s="10">
        <f t="shared" si="85"/>
        <v>20.801770404600166</v>
      </c>
      <c r="BG44" s="10">
        <f t="shared" si="85"/>
        <v>10.303968261789887</v>
      </c>
      <c r="BH44" s="10">
        <f t="shared" si="85"/>
        <v>35.624176851057463</v>
      </c>
      <c r="BI44" s="10">
        <f t="shared" si="85"/>
        <v>21.275675714522162</v>
      </c>
      <c r="BJ44" s="10">
        <f t="shared" si="85"/>
        <v>93.521496671276125</v>
      </c>
      <c r="BK44" s="10">
        <f t="shared" si="85"/>
        <v>67.340981142091593</v>
      </c>
      <c r="BL44" s="10">
        <f t="shared" si="85"/>
        <v>55.886298581397867</v>
      </c>
      <c r="BM44" s="10">
        <f t="shared" si="85"/>
        <v>24.983698696475852</v>
      </c>
      <c r="BN44" s="10">
        <f t="shared" si="85"/>
        <v>9.948664160680222</v>
      </c>
      <c r="BO44" s="10">
        <f t="shared" si="85"/>
        <v>45.051057934077967</v>
      </c>
    </row>
    <row r="45" spans="1:67" x14ac:dyDescent="0.3">
      <c r="A45" s="78" t="s">
        <v>114</v>
      </c>
      <c r="B45" s="64">
        <v>12507.357</v>
      </c>
      <c r="C45" s="64">
        <v>0.104</v>
      </c>
      <c r="D45" s="64">
        <v>0</v>
      </c>
      <c r="E45" s="64">
        <v>3.0270000000000001</v>
      </c>
      <c r="F45" s="64">
        <v>17.375</v>
      </c>
      <c r="G45" s="64">
        <v>182.69</v>
      </c>
      <c r="H45" s="64">
        <v>0</v>
      </c>
      <c r="I45" s="64">
        <v>13065.828</v>
      </c>
      <c r="J45" s="64">
        <v>0</v>
      </c>
      <c r="K45" s="64">
        <v>0</v>
      </c>
      <c r="L45" s="64">
        <v>0</v>
      </c>
      <c r="M45" s="64">
        <v>17.484999999999999</v>
      </c>
      <c r="N45" s="64">
        <v>139.976</v>
      </c>
      <c r="O45" s="64">
        <v>0</v>
      </c>
      <c r="P45" s="64">
        <v>13014.061</v>
      </c>
      <c r="Q45" s="64">
        <v>0</v>
      </c>
      <c r="R45" s="64">
        <v>0</v>
      </c>
      <c r="S45" s="64">
        <v>0</v>
      </c>
      <c r="T45" s="64">
        <v>14.436999999999999</v>
      </c>
      <c r="U45" s="64">
        <v>99.906999999999996</v>
      </c>
      <c r="V45" s="64">
        <v>0</v>
      </c>
      <c r="X45" s="1">
        <f t="shared" si="35"/>
        <v>36</v>
      </c>
      <c r="Y45" s="1">
        <f t="shared" si="82"/>
        <v>26</v>
      </c>
      <c r="Z45" s="1">
        <f t="shared" si="82"/>
        <v>52</v>
      </c>
      <c r="AA45" s="1">
        <f t="shared" si="64"/>
        <v>22</v>
      </c>
      <c r="AB45" s="1">
        <f t="shared" si="64"/>
        <v>68</v>
      </c>
      <c r="AC45" s="1">
        <f t="shared" si="64"/>
        <v>27</v>
      </c>
      <c r="AD45" s="1">
        <f t="shared" si="65"/>
        <v>28</v>
      </c>
      <c r="AE45" s="1">
        <f t="shared" si="66"/>
        <v>32</v>
      </c>
      <c r="AF45" s="1">
        <f t="shared" si="67"/>
        <v>25</v>
      </c>
      <c r="AG45" s="1">
        <f t="shared" si="68"/>
        <v>44</v>
      </c>
      <c r="AH45" s="1">
        <f t="shared" si="69"/>
        <v>12</v>
      </c>
      <c r="AI45" s="1">
        <f t="shared" si="70"/>
        <v>53</v>
      </c>
      <c r="AJ45" s="1">
        <f t="shared" si="71"/>
        <v>33</v>
      </c>
      <c r="AK45" s="1">
        <f t="shared" si="72"/>
        <v>28</v>
      </c>
      <c r="AL45" s="1">
        <f t="shared" si="73"/>
        <v>35</v>
      </c>
      <c r="AM45" s="1">
        <f t="shared" si="74"/>
        <v>22</v>
      </c>
      <c r="AN45" s="1">
        <f t="shared" si="75"/>
        <v>41</v>
      </c>
      <c r="AO45" s="1">
        <f t="shared" si="76"/>
        <v>23</v>
      </c>
      <c r="AP45" s="1">
        <f t="shared" si="77"/>
        <v>51</v>
      </c>
      <c r="AQ45" s="1">
        <f t="shared" si="78"/>
        <v>31</v>
      </c>
      <c r="AR45" s="1">
        <f t="shared" si="79"/>
        <v>30</v>
      </c>
      <c r="AT45" s="1">
        <v>2</v>
      </c>
      <c r="AU45" s="10">
        <f t="shared" si="84"/>
        <v>11.945544181331853</v>
      </c>
      <c r="AV45" s="10">
        <f t="shared" ref="AV45:BO45" si="86">INDEX(C$13:C$224,AV13)/C$12*100</f>
        <v>7.0549552810430471</v>
      </c>
      <c r="AW45" s="10">
        <f t="shared" si="86"/>
        <v>32.207655172683815</v>
      </c>
      <c r="AX45" s="10">
        <f t="shared" si="86"/>
        <v>31.62972912666655</v>
      </c>
      <c r="AY45" s="10">
        <f t="shared" si="86"/>
        <v>11.578424385585798</v>
      </c>
      <c r="AZ45" s="10">
        <f t="shared" si="86"/>
        <v>9.6161216420646323</v>
      </c>
      <c r="BA45" s="10">
        <f t="shared" si="86"/>
        <v>17.309034589268055</v>
      </c>
      <c r="BB45" s="10">
        <f t="shared" si="86"/>
        <v>13.762623441836814</v>
      </c>
      <c r="BC45" s="10">
        <f t="shared" si="86"/>
        <v>4.2923852560783748</v>
      </c>
      <c r="BD45" s="10">
        <f t="shared" si="86"/>
        <v>17.112431961421819</v>
      </c>
      <c r="BE45" s="10">
        <f t="shared" si="86"/>
        <v>30.127533260398899</v>
      </c>
      <c r="BF45" s="10">
        <f t="shared" si="86"/>
        <v>12.50543076593579</v>
      </c>
      <c r="BG45" s="10">
        <f t="shared" si="86"/>
        <v>9.5597085645410846</v>
      </c>
      <c r="BH45" s="10">
        <f t="shared" si="86"/>
        <v>31.962842914285066</v>
      </c>
      <c r="BI45" s="10">
        <f t="shared" si="86"/>
        <v>13.697097137172431</v>
      </c>
      <c r="BJ45" s="10">
        <f t="shared" si="86"/>
        <v>2.5655023426514263</v>
      </c>
      <c r="BK45" s="10">
        <f t="shared" si="86"/>
        <v>7.5846706701919659</v>
      </c>
      <c r="BL45" s="10">
        <f t="shared" si="86"/>
        <v>34.500407887091214</v>
      </c>
      <c r="BM45" s="10">
        <f t="shared" si="86"/>
        <v>11.878666181809743</v>
      </c>
      <c r="BN45" s="10">
        <f t="shared" si="86"/>
        <v>9.0095311419241408</v>
      </c>
      <c r="BO45" s="10">
        <f t="shared" si="86"/>
        <v>22.964267998563194</v>
      </c>
    </row>
    <row r="46" spans="1:67" x14ac:dyDescent="0.3">
      <c r="A46" s="78" t="s">
        <v>115</v>
      </c>
      <c r="B46" s="64">
        <v>14137.709000000001</v>
      </c>
      <c r="C46" s="64">
        <v>0.17699999999999999</v>
      </c>
      <c r="D46" s="64">
        <v>0</v>
      </c>
      <c r="E46" s="64">
        <v>0</v>
      </c>
      <c r="F46" s="64">
        <v>2.6680000000000001</v>
      </c>
      <c r="G46" s="64">
        <v>198.29599999999999</v>
      </c>
      <c r="H46" s="64">
        <v>1E-3</v>
      </c>
      <c r="I46" s="64">
        <v>17210.585999999999</v>
      </c>
      <c r="J46" s="64">
        <v>8.5999999999999993E-2</v>
      </c>
      <c r="K46" s="64">
        <v>2E-3</v>
      </c>
      <c r="L46" s="64">
        <v>0.622</v>
      </c>
      <c r="M46" s="64">
        <v>6.0090000000000003</v>
      </c>
      <c r="N46" s="64">
        <v>118.834</v>
      </c>
      <c r="O46" s="64">
        <v>1E-3</v>
      </c>
      <c r="P46" s="64">
        <v>11274.735000000001</v>
      </c>
      <c r="Q46" s="64">
        <v>6.2E-2</v>
      </c>
      <c r="R46" s="64">
        <v>8.0000000000000002E-3</v>
      </c>
      <c r="S46" s="64">
        <v>0</v>
      </c>
      <c r="T46" s="64">
        <v>6.1470000000000002</v>
      </c>
      <c r="U46" s="64">
        <v>113.351</v>
      </c>
      <c r="V46" s="64">
        <v>3.0000000000000001E-3</v>
      </c>
      <c r="X46" s="1">
        <f t="shared" si="35"/>
        <v>33</v>
      </c>
      <c r="Y46" s="1">
        <f t="shared" si="82"/>
        <v>45</v>
      </c>
      <c r="Z46" s="1">
        <f t="shared" si="82"/>
        <v>31</v>
      </c>
      <c r="AA46" s="1">
        <f t="shared" si="64"/>
        <v>1</v>
      </c>
      <c r="AB46" s="1">
        <f t="shared" si="64"/>
        <v>66</v>
      </c>
      <c r="AC46" s="1">
        <f t="shared" si="64"/>
        <v>32</v>
      </c>
      <c r="AD46" s="1">
        <f t="shared" si="65"/>
        <v>34</v>
      </c>
      <c r="AE46" s="1">
        <f t="shared" si="66"/>
        <v>34</v>
      </c>
      <c r="AF46" s="1">
        <f t="shared" si="67"/>
        <v>36</v>
      </c>
      <c r="AG46" s="1">
        <f t="shared" si="68"/>
        <v>36</v>
      </c>
      <c r="AH46" s="1">
        <f t="shared" si="69"/>
        <v>1</v>
      </c>
      <c r="AI46" s="1">
        <f t="shared" si="70"/>
        <v>55</v>
      </c>
      <c r="AJ46" s="1">
        <f t="shared" si="71"/>
        <v>28</v>
      </c>
      <c r="AK46" s="1">
        <f t="shared" si="72"/>
        <v>0</v>
      </c>
      <c r="AL46" s="1">
        <f t="shared" si="73"/>
        <v>36</v>
      </c>
      <c r="AM46" s="1">
        <f t="shared" si="74"/>
        <v>35</v>
      </c>
      <c r="AN46" s="1">
        <f t="shared" si="75"/>
        <v>28</v>
      </c>
      <c r="AO46" s="1">
        <f t="shared" si="76"/>
        <v>2</v>
      </c>
      <c r="AP46" s="1">
        <f t="shared" si="77"/>
        <v>43</v>
      </c>
      <c r="AQ46" s="1">
        <f t="shared" si="78"/>
        <v>28</v>
      </c>
      <c r="AR46" s="1">
        <f t="shared" si="79"/>
        <v>25</v>
      </c>
      <c r="AT46" s="1">
        <v>3</v>
      </c>
      <c r="AU46" s="10">
        <f t="shared" si="84"/>
        <v>7.219970829796714</v>
      </c>
      <c r="AV46" s="10">
        <f t="shared" ref="AV46:BO46" si="87">INDEX(C$13:C$224,AV14)/C$12*100</f>
        <v>3.186109816957555</v>
      </c>
      <c r="AW46" s="10">
        <f t="shared" si="87"/>
        <v>4.9835194307393795</v>
      </c>
      <c r="AX46" s="10">
        <f t="shared" si="87"/>
        <v>5.9238824148852007</v>
      </c>
      <c r="AY46" s="10">
        <f t="shared" si="87"/>
        <v>10.163355817935784</v>
      </c>
      <c r="AZ46" s="10">
        <f t="shared" si="87"/>
        <v>9.5098666378455441</v>
      </c>
      <c r="BA46" s="10">
        <f t="shared" si="87"/>
        <v>13.681268542560273</v>
      </c>
      <c r="BB46" s="10">
        <f t="shared" si="87"/>
        <v>7.177246022186103</v>
      </c>
      <c r="BC46" s="10">
        <f t="shared" si="87"/>
        <v>2.6515132475131065</v>
      </c>
      <c r="BD46" s="10">
        <f t="shared" si="87"/>
        <v>8.5146642141428046</v>
      </c>
      <c r="BE46" s="10">
        <f t="shared" si="87"/>
        <v>5.3807387222990783</v>
      </c>
      <c r="BF46" s="10">
        <f t="shared" si="87"/>
        <v>10.467331952413851</v>
      </c>
      <c r="BG46" s="10">
        <f t="shared" si="87"/>
        <v>9.4703486707689084</v>
      </c>
      <c r="BH46" s="10">
        <f t="shared" si="87"/>
        <v>12.634125455631764</v>
      </c>
      <c r="BI46" s="10">
        <f t="shared" si="87"/>
        <v>6.7604266448943404</v>
      </c>
      <c r="BJ46" s="10">
        <f t="shared" si="87"/>
        <v>1.4997126386482056</v>
      </c>
      <c r="BK46" s="10">
        <f t="shared" si="87"/>
        <v>7.3473651212784441</v>
      </c>
      <c r="BL46" s="10">
        <f t="shared" si="87"/>
        <v>2.862887907664958</v>
      </c>
      <c r="BM46" s="10">
        <f t="shared" si="87"/>
        <v>8.0751054301366345</v>
      </c>
      <c r="BN46" s="10">
        <f t="shared" si="87"/>
        <v>8.9330299501418384</v>
      </c>
      <c r="BO46" s="10">
        <f t="shared" si="87"/>
        <v>10.119220703692934</v>
      </c>
    </row>
    <row r="47" spans="1:67" x14ac:dyDescent="0.3">
      <c r="A47" s="78" t="s">
        <v>116</v>
      </c>
      <c r="B47" s="64">
        <v>17686.412</v>
      </c>
      <c r="C47" s="64">
        <v>3.0000000000000001E-3</v>
      </c>
      <c r="D47" s="64">
        <v>2.1999999999999999E-2</v>
      </c>
      <c r="E47" s="64">
        <v>2632.7860000000001</v>
      </c>
      <c r="F47" s="64">
        <v>3.12</v>
      </c>
      <c r="G47" s="64">
        <v>173.61099999999999</v>
      </c>
      <c r="H47" s="64">
        <v>0</v>
      </c>
      <c r="I47" s="64">
        <v>13716.870999999999</v>
      </c>
      <c r="J47" s="64">
        <v>4.0000000000000001E-3</v>
      </c>
      <c r="K47" s="64">
        <v>8.9999999999999993E-3</v>
      </c>
      <c r="L47" s="64">
        <v>1651.1279999999999</v>
      </c>
      <c r="M47" s="64">
        <v>5.516</v>
      </c>
      <c r="N47" s="64">
        <v>148.983</v>
      </c>
      <c r="O47" s="64" t="s">
        <v>0</v>
      </c>
      <c r="P47" s="64">
        <v>10701.508</v>
      </c>
      <c r="Q47" s="64">
        <v>3.0000000000000001E-3</v>
      </c>
      <c r="R47" s="64">
        <v>0.112</v>
      </c>
      <c r="S47" s="64">
        <v>1028.9549999999999</v>
      </c>
      <c r="T47" s="64">
        <v>12.702</v>
      </c>
      <c r="U47" s="64">
        <v>136.41800000000001</v>
      </c>
      <c r="V47" s="64">
        <v>8.9999999999999993E-3</v>
      </c>
      <c r="X47" s="1">
        <f t="shared" si="35"/>
        <v>35</v>
      </c>
      <c r="Y47" s="1">
        <f t="shared" si="82"/>
        <v>20</v>
      </c>
      <c r="Z47" s="1">
        <f t="shared" si="82"/>
        <v>47</v>
      </c>
      <c r="AA47" s="1">
        <f t="shared" si="64"/>
        <v>0</v>
      </c>
      <c r="AB47" s="1">
        <f t="shared" si="64"/>
        <v>44</v>
      </c>
      <c r="AC47" s="1">
        <f t="shared" si="64"/>
        <v>18</v>
      </c>
      <c r="AD47" s="1">
        <f t="shared" si="65"/>
        <v>9</v>
      </c>
      <c r="AE47" s="1">
        <f t="shared" si="66"/>
        <v>37</v>
      </c>
      <c r="AF47" s="1">
        <f t="shared" si="67"/>
        <v>17</v>
      </c>
      <c r="AG47" s="1">
        <f t="shared" si="68"/>
        <v>36</v>
      </c>
      <c r="AH47" s="1">
        <f t="shared" si="69"/>
        <v>0</v>
      </c>
      <c r="AI47" s="1">
        <f t="shared" si="70"/>
        <v>37</v>
      </c>
      <c r="AJ47" s="1">
        <f t="shared" si="71"/>
        <v>15</v>
      </c>
      <c r="AK47" s="1">
        <f t="shared" si="72"/>
        <v>7</v>
      </c>
      <c r="AL47" s="1">
        <f t="shared" si="73"/>
        <v>34</v>
      </c>
      <c r="AM47" s="1">
        <f t="shared" si="74"/>
        <v>19</v>
      </c>
      <c r="AN47" s="1">
        <f t="shared" si="75"/>
        <v>40</v>
      </c>
      <c r="AO47" s="1">
        <f t="shared" si="76"/>
        <v>0</v>
      </c>
      <c r="AP47" s="1">
        <f t="shared" si="77"/>
        <v>36</v>
      </c>
      <c r="AQ47" s="1">
        <f t="shared" si="78"/>
        <v>16</v>
      </c>
      <c r="AR47" s="1">
        <f t="shared" si="79"/>
        <v>8</v>
      </c>
      <c r="AT47" s="1">
        <v>4</v>
      </c>
      <c r="AU47" s="10">
        <f t="shared" si="84"/>
        <v>6.7367040438807795</v>
      </c>
      <c r="AV47" s="10">
        <f t="shared" ref="AV47:BO47" si="88">INDEX(C$13:C$224,AV15)/C$12*100</f>
        <v>2.8492550690044705</v>
      </c>
      <c r="AW47" s="10">
        <f t="shared" si="88"/>
        <v>3.9922522027694516</v>
      </c>
      <c r="AX47" s="10">
        <f t="shared" si="88"/>
        <v>1.0117290543466468</v>
      </c>
      <c r="AY47" s="10">
        <f t="shared" si="88"/>
        <v>7.9239932674119125</v>
      </c>
      <c r="AZ47" s="10">
        <f t="shared" si="88"/>
        <v>8.5526792342521354</v>
      </c>
      <c r="BA47" s="10">
        <f t="shared" si="88"/>
        <v>12.327909611493411</v>
      </c>
      <c r="BB47" s="10">
        <f t="shared" si="88"/>
        <v>5.5016597864756589</v>
      </c>
      <c r="BC47" s="10">
        <f t="shared" si="88"/>
        <v>1.2986131706066562</v>
      </c>
      <c r="BD47" s="10">
        <f t="shared" si="88"/>
        <v>2.1865095326499677</v>
      </c>
      <c r="BE47" s="10">
        <f t="shared" si="88"/>
        <v>3.3363014922066703</v>
      </c>
      <c r="BF47" s="10">
        <f t="shared" si="88"/>
        <v>6.9312588453842565</v>
      </c>
      <c r="BG47" s="10">
        <f t="shared" si="88"/>
        <v>8.0892682279851602</v>
      </c>
      <c r="BH47" s="10">
        <f t="shared" si="88"/>
        <v>9.8611818831531437</v>
      </c>
      <c r="BI47" s="10">
        <f t="shared" si="88"/>
        <v>5.5657529104390777</v>
      </c>
      <c r="BJ47" s="10">
        <f t="shared" si="88"/>
        <v>0.55375407703034651</v>
      </c>
      <c r="BK47" s="10">
        <f t="shared" si="88"/>
        <v>5.3593162048959861</v>
      </c>
      <c r="BL47" s="10">
        <f t="shared" si="88"/>
        <v>1.6315483648807367</v>
      </c>
      <c r="BM47" s="10">
        <f t="shared" si="88"/>
        <v>7.8375083486339827</v>
      </c>
      <c r="BN47" s="10">
        <f t="shared" si="88"/>
        <v>8.912509195256769</v>
      </c>
      <c r="BO47" s="10">
        <f t="shared" si="88"/>
        <v>9.4865128371790703</v>
      </c>
    </row>
    <row r="48" spans="1:67" x14ac:dyDescent="0.3">
      <c r="A48" s="78" t="s">
        <v>117</v>
      </c>
      <c r="B48" s="64">
        <v>16347.541999999999</v>
      </c>
      <c r="C48" s="64">
        <v>0.78800000000000003</v>
      </c>
      <c r="D48" s="64">
        <v>1E-3</v>
      </c>
      <c r="E48" s="64" t="s">
        <v>0</v>
      </c>
      <c r="F48" s="64">
        <v>16.067</v>
      </c>
      <c r="G48" s="64">
        <v>820.86</v>
      </c>
      <c r="H48" s="64">
        <v>7.9370000000000003</v>
      </c>
      <c r="I48" s="64">
        <v>11561.337</v>
      </c>
      <c r="J48" s="64">
        <v>0.42199999999999999</v>
      </c>
      <c r="K48" s="64">
        <v>8.9999999999999993E-3</v>
      </c>
      <c r="L48" s="64" t="s">
        <v>0</v>
      </c>
      <c r="M48" s="64">
        <v>18.132000000000001</v>
      </c>
      <c r="N48" s="64">
        <v>968.46100000000001</v>
      </c>
      <c r="O48" s="64">
        <v>7.8630000000000004</v>
      </c>
      <c r="P48" s="64">
        <v>12643.002</v>
      </c>
      <c r="Q48" s="64">
        <v>0.13200000000000001</v>
      </c>
      <c r="R48" s="64">
        <v>8.9999999999999993E-3</v>
      </c>
      <c r="S48" s="64" t="s">
        <v>0</v>
      </c>
      <c r="T48" s="64">
        <v>21.097999999999999</v>
      </c>
      <c r="U48" s="64">
        <v>797.17899999999997</v>
      </c>
      <c r="V48" s="64">
        <v>4.7359999999999998</v>
      </c>
      <c r="X48" s="1">
        <f t="shared" si="35"/>
        <v>40</v>
      </c>
      <c r="Y48" s="1">
        <f t="shared" si="82"/>
        <v>5</v>
      </c>
      <c r="Z48" s="1">
        <f t="shared" si="82"/>
        <v>9</v>
      </c>
      <c r="AA48" s="1">
        <f t="shared" si="64"/>
        <v>12</v>
      </c>
      <c r="AB48" s="1">
        <f t="shared" si="64"/>
        <v>51</v>
      </c>
      <c r="AC48" s="1">
        <f t="shared" si="64"/>
        <v>52</v>
      </c>
      <c r="AD48" s="1">
        <f t="shared" si="65"/>
        <v>2</v>
      </c>
      <c r="AE48" s="1">
        <f t="shared" si="66"/>
        <v>44</v>
      </c>
      <c r="AF48" s="1">
        <f t="shared" si="67"/>
        <v>7</v>
      </c>
      <c r="AG48" s="1">
        <f t="shared" si="68"/>
        <v>12</v>
      </c>
      <c r="AH48" s="1">
        <f t="shared" si="69"/>
        <v>19</v>
      </c>
      <c r="AI48" s="1">
        <f t="shared" si="70"/>
        <v>47</v>
      </c>
      <c r="AJ48" s="1">
        <f t="shared" si="71"/>
        <v>48</v>
      </c>
      <c r="AK48" s="1">
        <f t="shared" si="72"/>
        <v>1</v>
      </c>
      <c r="AL48" s="1">
        <f t="shared" si="73"/>
        <v>43</v>
      </c>
      <c r="AM48" s="1">
        <f t="shared" si="74"/>
        <v>10</v>
      </c>
      <c r="AN48" s="1">
        <f t="shared" si="75"/>
        <v>8</v>
      </c>
      <c r="AO48" s="1">
        <f t="shared" si="76"/>
        <v>10</v>
      </c>
      <c r="AP48" s="1">
        <f t="shared" si="77"/>
        <v>38</v>
      </c>
      <c r="AQ48" s="1">
        <f t="shared" si="78"/>
        <v>50</v>
      </c>
      <c r="AR48" s="1">
        <f t="shared" si="79"/>
        <v>2</v>
      </c>
      <c r="AT48" s="1">
        <v>5</v>
      </c>
      <c r="AU48" s="10">
        <f t="shared" si="84"/>
        <v>5.3623101432495366</v>
      </c>
      <c r="AV48" s="10">
        <f t="shared" ref="AV48:BO48" si="89">INDEX(C$13:C$224,AV16)/C$12*100</f>
        <v>2.0278449167421124</v>
      </c>
      <c r="AW48" s="10">
        <f t="shared" si="89"/>
        <v>3.202608365406074</v>
      </c>
      <c r="AX48" s="10">
        <f t="shared" si="89"/>
        <v>0.92265209449918884</v>
      </c>
      <c r="AY48" s="10">
        <f t="shared" si="89"/>
        <v>6.8416217826410568</v>
      </c>
      <c r="AZ48" s="10">
        <f t="shared" si="89"/>
        <v>7.6751217336865576</v>
      </c>
      <c r="BA48" s="10">
        <f t="shared" si="89"/>
        <v>5.5714010718132512</v>
      </c>
      <c r="BB48" s="10">
        <f t="shared" si="89"/>
        <v>4.4652747952339036</v>
      </c>
      <c r="BC48" s="10">
        <f t="shared" si="89"/>
        <v>1.262673228010033</v>
      </c>
      <c r="BD48" s="10">
        <f t="shared" si="89"/>
        <v>1.8947456857166014</v>
      </c>
      <c r="BE48" s="10">
        <f t="shared" si="89"/>
        <v>2.0214525706063124</v>
      </c>
      <c r="BF48" s="10">
        <f t="shared" si="89"/>
        <v>6.897859805980783</v>
      </c>
      <c r="BG48" s="10">
        <f t="shared" si="89"/>
        <v>6.9626672084288828</v>
      </c>
      <c r="BH48" s="10">
        <f t="shared" si="89"/>
        <v>3.839109688615677</v>
      </c>
      <c r="BI48" s="10">
        <f t="shared" si="89"/>
        <v>4.0430807288284596</v>
      </c>
      <c r="BJ48" s="10">
        <f t="shared" si="89"/>
        <v>0.47312514951542417</v>
      </c>
      <c r="BK48" s="10">
        <f t="shared" si="89"/>
        <v>5.3088621758385841</v>
      </c>
      <c r="BL48" s="10">
        <f t="shared" si="89"/>
        <v>1.1439950403075598</v>
      </c>
      <c r="BM48" s="10">
        <f t="shared" si="89"/>
        <v>6.7207044557326041</v>
      </c>
      <c r="BN48" s="10">
        <f t="shared" si="89"/>
        <v>8.0264073408104171</v>
      </c>
      <c r="BO48" s="10">
        <f t="shared" si="89"/>
        <v>5.2193695157621063</v>
      </c>
    </row>
    <row r="49" spans="1:67" x14ac:dyDescent="0.3">
      <c r="A49" s="78" t="s">
        <v>118</v>
      </c>
      <c r="B49" s="64">
        <v>10558.834000000001</v>
      </c>
      <c r="C49" s="64">
        <v>66.724999999999994</v>
      </c>
      <c r="D49" s="64">
        <v>68.063000000000002</v>
      </c>
      <c r="E49" s="64">
        <v>1.7250000000000001</v>
      </c>
      <c r="F49" s="64">
        <v>8.6980000000000004</v>
      </c>
      <c r="G49" s="64">
        <v>23.273</v>
      </c>
      <c r="H49" s="64">
        <v>117.79300000000001</v>
      </c>
      <c r="I49" s="64">
        <v>6928.085</v>
      </c>
      <c r="J49" s="64">
        <v>7.1820000000000004</v>
      </c>
      <c r="K49" s="64">
        <v>45.822000000000003</v>
      </c>
      <c r="L49" s="64">
        <v>1E-3</v>
      </c>
      <c r="M49" s="64">
        <v>9.7330000000000005</v>
      </c>
      <c r="N49" s="64">
        <v>14.318</v>
      </c>
      <c r="O49" s="64">
        <v>218.82400000000001</v>
      </c>
      <c r="P49" s="64">
        <v>7881.1940000000004</v>
      </c>
      <c r="Q49" s="64">
        <v>4.008</v>
      </c>
      <c r="R49" s="64">
        <v>50.292000000000002</v>
      </c>
      <c r="S49" s="64">
        <v>13.387</v>
      </c>
      <c r="T49" s="64">
        <v>16.821000000000002</v>
      </c>
      <c r="U49" s="64">
        <v>12.656000000000001</v>
      </c>
      <c r="V49" s="64">
        <v>134.256</v>
      </c>
      <c r="X49" s="1">
        <f t="shared" si="35"/>
        <v>39</v>
      </c>
      <c r="Y49" s="1">
        <f t="shared" si="82"/>
        <v>62</v>
      </c>
      <c r="Z49" s="1">
        <f t="shared" si="82"/>
        <v>42</v>
      </c>
      <c r="AA49" s="1">
        <f t="shared" si="64"/>
        <v>0</v>
      </c>
      <c r="AB49" s="1">
        <f t="shared" si="64"/>
        <v>62</v>
      </c>
      <c r="AC49" s="1">
        <f t="shared" si="64"/>
        <v>109</v>
      </c>
      <c r="AD49" s="1">
        <f t="shared" si="65"/>
        <v>34</v>
      </c>
      <c r="AE49" s="1">
        <f t="shared" si="66"/>
        <v>39</v>
      </c>
      <c r="AF49" s="1">
        <f t="shared" si="67"/>
        <v>52</v>
      </c>
      <c r="AG49" s="1">
        <f t="shared" si="68"/>
        <v>41</v>
      </c>
      <c r="AH49" s="1">
        <f t="shared" si="69"/>
        <v>0</v>
      </c>
      <c r="AI49" s="1">
        <f t="shared" si="70"/>
        <v>64</v>
      </c>
      <c r="AJ49" s="1">
        <f t="shared" si="71"/>
        <v>88</v>
      </c>
      <c r="AK49" s="1">
        <f t="shared" si="72"/>
        <v>0</v>
      </c>
      <c r="AL49" s="1">
        <f t="shared" si="73"/>
        <v>38</v>
      </c>
      <c r="AM49" s="1">
        <f t="shared" si="74"/>
        <v>41</v>
      </c>
      <c r="AN49" s="1">
        <f t="shared" si="75"/>
        <v>43</v>
      </c>
      <c r="AO49" s="1">
        <f t="shared" si="76"/>
        <v>23</v>
      </c>
      <c r="AP49" s="1">
        <f t="shared" si="77"/>
        <v>58</v>
      </c>
      <c r="AQ49" s="1">
        <f t="shared" si="78"/>
        <v>118</v>
      </c>
      <c r="AR49" s="1">
        <f t="shared" si="79"/>
        <v>0</v>
      </c>
      <c r="AT49" s="1">
        <v>6</v>
      </c>
      <c r="AU49" s="10">
        <f t="shared" si="84"/>
        <v>4.8410482651522289</v>
      </c>
      <c r="AV49" s="10">
        <f t="shared" ref="AV49:BO49" si="90">INDEX(C$13:C$224,AV17)/C$12*100</f>
        <v>1.4418440822030132</v>
      </c>
      <c r="AW49" s="10">
        <f t="shared" si="90"/>
        <v>2.2142356545216271</v>
      </c>
      <c r="AX49" s="10">
        <f t="shared" si="90"/>
        <v>0.84215209934991453</v>
      </c>
      <c r="AY49" s="10">
        <f t="shared" si="90"/>
        <v>5.1913638406278011</v>
      </c>
      <c r="AZ49" s="10">
        <f t="shared" si="90"/>
        <v>7.1530106210900763</v>
      </c>
      <c r="BA49" s="10">
        <f t="shared" si="90"/>
        <v>5.3687645934265849</v>
      </c>
      <c r="BB49" s="10">
        <f t="shared" si="90"/>
        <v>3.8017122260394642</v>
      </c>
      <c r="BC49" s="10">
        <f t="shared" si="90"/>
        <v>0.38101365717818669</v>
      </c>
      <c r="BD49" s="10">
        <f t="shared" si="90"/>
        <v>1.4592095666274352</v>
      </c>
      <c r="BE49" s="10">
        <f t="shared" si="90"/>
        <v>1.8156550478270517</v>
      </c>
      <c r="BF49" s="10">
        <f t="shared" si="90"/>
        <v>4.0061052713995906</v>
      </c>
      <c r="BG49" s="10">
        <f t="shared" si="90"/>
        <v>6.148200067466969</v>
      </c>
      <c r="BH49" s="10">
        <f t="shared" si="90"/>
        <v>3.2313836065360264</v>
      </c>
      <c r="BI49" s="10">
        <f t="shared" si="90"/>
        <v>4.0180584846332854</v>
      </c>
      <c r="BJ49" s="10">
        <f t="shared" si="90"/>
        <v>0.36521877388600071</v>
      </c>
      <c r="BK49" s="10">
        <f t="shared" si="90"/>
        <v>1.3844768626517769</v>
      </c>
      <c r="BL49" s="10">
        <f t="shared" si="90"/>
        <v>1.1198537574733196</v>
      </c>
      <c r="BM49" s="10">
        <f t="shared" si="90"/>
        <v>4.0210557314425506</v>
      </c>
      <c r="BN49" s="10">
        <f t="shared" si="90"/>
        <v>6.6067683930916177</v>
      </c>
      <c r="BO49" s="10">
        <f t="shared" si="90"/>
        <v>4.1012264167080037</v>
      </c>
    </row>
    <row r="50" spans="1:67" x14ac:dyDescent="0.3">
      <c r="A50" s="78" t="s">
        <v>119</v>
      </c>
      <c r="B50" s="64">
        <v>10796.213</v>
      </c>
      <c r="C50" s="64">
        <v>0</v>
      </c>
      <c r="D50" s="64">
        <v>4.0000000000000001E-3</v>
      </c>
      <c r="E50" s="64" t="s">
        <v>0</v>
      </c>
      <c r="F50" s="64">
        <v>4.0270000000000001</v>
      </c>
      <c r="G50" s="64">
        <v>8.7999999999999995E-2</v>
      </c>
      <c r="H50" s="64">
        <v>0</v>
      </c>
      <c r="I50" s="64">
        <v>8827.6560000000009</v>
      </c>
      <c r="J50" s="64">
        <v>0</v>
      </c>
      <c r="K50" s="64">
        <v>5.0000000000000001E-3</v>
      </c>
      <c r="L50" s="64" t="s">
        <v>0</v>
      </c>
      <c r="M50" s="64">
        <v>3.8250000000000002</v>
      </c>
      <c r="N50" s="64">
        <v>0.50800000000000001</v>
      </c>
      <c r="O50" s="64" t="s">
        <v>0</v>
      </c>
      <c r="P50" s="64">
        <v>9087.6129999999994</v>
      </c>
      <c r="Q50" s="64">
        <v>0</v>
      </c>
      <c r="R50" s="64">
        <v>3.0000000000000001E-3</v>
      </c>
      <c r="S50" s="64">
        <v>0</v>
      </c>
      <c r="T50" s="64">
        <v>3.7679999999999998</v>
      </c>
      <c r="U50" s="64">
        <v>3.9E-2</v>
      </c>
      <c r="V50" s="64" t="s">
        <v>0</v>
      </c>
      <c r="X50" s="1">
        <f t="shared" si="35"/>
        <v>29</v>
      </c>
      <c r="Y50" s="1">
        <f t="shared" si="82"/>
        <v>62</v>
      </c>
      <c r="Z50" s="1">
        <f t="shared" si="82"/>
        <v>0</v>
      </c>
      <c r="AA50" s="1">
        <f t="shared" si="64"/>
        <v>0</v>
      </c>
      <c r="AB50" s="1">
        <f t="shared" si="64"/>
        <v>96</v>
      </c>
      <c r="AC50" s="1">
        <f t="shared" si="64"/>
        <v>72</v>
      </c>
      <c r="AD50" s="1">
        <f t="shared" ref="AD50:AF65" si="91">IFERROR(RANK(H51,H$13:H$224),0)</f>
        <v>0</v>
      </c>
      <c r="AE50" s="1">
        <f t="shared" si="91"/>
        <v>36</v>
      </c>
      <c r="AF50" s="1">
        <f t="shared" si="91"/>
        <v>0</v>
      </c>
      <c r="AG50" s="1">
        <f t="shared" ref="AG50:AG81" si="92">IFERROR(RANK(K51,K$13:K$224),0)</f>
        <v>0</v>
      </c>
      <c r="AH50" s="1">
        <f t="shared" ref="AH50:AH81" si="93">IFERROR(RANK(L51,L$13:L$224),0)</f>
        <v>0</v>
      </c>
      <c r="AI50" s="1">
        <f t="shared" ref="AI50:AI81" si="94">IFERROR(RANK(M51,M$13:M$224),0)</f>
        <v>95</v>
      </c>
      <c r="AJ50" s="1">
        <f t="shared" ref="AJ50:AJ81" si="95">IFERROR(RANK(N51,N$13:N$224),0)</f>
        <v>85</v>
      </c>
      <c r="AK50" s="1">
        <f t="shared" ref="AK50:AK81" si="96">IFERROR(RANK(O51,O$13:O$224),0)</f>
        <v>34</v>
      </c>
      <c r="AL50" s="1">
        <f t="shared" ref="AL50:AL81" si="97">IFERROR(RANK(P51,P$13:P$224),0)</f>
        <v>44</v>
      </c>
      <c r="AM50" s="1">
        <f t="shared" ref="AM50:AM81" si="98">IFERROR(RANK(Q51,Q$13:Q$224),0)</f>
        <v>41</v>
      </c>
      <c r="AN50" s="1">
        <f t="shared" ref="AN50:AN81" si="99">IFERROR(RANK(R51,R$13:R$224),0)</f>
        <v>0</v>
      </c>
      <c r="AO50" s="1">
        <f t="shared" ref="AO50:AO81" si="100">IFERROR(RANK(S51,S$13:S$224),0)</f>
        <v>0</v>
      </c>
      <c r="AP50" s="1">
        <f t="shared" ref="AP50:AP81" si="101">IFERROR(RANK(T51,T$13:T$224),0)</f>
        <v>114</v>
      </c>
      <c r="AQ50" s="1">
        <f t="shared" ref="AQ50:AQ81" si="102">IFERROR(RANK(U51,U$13:U$224),0)</f>
        <v>86</v>
      </c>
      <c r="AR50" s="1">
        <f t="shared" ref="AR50:AR81" si="103">IFERROR(RANK(V51,V$13:V$224),0)</f>
        <v>0</v>
      </c>
      <c r="AT50" s="1">
        <v>7</v>
      </c>
      <c r="AU50" s="10">
        <f t="shared" si="84"/>
        <v>3.2880959619226302</v>
      </c>
      <c r="AV50" s="10">
        <f t="shared" ref="AV50:BO50" si="104">INDEX(C$13:C$224,AV18)/C$12*100</f>
        <v>1.2099297388585535</v>
      </c>
      <c r="AW50" s="10">
        <f t="shared" si="104"/>
        <v>1.3781676783959398</v>
      </c>
      <c r="AX50" s="10">
        <f t="shared" si="104"/>
        <v>0.50782686614025996</v>
      </c>
      <c r="AY50" s="10">
        <f t="shared" si="104"/>
        <v>3.9885335018349886</v>
      </c>
      <c r="AZ50" s="10">
        <f t="shared" si="104"/>
        <v>5.3650960351011339</v>
      </c>
      <c r="BA50" s="10">
        <f t="shared" si="104"/>
        <v>3.3594453726439282</v>
      </c>
      <c r="BB50" s="10">
        <f t="shared" si="104"/>
        <v>2.9115650720198398</v>
      </c>
      <c r="BC50" s="10">
        <f t="shared" si="104"/>
        <v>0.36100792689363287</v>
      </c>
      <c r="BD50" s="10">
        <f t="shared" si="104"/>
        <v>1.3822026469711355</v>
      </c>
      <c r="BE50" s="10">
        <f t="shared" si="104"/>
        <v>0.97819517535033318</v>
      </c>
      <c r="BF50" s="10">
        <f t="shared" si="104"/>
        <v>3.7259548589168912</v>
      </c>
      <c r="BG50" s="10">
        <f t="shared" si="104"/>
        <v>5.4660356292565364</v>
      </c>
      <c r="BH50" s="10">
        <f t="shared" si="104"/>
        <v>1.280083092256173</v>
      </c>
      <c r="BI50" s="10">
        <f t="shared" si="104"/>
        <v>2.9300049379978503</v>
      </c>
      <c r="BJ50" s="10">
        <f t="shared" si="104"/>
        <v>0.21161902594712553</v>
      </c>
      <c r="BK50" s="10">
        <f t="shared" si="104"/>
        <v>1.1657054468613819</v>
      </c>
      <c r="BL50" s="10">
        <f t="shared" si="104"/>
        <v>1.0134979947646945</v>
      </c>
      <c r="BM50" s="10">
        <f t="shared" si="104"/>
        <v>3.4758311132466586</v>
      </c>
      <c r="BN50" s="10">
        <f t="shared" si="104"/>
        <v>5.5495783236978191</v>
      </c>
      <c r="BO50" s="10">
        <f t="shared" si="104"/>
        <v>1.2560080734823735</v>
      </c>
    </row>
    <row r="51" spans="1:67" x14ac:dyDescent="0.3">
      <c r="A51" s="78" t="s">
        <v>120</v>
      </c>
      <c r="B51" s="64">
        <v>21770.113000000001</v>
      </c>
      <c r="C51" s="64">
        <v>0</v>
      </c>
      <c r="D51" s="64" t="s">
        <v>0</v>
      </c>
      <c r="E51" s="64" t="s">
        <v>0</v>
      </c>
      <c r="F51" s="64">
        <v>0.23799999999999999</v>
      </c>
      <c r="G51" s="64">
        <v>1.9590000000000001</v>
      </c>
      <c r="H51" s="64" t="s">
        <v>0</v>
      </c>
      <c r="I51" s="64">
        <v>12587.584999999999</v>
      </c>
      <c r="J51" s="64" t="s">
        <v>0</v>
      </c>
      <c r="K51" s="64" t="s">
        <v>0</v>
      </c>
      <c r="L51" s="64" t="s">
        <v>0</v>
      </c>
      <c r="M51" s="64">
        <v>0.31</v>
      </c>
      <c r="N51" s="64">
        <v>0.53300000000000003</v>
      </c>
      <c r="O51" s="64">
        <v>0</v>
      </c>
      <c r="P51" s="64">
        <v>7628.2759999999998</v>
      </c>
      <c r="Q51" s="64">
        <v>0</v>
      </c>
      <c r="R51" s="64" t="s">
        <v>0</v>
      </c>
      <c r="S51" s="64" t="s">
        <v>0</v>
      </c>
      <c r="T51" s="64">
        <v>6.7000000000000004E-2</v>
      </c>
      <c r="U51" s="64">
        <v>0.54400000000000004</v>
      </c>
      <c r="V51" s="64" t="s">
        <v>0</v>
      </c>
      <c r="X51" s="1">
        <f t="shared" si="35"/>
        <v>49</v>
      </c>
      <c r="Y51" s="1">
        <f t="shared" si="82"/>
        <v>45</v>
      </c>
      <c r="Z51" s="1">
        <f t="shared" si="82"/>
        <v>39</v>
      </c>
      <c r="AA51" s="1">
        <f t="shared" si="64"/>
        <v>0</v>
      </c>
      <c r="AB51" s="1">
        <f t="shared" si="64"/>
        <v>47</v>
      </c>
      <c r="AC51" s="1">
        <f t="shared" si="64"/>
        <v>71</v>
      </c>
      <c r="AD51" s="1">
        <f t="shared" si="91"/>
        <v>34</v>
      </c>
      <c r="AE51" s="1">
        <f t="shared" si="91"/>
        <v>49</v>
      </c>
      <c r="AF51" s="1">
        <f t="shared" si="91"/>
        <v>52</v>
      </c>
      <c r="AG51" s="1">
        <f t="shared" si="92"/>
        <v>55</v>
      </c>
      <c r="AH51" s="1">
        <f t="shared" si="93"/>
        <v>0</v>
      </c>
      <c r="AI51" s="1">
        <f t="shared" si="94"/>
        <v>40</v>
      </c>
      <c r="AJ51" s="1">
        <f t="shared" si="95"/>
        <v>71</v>
      </c>
      <c r="AK51" s="1">
        <f t="shared" si="96"/>
        <v>21</v>
      </c>
      <c r="AL51" s="1">
        <f t="shared" si="97"/>
        <v>53</v>
      </c>
      <c r="AM51" s="1">
        <f t="shared" si="98"/>
        <v>0</v>
      </c>
      <c r="AN51" s="1">
        <f t="shared" si="99"/>
        <v>0</v>
      </c>
      <c r="AO51" s="1">
        <f t="shared" si="100"/>
        <v>0</v>
      </c>
      <c r="AP51" s="1">
        <f t="shared" si="101"/>
        <v>40</v>
      </c>
      <c r="AQ51" s="1">
        <f t="shared" si="102"/>
        <v>65</v>
      </c>
      <c r="AR51" s="1">
        <f t="shared" si="103"/>
        <v>34</v>
      </c>
      <c r="AT51" s="1">
        <v>8</v>
      </c>
      <c r="AU51" s="10">
        <f t="shared" si="84"/>
        <v>2.4045470897567647</v>
      </c>
      <c r="AV51" s="10">
        <f t="shared" ref="AV51:BO51" si="105">INDEX(C$13:C$224,AV19)/C$12*100</f>
        <v>0.93747369272002923</v>
      </c>
      <c r="AW51" s="10">
        <f t="shared" si="105"/>
        <v>1.2586255210829913</v>
      </c>
      <c r="AX51" s="10">
        <f t="shared" si="105"/>
        <v>0.47259295974515164</v>
      </c>
      <c r="AY51" s="10">
        <f t="shared" si="105"/>
        <v>3.2647783919439335</v>
      </c>
      <c r="AZ51" s="10">
        <f t="shared" si="105"/>
        <v>4.4272334954790269</v>
      </c>
      <c r="BA51" s="10">
        <f t="shared" si="105"/>
        <v>1.4809067651782657</v>
      </c>
      <c r="BB51" s="10">
        <f t="shared" si="105"/>
        <v>2.8273153304568215</v>
      </c>
      <c r="BC51" s="10">
        <f t="shared" si="105"/>
        <v>0.18648557627059004</v>
      </c>
      <c r="BD51" s="10">
        <f t="shared" si="105"/>
        <v>1.3781506294753416</v>
      </c>
      <c r="BE51" s="10">
        <f t="shared" si="105"/>
        <v>0.59360959940499336</v>
      </c>
      <c r="BF51" s="10">
        <f t="shared" si="105"/>
        <v>3.4619564408998071</v>
      </c>
      <c r="BG51" s="10">
        <f t="shared" si="105"/>
        <v>4.8763538959562442</v>
      </c>
      <c r="BH51" s="10">
        <f t="shared" si="105"/>
        <v>0.87650608784271089</v>
      </c>
      <c r="BI51" s="10">
        <f t="shared" si="105"/>
        <v>2.7915309220138984</v>
      </c>
      <c r="BJ51" s="10">
        <f t="shared" si="105"/>
        <v>0.16541511316494248</v>
      </c>
      <c r="BK51" s="10">
        <f t="shared" si="105"/>
        <v>1.1507637321337252</v>
      </c>
      <c r="BL51" s="10">
        <f t="shared" si="105"/>
        <v>0.67324002503987501</v>
      </c>
      <c r="BM51" s="10">
        <f t="shared" si="105"/>
        <v>3.0419737961783171</v>
      </c>
      <c r="BN51" s="10">
        <f t="shared" si="105"/>
        <v>5.1757960293213436</v>
      </c>
      <c r="BO51" s="10">
        <f t="shared" si="105"/>
        <v>0.81008501103261887</v>
      </c>
    </row>
    <row r="52" spans="1:67" x14ac:dyDescent="0.3">
      <c r="A52" s="78" t="s">
        <v>121</v>
      </c>
      <c r="B52" s="64">
        <v>5189.2479999999996</v>
      </c>
      <c r="C52" s="64">
        <v>3.0000000000000001E-3</v>
      </c>
      <c r="D52" s="64">
        <v>5.0000000000000001E-3</v>
      </c>
      <c r="E52" s="64" t="s">
        <v>0</v>
      </c>
      <c r="F52" s="64">
        <v>12.113</v>
      </c>
      <c r="G52" s="64">
        <v>2.9510000000000001</v>
      </c>
      <c r="H52" s="64">
        <v>0</v>
      </c>
      <c r="I52" s="64">
        <v>5357.0659999999998</v>
      </c>
      <c r="J52" s="64">
        <v>0</v>
      </c>
      <c r="K52" s="64">
        <v>0</v>
      </c>
      <c r="L52" s="64" t="s">
        <v>0</v>
      </c>
      <c r="M52" s="64">
        <v>14.654999999999999</v>
      </c>
      <c r="N52" s="64">
        <v>2.2130000000000001</v>
      </c>
      <c r="O52" s="64">
        <v>8.0000000000000002E-3</v>
      </c>
      <c r="P52" s="64">
        <v>4250.08</v>
      </c>
      <c r="Q52" s="64" t="s">
        <v>0</v>
      </c>
      <c r="R52" s="64" t="s">
        <v>0</v>
      </c>
      <c r="S52" s="64" t="s">
        <v>0</v>
      </c>
      <c r="T52" s="64">
        <v>13.685</v>
      </c>
      <c r="U52" s="64">
        <v>2.9220000000000002</v>
      </c>
      <c r="V52" s="64">
        <v>1E-3</v>
      </c>
      <c r="X52" s="1">
        <f t="shared" si="35"/>
        <v>43</v>
      </c>
      <c r="Y52" s="1">
        <f t="shared" si="82"/>
        <v>42</v>
      </c>
      <c r="Z52" s="1">
        <f t="shared" si="82"/>
        <v>11</v>
      </c>
      <c r="AA52" s="1">
        <f t="shared" ref="AA52:AC67" si="106">IFERROR(RANK(E53,E$13:E$224),0)</f>
        <v>17</v>
      </c>
      <c r="AB52" s="1">
        <f t="shared" si="106"/>
        <v>20</v>
      </c>
      <c r="AC52" s="1">
        <f t="shared" si="106"/>
        <v>55</v>
      </c>
      <c r="AD52" s="1">
        <f t="shared" si="91"/>
        <v>34</v>
      </c>
      <c r="AE52" s="1">
        <f t="shared" si="91"/>
        <v>41</v>
      </c>
      <c r="AF52" s="1">
        <f t="shared" si="91"/>
        <v>24</v>
      </c>
      <c r="AG52" s="1">
        <f t="shared" si="92"/>
        <v>11</v>
      </c>
      <c r="AH52" s="1">
        <f t="shared" si="93"/>
        <v>18</v>
      </c>
      <c r="AI52" s="1">
        <f t="shared" si="94"/>
        <v>21</v>
      </c>
      <c r="AJ52" s="1">
        <f t="shared" si="95"/>
        <v>49</v>
      </c>
      <c r="AK52" s="1">
        <f t="shared" si="96"/>
        <v>25</v>
      </c>
      <c r="AL52" s="1">
        <f t="shared" si="97"/>
        <v>39</v>
      </c>
      <c r="AM52" s="1">
        <f t="shared" si="98"/>
        <v>41</v>
      </c>
      <c r="AN52" s="1">
        <f t="shared" si="99"/>
        <v>11</v>
      </c>
      <c r="AO52" s="1">
        <f t="shared" si="100"/>
        <v>17</v>
      </c>
      <c r="AP52" s="1">
        <f t="shared" si="101"/>
        <v>20</v>
      </c>
      <c r="AQ52" s="1">
        <f t="shared" si="102"/>
        <v>40</v>
      </c>
      <c r="AR52" s="1">
        <f t="shared" si="103"/>
        <v>36</v>
      </c>
      <c r="AT52" s="1">
        <v>9</v>
      </c>
      <c r="AU52" s="10">
        <f t="shared" si="84"/>
        <v>2.3287280752845465</v>
      </c>
      <c r="AV52" s="10">
        <f t="shared" ref="AV52:BO52" si="107">INDEX(C$13:C$224,AV20)/C$12*100</f>
        <v>0.62757583410602658</v>
      </c>
      <c r="AW52" s="10">
        <f t="shared" si="107"/>
        <v>0.95173679415033485</v>
      </c>
      <c r="AX52" s="10">
        <f t="shared" si="107"/>
        <v>0.357674862040956</v>
      </c>
      <c r="AY52" s="10">
        <f t="shared" si="107"/>
        <v>3.1483085755675919</v>
      </c>
      <c r="AZ52" s="10">
        <f t="shared" si="107"/>
        <v>4.1361095079514838</v>
      </c>
      <c r="BA52" s="10">
        <f t="shared" si="107"/>
        <v>1.1662985706707576</v>
      </c>
      <c r="BB52" s="10">
        <f t="shared" si="107"/>
        <v>2.5928990300457451</v>
      </c>
      <c r="BC52" s="10">
        <f t="shared" si="107"/>
        <v>0.13471195266986022</v>
      </c>
      <c r="BD52" s="10">
        <f t="shared" si="107"/>
        <v>1.2106610439037955</v>
      </c>
      <c r="BE52" s="10">
        <f t="shared" si="107"/>
        <v>0.40806917883561911</v>
      </c>
      <c r="BF52" s="10">
        <f t="shared" si="107"/>
        <v>3.3569776022939117</v>
      </c>
      <c r="BG52" s="10">
        <f t="shared" si="107"/>
        <v>4.3118090112455629</v>
      </c>
      <c r="BH52" s="10">
        <f t="shared" si="107"/>
        <v>0.14977444294489117</v>
      </c>
      <c r="BI52" s="10">
        <f t="shared" si="107"/>
        <v>2.6055369307083338</v>
      </c>
      <c r="BJ52" s="10">
        <f t="shared" si="107"/>
        <v>0.14834847450506747</v>
      </c>
      <c r="BK52" s="10">
        <f t="shared" si="107"/>
        <v>1.0329690193956271</v>
      </c>
      <c r="BL52" s="10">
        <f t="shared" si="107"/>
        <v>0.49161040127170913</v>
      </c>
      <c r="BM52" s="10">
        <f t="shared" si="107"/>
        <v>2.9974139838617782</v>
      </c>
      <c r="BN52" s="10">
        <f t="shared" si="107"/>
        <v>4.8442967769898164</v>
      </c>
      <c r="BO52" s="10">
        <f t="shared" si="107"/>
        <v>0.24237551955937942</v>
      </c>
    </row>
    <row r="53" spans="1:67" x14ac:dyDescent="0.3">
      <c r="A53" s="78" t="s">
        <v>122</v>
      </c>
      <c r="B53" s="64">
        <v>7814.22</v>
      </c>
      <c r="C53" s="64">
        <v>6.0000000000000001E-3</v>
      </c>
      <c r="D53" s="64">
        <v>42.408000000000001</v>
      </c>
      <c r="E53" s="64">
        <v>9.1999999999999998E-2</v>
      </c>
      <c r="F53" s="64">
        <v>149.09</v>
      </c>
      <c r="G53" s="64">
        <v>21.157</v>
      </c>
      <c r="H53" s="64">
        <v>0</v>
      </c>
      <c r="I53" s="64">
        <v>7733.8549999999996</v>
      </c>
      <c r="J53" s="64">
        <v>8.6999999999999994E-2</v>
      </c>
      <c r="K53" s="64">
        <v>52.003</v>
      </c>
      <c r="L53" s="64">
        <v>8.9999999999999993E-3</v>
      </c>
      <c r="M53" s="64">
        <v>91.081999999999994</v>
      </c>
      <c r="N53" s="64">
        <v>13.225</v>
      </c>
      <c r="O53" s="64">
        <v>2E-3</v>
      </c>
      <c r="P53" s="64">
        <v>8883.9009999999998</v>
      </c>
      <c r="Q53" s="64">
        <v>0</v>
      </c>
      <c r="R53" s="64">
        <v>20.012</v>
      </c>
      <c r="S53" s="64">
        <v>7.4999999999999997E-2</v>
      </c>
      <c r="T53" s="64">
        <v>86.631</v>
      </c>
      <c r="U53" s="64">
        <v>49.929000000000002</v>
      </c>
      <c r="V53" s="64">
        <v>0</v>
      </c>
      <c r="X53" s="1">
        <f t="shared" si="35"/>
        <v>42</v>
      </c>
      <c r="Y53" s="1">
        <f t="shared" si="82"/>
        <v>0</v>
      </c>
      <c r="Z53" s="1">
        <f t="shared" si="82"/>
        <v>52</v>
      </c>
      <c r="AA53" s="1">
        <f t="shared" si="106"/>
        <v>0</v>
      </c>
      <c r="AB53" s="1">
        <f t="shared" si="106"/>
        <v>93</v>
      </c>
      <c r="AC53" s="1">
        <f t="shared" si="106"/>
        <v>57</v>
      </c>
      <c r="AD53" s="1">
        <f t="shared" si="91"/>
        <v>0</v>
      </c>
      <c r="AE53" s="1">
        <f t="shared" si="91"/>
        <v>40</v>
      </c>
      <c r="AF53" s="1">
        <f t="shared" si="91"/>
        <v>0</v>
      </c>
      <c r="AG53" s="1">
        <f t="shared" si="92"/>
        <v>55</v>
      </c>
      <c r="AH53" s="1">
        <f t="shared" si="93"/>
        <v>20</v>
      </c>
      <c r="AI53" s="1">
        <f t="shared" si="94"/>
        <v>87</v>
      </c>
      <c r="AJ53" s="1">
        <f t="shared" si="95"/>
        <v>51</v>
      </c>
      <c r="AK53" s="1">
        <f t="shared" si="96"/>
        <v>34</v>
      </c>
      <c r="AL53" s="1">
        <f t="shared" si="97"/>
        <v>41</v>
      </c>
      <c r="AM53" s="1">
        <f t="shared" si="98"/>
        <v>41</v>
      </c>
      <c r="AN53" s="1">
        <f t="shared" si="99"/>
        <v>24</v>
      </c>
      <c r="AO53" s="1">
        <f t="shared" si="100"/>
        <v>0</v>
      </c>
      <c r="AP53" s="1">
        <f t="shared" si="101"/>
        <v>80</v>
      </c>
      <c r="AQ53" s="1">
        <f t="shared" si="102"/>
        <v>47</v>
      </c>
      <c r="AR53" s="1">
        <f t="shared" si="103"/>
        <v>36</v>
      </c>
      <c r="AT53" s="1">
        <v>10</v>
      </c>
      <c r="AU53" s="10">
        <f t="shared" si="84"/>
        <v>2.2541638299107469</v>
      </c>
      <c r="AV53" s="10">
        <f t="shared" ref="AV53:BO53" si="108">INDEX(C$13:C$224,AV21)/C$12*100</f>
        <v>0.31096154646841956</v>
      </c>
      <c r="AW53" s="10">
        <f t="shared" si="108"/>
        <v>0.91624749771095448</v>
      </c>
      <c r="AX53" s="10">
        <f t="shared" si="108"/>
        <v>0.14084743057068341</v>
      </c>
      <c r="AY53" s="10">
        <f t="shared" si="108"/>
        <v>2.7614853562932176</v>
      </c>
      <c r="AZ53" s="10">
        <f t="shared" si="108"/>
        <v>3.5015620431184549</v>
      </c>
      <c r="BA53" s="10">
        <f t="shared" si="108"/>
        <v>0.98732015828862552</v>
      </c>
      <c r="BB53" s="10">
        <f t="shared" si="108"/>
        <v>2.0134585154928062</v>
      </c>
      <c r="BC53" s="10">
        <f t="shared" si="108"/>
        <v>0.12450802491165811</v>
      </c>
      <c r="BD53" s="10">
        <f t="shared" si="108"/>
        <v>1.1024461546353965</v>
      </c>
      <c r="BE53" s="10">
        <f t="shared" si="108"/>
        <v>0.33399271476104103</v>
      </c>
      <c r="BF53" s="10">
        <f t="shared" si="108"/>
        <v>2.9420721037808533</v>
      </c>
      <c r="BG53" s="10">
        <f t="shared" si="108"/>
        <v>4.2750857021676465</v>
      </c>
      <c r="BH53" s="10">
        <f t="shared" si="108"/>
        <v>0.1486348547920496</v>
      </c>
      <c r="BI53" s="10">
        <f t="shared" si="108"/>
        <v>2.2514721856178919</v>
      </c>
      <c r="BJ53" s="10">
        <f t="shared" si="108"/>
        <v>0.1461604439076476</v>
      </c>
      <c r="BK53" s="10">
        <f t="shared" si="108"/>
        <v>1.0250977332297557</v>
      </c>
      <c r="BL53" s="10">
        <f t="shared" si="108"/>
        <v>0.44886021291940864</v>
      </c>
      <c r="BM53" s="10">
        <f t="shared" si="108"/>
        <v>2.9299250678733699</v>
      </c>
      <c r="BN53" s="10">
        <f t="shared" si="108"/>
        <v>3.2604335141857357</v>
      </c>
      <c r="BO53" s="10">
        <f t="shared" si="108"/>
        <v>0.18764004584095922</v>
      </c>
    </row>
    <row r="54" spans="1:67" x14ac:dyDescent="0.3">
      <c r="A54" s="78" t="s">
        <v>123</v>
      </c>
      <c r="B54" s="64">
        <v>9492.1139999999996</v>
      </c>
      <c r="C54" s="64" t="s">
        <v>0</v>
      </c>
      <c r="D54" s="64">
        <v>0</v>
      </c>
      <c r="E54" s="64" t="s">
        <v>0</v>
      </c>
      <c r="F54" s="64">
        <v>0.29099999999999998</v>
      </c>
      <c r="G54" s="64">
        <v>15.407</v>
      </c>
      <c r="H54" s="64" t="s">
        <v>0</v>
      </c>
      <c r="I54" s="64">
        <v>7964.0169999999998</v>
      </c>
      <c r="J54" s="64" t="s">
        <v>0</v>
      </c>
      <c r="K54" s="64">
        <v>0</v>
      </c>
      <c r="L54" s="64">
        <v>0</v>
      </c>
      <c r="M54" s="64">
        <v>0.55800000000000005</v>
      </c>
      <c r="N54" s="64">
        <v>10.488</v>
      </c>
      <c r="O54" s="64">
        <v>0</v>
      </c>
      <c r="P54" s="64">
        <v>8318.9060000000009</v>
      </c>
      <c r="Q54" s="64">
        <v>0</v>
      </c>
      <c r="R54" s="64">
        <v>0.28799999999999998</v>
      </c>
      <c r="S54" s="64" t="s">
        <v>0</v>
      </c>
      <c r="T54" s="64">
        <v>0.84099999999999997</v>
      </c>
      <c r="U54" s="64">
        <v>19.148</v>
      </c>
      <c r="V54" s="64">
        <v>0</v>
      </c>
      <c r="X54" s="1">
        <f t="shared" si="35"/>
        <v>44</v>
      </c>
      <c r="Y54" s="1">
        <f t="shared" si="82"/>
        <v>54</v>
      </c>
      <c r="Z54" s="1">
        <f t="shared" si="82"/>
        <v>14</v>
      </c>
      <c r="AA54" s="1">
        <f t="shared" si="106"/>
        <v>0</v>
      </c>
      <c r="AB54" s="1">
        <f t="shared" si="106"/>
        <v>27</v>
      </c>
      <c r="AC54" s="1">
        <f t="shared" si="106"/>
        <v>64</v>
      </c>
      <c r="AD54" s="1">
        <f t="shared" si="91"/>
        <v>28</v>
      </c>
      <c r="AE54" s="1">
        <f t="shared" si="91"/>
        <v>43</v>
      </c>
      <c r="AF54" s="1">
        <f t="shared" si="91"/>
        <v>52</v>
      </c>
      <c r="AG54" s="1">
        <f t="shared" si="92"/>
        <v>13</v>
      </c>
      <c r="AH54" s="1">
        <f t="shared" si="93"/>
        <v>0</v>
      </c>
      <c r="AI54" s="1">
        <f t="shared" si="94"/>
        <v>35</v>
      </c>
      <c r="AJ54" s="1">
        <f t="shared" si="95"/>
        <v>64</v>
      </c>
      <c r="AK54" s="1">
        <f t="shared" si="96"/>
        <v>34</v>
      </c>
      <c r="AL54" s="1">
        <f t="shared" si="97"/>
        <v>42</v>
      </c>
      <c r="AM54" s="1">
        <f t="shared" si="98"/>
        <v>41</v>
      </c>
      <c r="AN54" s="1">
        <f t="shared" si="99"/>
        <v>12</v>
      </c>
      <c r="AO54" s="1">
        <f t="shared" si="100"/>
        <v>0</v>
      </c>
      <c r="AP54" s="1">
        <f t="shared" si="101"/>
        <v>34</v>
      </c>
      <c r="AQ54" s="1">
        <f t="shared" si="102"/>
        <v>56</v>
      </c>
      <c r="AR54" s="1">
        <f t="shared" si="103"/>
        <v>36</v>
      </c>
    </row>
    <row r="55" spans="1:67" x14ac:dyDescent="0.3">
      <c r="A55" s="78" t="s">
        <v>124</v>
      </c>
      <c r="B55" s="64">
        <v>7198.1949999999997</v>
      </c>
      <c r="C55" s="64">
        <v>1E-3</v>
      </c>
      <c r="D55" s="64">
        <v>10.738</v>
      </c>
      <c r="E55" s="64" t="s">
        <v>0</v>
      </c>
      <c r="F55" s="64">
        <v>39.429000000000002</v>
      </c>
      <c r="G55" s="64">
        <v>4.7350000000000003</v>
      </c>
      <c r="H55" s="64">
        <v>1E-3</v>
      </c>
      <c r="I55" s="64">
        <v>6937.46</v>
      </c>
      <c r="J55" s="64">
        <v>0</v>
      </c>
      <c r="K55" s="64">
        <v>10.436</v>
      </c>
      <c r="L55" s="64" t="s">
        <v>0</v>
      </c>
      <c r="M55" s="64">
        <v>22.667000000000002</v>
      </c>
      <c r="N55" s="64">
        <v>3.5950000000000002</v>
      </c>
      <c r="O55" s="64">
        <v>0</v>
      </c>
      <c r="P55" s="64">
        <v>8127.2079999999996</v>
      </c>
      <c r="Q55" s="64">
        <v>0</v>
      </c>
      <c r="R55" s="64">
        <v>14.82</v>
      </c>
      <c r="S55" s="64" t="s">
        <v>0</v>
      </c>
      <c r="T55" s="64">
        <v>22.677</v>
      </c>
      <c r="U55" s="64">
        <v>7.0529999999999999</v>
      </c>
      <c r="V55" s="64">
        <v>0</v>
      </c>
      <c r="X55" s="1">
        <f t="shared" si="35"/>
        <v>59</v>
      </c>
      <c r="Y55" s="1">
        <f t="shared" si="82"/>
        <v>10</v>
      </c>
      <c r="Z55" s="1">
        <f t="shared" si="82"/>
        <v>25</v>
      </c>
      <c r="AA55" s="1">
        <f t="shared" si="106"/>
        <v>22</v>
      </c>
      <c r="AB55" s="1">
        <f t="shared" si="106"/>
        <v>7</v>
      </c>
      <c r="AC55" s="1">
        <f t="shared" si="106"/>
        <v>25</v>
      </c>
      <c r="AD55" s="1">
        <f t="shared" si="91"/>
        <v>8</v>
      </c>
      <c r="AE55" s="1">
        <f t="shared" si="91"/>
        <v>74</v>
      </c>
      <c r="AF55" s="1">
        <f t="shared" si="91"/>
        <v>8</v>
      </c>
      <c r="AG55" s="1">
        <f t="shared" si="92"/>
        <v>29</v>
      </c>
      <c r="AH55" s="1">
        <f t="shared" si="93"/>
        <v>0</v>
      </c>
      <c r="AI55" s="1">
        <f t="shared" si="94"/>
        <v>131</v>
      </c>
      <c r="AJ55" s="1">
        <f t="shared" si="95"/>
        <v>135</v>
      </c>
      <c r="AK55" s="1">
        <f t="shared" si="96"/>
        <v>12</v>
      </c>
      <c r="AL55" s="1">
        <f t="shared" si="97"/>
        <v>77</v>
      </c>
      <c r="AM55" s="1">
        <f t="shared" si="98"/>
        <v>11</v>
      </c>
      <c r="AN55" s="1">
        <f t="shared" si="99"/>
        <v>29</v>
      </c>
      <c r="AO55" s="1">
        <f t="shared" si="100"/>
        <v>0</v>
      </c>
      <c r="AP55" s="1">
        <f t="shared" si="101"/>
        <v>106</v>
      </c>
      <c r="AQ55" s="1">
        <f t="shared" si="102"/>
        <v>111</v>
      </c>
      <c r="AR55" s="1">
        <f t="shared" si="103"/>
        <v>12</v>
      </c>
    </row>
    <row r="56" spans="1:67" x14ac:dyDescent="0.3">
      <c r="A56" s="78" t="s">
        <v>125</v>
      </c>
      <c r="B56" s="64">
        <v>3190.1680000000001</v>
      </c>
      <c r="C56" s="64">
        <v>10.231999999999999</v>
      </c>
      <c r="D56" s="64">
        <v>7.9000000000000001E-2</v>
      </c>
      <c r="E56" s="64">
        <v>0</v>
      </c>
      <c r="F56" s="64">
        <v>632.91999999999996</v>
      </c>
      <c r="G56" s="64">
        <v>232.08699999999999</v>
      </c>
      <c r="H56" s="64">
        <v>10.077999999999999</v>
      </c>
      <c r="I56" s="64">
        <v>1443.3989999999999</v>
      </c>
      <c r="J56" s="64">
        <v>3.71</v>
      </c>
      <c r="K56" s="64">
        <v>2.1999999999999999E-2</v>
      </c>
      <c r="L56" s="64" t="s">
        <v>0</v>
      </c>
      <c r="M56" s="64">
        <v>0.03</v>
      </c>
      <c r="N56" s="64">
        <v>0</v>
      </c>
      <c r="O56" s="64">
        <v>0.71</v>
      </c>
      <c r="P56" s="64">
        <v>1273.43</v>
      </c>
      <c r="Q56" s="64">
        <v>2.3420000000000001</v>
      </c>
      <c r="R56" s="64">
        <v>9.9000000000000005E-2</v>
      </c>
      <c r="S56" s="64" t="s">
        <v>0</v>
      </c>
      <c r="T56" s="64">
        <v>0.1</v>
      </c>
      <c r="U56" s="64">
        <v>5.7000000000000002E-2</v>
      </c>
      <c r="V56" s="64">
        <v>0.56200000000000006</v>
      </c>
      <c r="X56" s="1">
        <f t="shared" ref="X56:X87" si="109">IFERROR(RANK(B57,B$13:B$224),0)</f>
        <v>46</v>
      </c>
      <c r="Y56" s="1">
        <f t="shared" ref="Y56:Z71" si="110">IFERROR(RANK(C57,C$13:C$224),0)</f>
        <v>7</v>
      </c>
      <c r="Z56" s="1">
        <f t="shared" si="110"/>
        <v>16</v>
      </c>
      <c r="AA56" s="1">
        <f t="shared" si="106"/>
        <v>15</v>
      </c>
      <c r="AB56" s="1">
        <f t="shared" si="106"/>
        <v>10</v>
      </c>
      <c r="AC56" s="1">
        <f t="shared" si="106"/>
        <v>30</v>
      </c>
      <c r="AD56" s="1">
        <f t="shared" si="91"/>
        <v>11</v>
      </c>
      <c r="AE56" s="1">
        <f t="shared" si="91"/>
        <v>46</v>
      </c>
      <c r="AF56" s="1">
        <f t="shared" si="91"/>
        <v>5</v>
      </c>
      <c r="AG56" s="1">
        <f t="shared" si="92"/>
        <v>15</v>
      </c>
      <c r="AH56" s="1">
        <f t="shared" si="93"/>
        <v>16</v>
      </c>
      <c r="AI56" s="1">
        <f t="shared" si="94"/>
        <v>9</v>
      </c>
      <c r="AJ56" s="1">
        <f t="shared" si="95"/>
        <v>36</v>
      </c>
      <c r="AK56" s="1">
        <f t="shared" si="96"/>
        <v>11</v>
      </c>
      <c r="AL56" s="1">
        <f t="shared" si="97"/>
        <v>48</v>
      </c>
      <c r="AM56" s="1">
        <f t="shared" si="98"/>
        <v>4</v>
      </c>
      <c r="AN56" s="1">
        <f t="shared" si="99"/>
        <v>21</v>
      </c>
      <c r="AO56" s="1">
        <f t="shared" si="100"/>
        <v>11</v>
      </c>
      <c r="AP56" s="1">
        <f t="shared" si="101"/>
        <v>9</v>
      </c>
      <c r="AQ56" s="1">
        <f t="shared" si="102"/>
        <v>37</v>
      </c>
      <c r="AR56" s="1">
        <f t="shared" si="103"/>
        <v>11</v>
      </c>
      <c r="AU56" s="98">
        <v>2022</v>
      </c>
      <c r="AV56" s="97"/>
      <c r="AW56" s="97"/>
      <c r="AX56" s="97"/>
      <c r="AY56" s="97"/>
      <c r="AZ56" s="97"/>
      <c r="BA56" s="97"/>
      <c r="BB56" s="97">
        <v>2023</v>
      </c>
      <c r="BC56" s="97"/>
      <c r="BD56" s="97"/>
      <c r="BE56" s="97"/>
      <c r="BF56" s="97"/>
      <c r="BG56" s="97"/>
      <c r="BH56" s="97"/>
      <c r="BI56" s="97">
        <v>2024</v>
      </c>
      <c r="BJ56" s="97"/>
      <c r="BK56" s="97"/>
      <c r="BL56" s="97"/>
      <c r="BM56" s="97"/>
      <c r="BN56" s="97"/>
      <c r="BO56" s="97"/>
    </row>
    <row r="57" spans="1:67" x14ac:dyDescent="0.3">
      <c r="A57" s="78" t="s">
        <v>126</v>
      </c>
      <c r="B57" s="64">
        <v>6933.2449999999999</v>
      </c>
      <c r="C57" s="64">
        <v>39.811999999999998</v>
      </c>
      <c r="D57" s="64">
        <v>2.92</v>
      </c>
      <c r="E57" s="64">
        <v>0.19700000000000001</v>
      </c>
      <c r="F57" s="64">
        <v>438.20600000000002</v>
      </c>
      <c r="G57" s="64">
        <v>183.964</v>
      </c>
      <c r="H57" s="64">
        <v>1.651</v>
      </c>
      <c r="I57" s="64">
        <v>6298.48</v>
      </c>
      <c r="J57" s="64">
        <v>25.12</v>
      </c>
      <c r="K57" s="64">
        <v>1.48</v>
      </c>
      <c r="L57" s="64">
        <v>5.7000000000000002E-2</v>
      </c>
      <c r="M57" s="64">
        <v>367.87099999999998</v>
      </c>
      <c r="N57" s="64">
        <v>105.733</v>
      </c>
      <c r="O57" s="64">
        <v>0.88900000000000001</v>
      </c>
      <c r="P57" s="64">
        <v>5941.9129999999996</v>
      </c>
      <c r="Q57" s="64">
        <v>15.185</v>
      </c>
      <c r="R57" s="64">
        <v>0.33900000000000002</v>
      </c>
      <c r="S57" s="64">
        <v>2.5019999999999998</v>
      </c>
      <c r="T57" s="64">
        <v>325.50599999999997</v>
      </c>
      <c r="U57" s="64">
        <v>77.299000000000007</v>
      </c>
      <c r="V57" s="64">
        <v>0.80200000000000005</v>
      </c>
      <c r="X57" s="1">
        <f t="shared" si="109"/>
        <v>45</v>
      </c>
      <c r="Y57" s="1">
        <f t="shared" si="110"/>
        <v>13</v>
      </c>
      <c r="Z57" s="1">
        <f t="shared" si="110"/>
        <v>17</v>
      </c>
      <c r="AA57" s="1">
        <f t="shared" si="106"/>
        <v>0</v>
      </c>
      <c r="AB57" s="1">
        <f t="shared" si="106"/>
        <v>52</v>
      </c>
      <c r="AC57" s="1">
        <f t="shared" si="106"/>
        <v>20</v>
      </c>
      <c r="AD57" s="1">
        <f t="shared" si="91"/>
        <v>20</v>
      </c>
      <c r="AE57" s="1">
        <f t="shared" si="91"/>
        <v>45</v>
      </c>
      <c r="AF57" s="1">
        <f t="shared" si="91"/>
        <v>9</v>
      </c>
      <c r="AG57" s="1">
        <f t="shared" si="92"/>
        <v>16</v>
      </c>
      <c r="AH57" s="1">
        <f t="shared" si="93"/>
        <v>0</v>
      </c>
      <c r="AI57" s="1">
        <f t="shared" si="94"/>
        <v>52</v>
      </c>
      <c r="AJ57" s="1">
        <f t="shared" si="95"/>
        <v>21</v>
      </c>
      <c r="AK57" s="1">
        <f t="shared" si="96"/>
        <v>0</v>
      </c>
      <c r="AL57" s="1">
        <f t="shared" si="97"/>
        <v>46</v>
      </c>
      <c r="AM57" s="1">
        <f t="shared" si="98"/>
        <v>7</v>
      </c>
      <c r="AN57" s="1">
        <f t="shared" si="99"/>
        <v>17</v>
      </c>
      <c r="AO57" s="1">
        <f t="shared" si="100"/>
        <v>15</v>
      </c>
      <c r="AP57" s="1">
        <f t="shared" si="101"/>
        <v>53</v>
      </c>
      <c r="AQ57" s="1">
        <f t="shared" si="102"/>
        <v>20</v>
      </c>
      <c r="AR57" s="1">
        <f t="shared" si="103"/>
        <v>0</v>
      </c>
      <c r="AT57" s="1" t="s">
        <v>8</v>
      </c>
      <c r="AU57" s="7" t="str">
        <f>AU43</f>
        <v>TOTAL</v>
      </c>
      <c r="AV57" s="7" t="str">
        <f t="shared" ref="AV57:BO57" si="111">AV43</f>
        <v>1512</v>
      </c>
      <c r="AW57" s="7" t="str">
        <f t="shared" si="111"/>
        <v>1005</v>
      </c>
      <c r="AX57" s="7" t="str">
        <f t="shared" si="111"/>
        <v>1205</v>
      </c>
      <c r="AY57" s="7" t="str">
        <f t="shared" si="111"/>
        <v>44</v>
      </c>
      <c r="AZ57" s="7" t="str">
        <f t="shared" si="111"/>
        <v>72</v>
      </c>
      <c r="BA57" s="7" t="str">
        <f t="shared" si="111"/>
        <v>1507</v>
      </c>
      <c r="BB57" s="7" t="str">
        <f t="shared" si="111"/>
        <v>TOTAL</v>
      </c>
      <c r="BC57" s="7" t="str">
        <f t="shared" si="111"/>
        <v>1512</v>
      </c>
      <c r="BD57" s="7" t="str">
        <f t="shared" si="111"/>
        <v>1005</v>
      </c>
      <c r="BE57" s="7" t="str">
        <f t="shared" si="111"/>
        <v>1205</v>
      </c>
      <c r="BF57" s="7" t="str">
        <f t="shared" si="111"/>
        <v>44</v>
      </c>
      <c r="BG57" s="7" t="str">
        <f t="shared" si="111"/>
        <v>72</v>
      </c>
      <c r="BH57" s="7" t="str">
        <f t="shared" si="111"/>
        <v>1507</v>
      </c>
      <c r="BI57" s="7" t="str">
        <f t="shared" si="111"/>
        <v>TOTAL</v>
      </c>
      <c r="BJ57" s="7" t="str">
        <f t="shared" si="111"/>
        <v>1512</v>
      </c>
      <c r="BK57" s="7" t="str">
        <f t="shared" si="111"/>
        <v>1005</v>
      </c>
      <c r="BL57" s="7" t="str">
        <f t="shared" si="111"/>
        <v>1205</v>
      </c>
      <c r="BM57" s="7" t="str">
        <f t="shared" si="111"/>
        <v>44</v>
      </c>
      <c r="BN57" s="7" t="str">
        <f t="shared" si="111"/>
        <v>72</v>
      </c>
      <c r="BO57" s="7" t="str">
        <f t="shared" si="111"/>
        <v>1507</v>
      </c>
    </row>
    <row r="58" spans="1:67" x14ac:dyDescent="0.3">
      <c r="A58" s="78" t="s">
        <v>127</v>
      </c>
      <c r="B58" s="64">
        <v>6965.52</v>
      </c>
      <c r="C58" s="64">
        <v>3.3210000000000002</v>
      </c>
      <c r="D58" s="64">
        <v>1.6830000000000001</v>
      </c>
      <c r="E58" s="64" t="s">
        <v>0</v>
      </c>
      <c r="F58" s="64">
        <v>7.4820000000000002</v>
      </c>
      <c r="G58" s="64">
        <v>506.11500000000001</v>
      </c>
      <c r="H58" s="64">
        <v>2.8000000000000001E-2</v>
      </c>
      <c r="I58" s="64">
        <v>6765.8159999999998</v>
      </c>
      <c r="J58" s="64">
        <v>2.68</v>
      </c>
      <c r="K58" s="64">
        <v>1.26</v>
      </c>
      <c r="L58" s="64" t="s">
        <v>0</v>
      </c>
      <c r="M58" s="64">
        <v>6.4569999999999999</v>
      </c>
      <c r="N58" s="64">
        <v>305.60300000000001</v>
      </c>
      <c r="O58" s="64" t="s">
        <v>0</v>
      </c>
      <c r="P58" s="64">
        <v>6446.7240000000002</v>
      </c>
      <c r="Q58" s="64">
        <v>5.8029999999999999</v>
      </c>
      <c r="R58" s="64">
        <v>0.69599999999999995</v>
      </c>
      <c r="S58" s="64">
        <v>0.16500000000000001</v>
      </c>
      <c r="T58" s="64">
        <v>4.944</v>
      </c>
      <c r="U58" s="64">
        <v>267.995</v>
      </c>
      <c r="V58" s="64" t="s">
        <v>0</v>
      </c>
      <c r="X58" s="1">
        <f t="shared" si="109"/>
        <v>41</v>
      </c>
      <c r="Y58" s="1">
        <f t="shared" si="110"/>
        <v>43</v>
      </c>
      <c r="Z58" s="1">
        <f t="shared" si="110"/>
        <v>24</v>
      </c>
      <c r="AA58" s="1">
        <f t="shared" si="106"/>
        <v>0</v>
      </c>
      <c r="AB58" s="1">
        <f t="shared" si="106"/>
        <v>72</v>
      </c>
      <c r="AC58" s="1">
        <f t="shared" si="106"/>
        <v>26</v>
      </c>
      <c r="AD58" s="1">
        <f t="shared" si="91"/>
        <v>34</v>
      </c>
      <c r="AE58" s="1">
        <f t="shared" si="91"/>
        <v>42</v>
      </c>
      <c r="AF58" s="1">
        <f t="shared" si="91"/>
        <v>42</v>
      </c>
      <c r="AG58" s="1">
        <f t="shared" si="92"/>
        <v>22</v>
      </c>
      <c r="AH58" s="1">
        <f t="shared" si="93"/>
        <v>20</v>
      </c>
      <c r="AI58" s="1">
        <f t="shared" si="94"/>
        <v>74</v>
      </c>
      <c r="AJ58" s="1">
        <f t="shared" si="95"/>
        <v>30</v>
      </c>
      <c r="AK58" s="1">
        <f t="shared" si="96"/>
        <v>0</v>
      </c>
      <c r="AL58" s="1">
        <f t="shared" si="97"/>
        <v>51</v>
      </c>
      <c r="AM58" s="1">
        <f t="shared" si="98"/>
        <v>41</v>
      </c>
      <c r="AN58" s="1">
        <f t="shared" si="99"/>
        <v>20</v>
      </c>
      <c r="AO58" s="1">
        <f t="shared" si="100"/>
        <v>23</v>
      </c>
      <c r="AP58" s="1">
        <f t="shared" si="101"/>
        <v>62</v>
      </c>
      <c r="AQ58" s="1">
        <f t="shared" si="102"/>
        <v>25</v>
      </c>
      <c r="AR58" s="1">
        <f t="shared" si="103"/>
        <v>36</v>
      </c>
      <c r="AT58" s="1" t="s">
        <v>724</v>
      </c>
      <c r="AU58" s="51">
        <f>+B13/B12*100</f>
        <v>0.91948077841643838</v>
      </c>
      <c r="AV58" s="51">
        <f t="shared" ref="AV58:BO58" si="112">+C13/C12*100</f>
        <v>79.324916827207559</v>
      </c>
      <c r="AW58" s="51">
        <f t="shared" si="112"/>
        <v>47.33325484111478</v>
      </c>
      <c r="AX58" s="51">
        <f t="shared" si="112"/>
        <v>31.62972912666655</v>
      </c>
      <c r="AY58" s="51">
        <f t="shared" si="112"/>
        <v>11.578424385585798</v>
      </c>
      <c r="AZ58" s="51">
        <f t="shared" si="112"/>
        <v>4.4272334954790269</v>
      </c>
      <c r="BA58" s="51">
        <f t="shared" si="112"/>
        <v>37.922704249194375</v>
      </c>
      <c r="BB58" s="51">
        <f t="shared" si="112"/>
        <v>0.90714283429773179</v>
      </c>
      <c r="BC58" s="51">
        <f t="shared" si="112"/>
        <v>88.79457935187466</v>
      </c>
      <c r="BD58" s="51">
        <f t="shared" si="112"/>
        <v>61.525554847588381</v>
      </c>
      <c r="BE58" s="51">
        <f t="shared" si="112"/>
        <v>30.127533260398899</v>
      </c>
      <c r="BF58" s="51">
        <f t="shared" si="112"/>
        <v>12.50543076593579</v>
      </c>
      <c r="BG58" s="51">
        <f t="shared" si="112"/>
        <v>4.2750857021676465</v>
      </c>
      <c r="BH58" s="51">
        <f t="shared" si="112"/>
        <v>31.962842914285066</v>
      </c>
      <c r="BI58" s="51">
        <f t="shared" si="112"/>
        <v>1.0062520675854885</v>
      </c>
      <c r="BJ58" s="51">
        <f t="shared" si="112"/>
        <v>93.521496671276125</v>
      </c>
      <c r="BK58" s="51">
        <f t="shared" si="112"/>
        <v>67.340981142091593</v>
      </c>
      <c r="BL58" s="51">
        <f t="shared" si="112"/>
        <v>55.886298581397867</v>
      </c>
      <c r="BM58" s="51">
        <f t="shared" si="112"/>
        <v>11.878666181809743</v>
      </c>
      <c r="BN58" s="51">
        <f t="shared" si="112"/>
        <v>4.8442967769898164</v>
      </c>
      <c r="BO58" s="51">
        <f t="shared" si="112"/>
        <v>45.051057934077967</v>
      </c>
    </row>
    <row r="59" spans="1:67" x14ac:dyDescent="0.3">
      <c r="A59" s="78" t="s">
        <v>128</v>
      </c>
      <c r="B59" s="64">
        <v>9578.4840000000004</v>
      </c>
      <c r="C59" s="64">
        <v>5.0000000000000001E-3</v>
      </c>
      <c r="D59" s="64">
        <v>0.14299999999999999</v>
      </c>
      <c r="E59" s="64" t="s">
        <v>0</v>
      </c>
      <c r="F59" s="64">
        <v>1.85</v>
      </c>
      <c r="G59" s="64">
        <v>226.02600000000001</v>
      </c>
      <c r="H59" s="64">
        <v>0</v>
      </c>
      <c r="I59" s="64">
        <v>7122.951</v>
      </c>
      <c r="J59" s="64">
        <v>1E-3</v>
      </c>
      <c r="K59" s="64">
        <v>0.21299999999999999</v>
      </c>
      <c r="L59" s="64">
        <v>0</v>
      </c>
      <c r="M59" s="64">
        <v>1.837</v>
      </c>
      <c r="N59" s="64">
        <v>141.86000000000001</v>
      </c>
      <c r="O59" s="64" t="s">
        <v>0</v>
      </c>
      <c r="P59" s="64">
        <v>5326.9210000000003</v>
      </c>
      <c r="Q59" s="64">
        <v>0</v>
      </c>
      <c r="R59" s="64">
        <v>0.36099999999999999</v>
      </c>
      <c r="S59" s="64">
        <v>0</v>
      </c>
      <c r="T59" s="64">
        <v>2.8959999999999999</v>
      </c>
      <c r="U59" s="64">
        <v>161.13499999999999</v>
      </c>
      <c r="V59" s="64">
        <v>0</v>
      </c>
      <c r="X59" s="1">
        <f t="shared" si="109"/>
        <v>51</v>
      </c>
      <c r="Y59" s="1">
        <f t="shared" si="110"/>
        <v>25</v>
      </c>
      <c r="Z59" s="1">
        <f t="shared" si="110"/>
        <v>29</v>
      </c>
      <c r="AA59" s="1">
        <f t="shared" si="106"/>
        <v>0</v>
      </c>
      <c r="AB59" s="1">
        <f t="shared" si="106"/>
        <v>24</v>
      </c>
      <c r="AC59" s="1">
        <f t="shared" si="106"/>
        <v>84</v>
      </c>
      <c r="AD59" s="1">
        <f t="shared" si="91"/>
        <v>34</v>
      </c>
      <c r="AE59" s="1">
        <f t="shared" si="91"/>
        <v>50</v>
      </c>
      <c r="AF59" s="1">
        <f t="shared" si="91"/>
        <v>27</v>
      </c>
      <c r="AG59" s="1">
        <f t="shared" si="92"/>
        <v>47</v>
      </c>
      <c r="AH59" s="1">
        <f t="shared" si="93"/>
        <v>0</v>
      </c>
      <c r="AI59" s="1">
        <f t="shared" si="94"/>
        <v>26</v>
      </c>
      <c r="AJ59" s="1">
        <f t="shared" si="95"/>
        <v>73</v>
      </c>
      <c r="AK59" s="1">
        <f t="shared" si="96"/>
        <v>34</v>
      </c>
      <c r="AL59" s="1">
        <f t="shared" si="97"/>
        <v>40</v>
      </c>
      <c r="AM59" s="1">
        <f t="shared" si="98"/>
        <v>41</v>
      </c>
      <c r="AN59" s="1">
        <f t="shared" si="99"/>
        <v>43</v>
      </c>
      <c r="AO59" s="1">
        <f t="shared" si="100"/>
        <v>0</v>
      </c>
      <c r="AP59" s="1">
        <f t="shared" si="101"/>
        <v>27</v>
      </c>
      <c r="AQ59" s="1">
        <f t="shared" si="102"/>
        <v>80</v>
      </c>
      <c r="AR59" s="1">
        <f t="shared" si="103"/>
        <v>0</v>
      </c>
      <c r="AT59" s="1" t="s">
        <v>663</v>
      </c>
      <c r="AU59">
        <f>RANK(B13,B13:B224)</f>
        <v>22</v>
      </c>
      <c r="AV59">
        <f t="shared" ref="AV59:BO59" si="113">RANK(C13,C13:C224)</f>
        <v>1</v>
      </c>
      <c r="AW59">
        <f t="shared" si="113"/>
        <v>1</v>
      </c>
      <c r="AX59">
        <f t="shared" si="113"/>
        <v>2</v>
      </c>
      <c r="AY59">
        <f t="shared" si="113"/>
        <v>2</v>
      </c>
      <c r="AZ59">
        <f t="shared" si="113"/>
        <v>8</v>
      </c>
      <c r="BA59">
        <f t="shared" si="113"/>
        <v>1</v>
      </c>
      <c r="BB59">
        <f t="shared" si="113"/>
        <v>24</v>
      </c>
      <c r="BC59">
        <f t="shared" si="113"/>
        <v>1</v>
      </c>
      <c r="BD59">
        <f t="shared" si="113"/>
        <v>1</v>
      </c>
      <c r="BE59">
        <f t="shared" si="113"/>
        <v>2</v>
      </c>
      <c r="BF59">
        <f t="shared" si="113"/>
        <v>2</v>
      </c>
      <c r="BG59">
        <f t="shared" si="113"/>
        <v>10</v>
      </c>
      <c r="BH59">
        <f t="shared" si="113"/>
        <v>2</v>
      </c>
      <c r="BI59">
        <f t="shared" si="113"/>
        <v>22</v>
      </c>
      <c r="BJ59">
        <f t="shared" si="113"/>
        <v>1</v>
      </c>
      <c r="BK59">
        <f t="shared" si="113"/>
        <v>1</v>
      </c>
      <c r="BL59">
        <f t="shared" si="113"/>
        <v>1</v>
      </c>
      <c r="BM59">
        <f t="shared" si="113"/>
        <v>2</v>
      </c>
      <c r="BN59">
        <f t="shared" si="113"/>
        <v>9</v>
      </c>
      <c r="BO59">
        <f t="shared" si="113"/>
        <v>1</v>
      </c>
    </row>
    <row r="60" spans="1:67" x14ac:dyDescent="0.3">
      <c r="A60" s="78" t="s">
        <v>129</v>
      </c>
      <c r="B60" s="64">
        <v>4551.6260000000002</v>
      </c>
      <c r="C60" s="64">
        <v>0.30599999999999999</v>
      </c>
      <c r="D60" s="64">
        <v>3.3000000000000002E-2</v>
      </c>
      <c r="E60" s="64" t="s">
        <v>0</v>
      </c>
      <c r="F60" s="64">
        <v>62.213000000000001</v>
      </c>
      <c r="G60" s="64">
        <v>0.69799999999999995</v>
      </c>
      <c r="H60" s="64">
        <v>0</v>
      </c>
      <c r="I60" s="64">
        <v>5254.2079999999996</v>
      </c>
      <c r="J60" s="64">
        <v>6.9000000000000006E-2</v>
      </c>
      <c r="K60" s="64">
        <v>1E-3</v>
      </c>
      <c r="L60" s="64" t="s">
        <v>0</v>
      </c>
      <c r="M60" s="64">
        <v>44.71</v>
      </c>
      <c r="N60" s="64">
        <v>1.86</v>
      </c>
      <c r="O60" s="64">
        <v>0</v>
      </c>
      <c r="P60" s="64">
        <v>8543.0949999999993</v>
      </c>
      <c r="Q60" s="64">
        <v>0</v>
      </c>
      <c r="R60" s="64">
        <v>3.0000000000000001E-3</v>
      </c>
      <c r="S60" s="64" t="s">
        <v>0</v>
      </c>
      <c r="T60" s="64">
        <v>37.802999999999997</v>
      </c>
      <c r="U60" s="64">
        <v>0.90700000000000003</v>
      </c>
      <c r="V60" s="64" t="s">
        <v>0</v>
      </c>
      <c r="X60" s="1">
        <f t="shared" si="109"/>
        <v>50</v>
      </c>
      <c r="Y60" s="1">
        <f t="shared" si="110"/>
        <v>54</v>
      </c>
      <c r="Z60" s="1">
        <f t="shared" si="110"/>
        <v>52</v>
      </c>
      <c r="AA60" s="1">
        <f t="shared" si="106"/>
        <v>0</v>
      </c>
      <c r="AB60" s="1">
        <f t="shared" si="106"/>
        <v>84</v>
      </c>
      <c r="AC60" s="1">
        <f t="shared" si="106"/>
        <v>24</v>
      </c>
      <c r="AD60" s="1">
        <f t="shared" si="91"/>
        <v>0</v>
      </c>
      <c r="AE60" s="1">
        <f t="shared" si="91"/>
        <v>54</v>
      </c>
      <c r="AF60" s="1">
        <f t="shared" si="91"/>
        <v>52</v>
      </c>
      <c r="AG60" s="1">
        <f t="shared" si="92"/>
        <v>55</v>
      </c>
      <c r="AH60" s="1">
        <f t="shared" si="93"/>
        <v>20</v>
      </c>
      <c r="AI60" s="1">
        <f t="shared" si="94"/>
        <v>83</v>
      </c>
      <c r="AJ60" s="1">
        <f t="shared" si="95"/>
        <v>27</v>
      </c>
      <c r="AK60" s="1">
        <f t="shared" si="96"/>
        <v>34</v>
      </c>
      <c r="AL60" s="1">
        <f t="shared" si="97"/>
        <v>54</v>
      </c>
      <c r="AM60" s="1">
        <f t="shared" si="98"/>
        <v>0</v>
      </c>
      <c r="AN60" s="1">
        <f t="shared" si="99"/>
        <v>57</v>
      </c>
      <c r="AO60" s="1">
        <f t="shared" si="100"/>
        <v>0</v>
      </c>
      <c r="AP60" s="1">
        <f t="shared" si="101"/>
        <v>77</v>
      </c>
      <c r="AQ60" s="1">
        <f t="shared" si="102"/>
        <v>30</v>
      </c>
      <c r="AR60" s="1">
        <f t="shared" si="103"/>
        <v>24</v>
      </c>
    </row>
    <row r="61" spans="1:67" x14ac:dyDescent="0.3">
      <c r="A61" s="78" t="s">
        <v>130</v>
      </c>
      <c r="B61" s="64">
        <v>4697.1530000000002</v>
      </c>
      <c r="C61" s="64">
        <v>1E-3</v>
      </c>
      <c r="D61" s="64">
        <v>0</v>
      </c>
      <c r="E61" s="64" t="s">
        <v>0</v>
      </c>
      <c r="F61" s="64">
        <v>0.50600000000000001</v>
      </c>
      <c r="G61" s="64">
        <v>234.696</v>
      </c>
      <c r="H61" s="64" t="s">
        <v>0</v>
      </c>
      <c r="I61" s="64">
        <v>4078.7860000000001</v>
      </c>
      <c r="J61" s="64">
        <v>0</v>
      </c>
      <c r="K61" s="64">
        <v>0</v>
      </c>
      <c r="L61" s="64">
        <v>0</v>
      </c>
      <c r="M61" s="64">
        <v>0.72299999999999998</v>
      </c>
      <c r="N61" s="64">
        <v>150.23400000000001</v>
      </c>
      <c r="O61" s="64">
        <v>0</v>
      </c>
      <c r="P61" s="64">
        <v>4106.6570000000002</v>
      </c>
      <c r="Q61" s="64" t="s">
        <v>0</v>
      </c>
      <c r="R61" s="64">
        <v>0</v>
      </c>
      <c r="S61" s="64" t="s">
        <v>0</v>
      </c>
      <c r="T61" s="64">
        <v>1.103</v>
      </c>
      <c r="U61" s="64">
        <v>114.515</v>
      </c>
      <c r="V61" s="64">
        <v>0.01</v>
      </c>
      <c r="X61" s="1">
        <f t="shared" si="109"/>
        <v>48</v>
      </c>
      <c r="Y61" s="1">
        <f t="shared" si="110"/>
        <v>0</v>
      </c>
      <c r="Z61" s="1">
        <f t="shared" si="110"/>
        <v>0</v>
      </c>
      <c r="AA61" s="1">
        <f t="shared" si="106"/>
        <v>0</v>
      </c>
      <c r="AB61" s="1">
        <f t="shared" si="106"/>
        <v>75</v>
      </c>
      <c r="AC61" s="1">
        <f t="shared" si="106"/>
        <v>121</v>
      </c>
      <c r="AD61" s="1">
        <f t="shared" si="91"/>
        <v>0</v>
      </c>
      <c r="AE61" s="1">
        <f t="shared" si="91"/>
        <v>51</v>
      </c>
      <c r="AF61" s="1">
        <f t="shared" si="91"/>
        <v>0</v>
      </c>
      <c r="AG61" s="1">
        <f t="shared" si="92"/>
        <v>0</v>
      </c>
      <c r="AH61" s="1">
        <f t="shared" si="93"/>
        <v>0</v>
      </c>
      <c r="AI61" s="1">
        <f t="shared" si="94"/>
        <v>94</v>
      </c>
      <c r="AJ61" s="1">
        <f t="shared" si="95"/>
        <v>135</v>
      </c>
      <c r="AK61" s="1">
        <f t="shared" si="96"/>
        <v>0</v>
      </c>
      <c r="AL61" s="1">
        <f t="shared" si="97"/>
        <v>49</v>
      </c>
      <c r="AM61" s="1">
        <f t="shared" si="98"/>
        <v>0</v>
      </c>
      <c r="AN61" s="1">
        <f t="shared" si="99"/>
        <v>0</v>
      </c>
      <c r="AO61" s="1">
        <f t="shared" si="100"/>
        <v>0</v>
      </c>
      <c r="AP61" s="1">
        <f t="shared" si="101"/>
        <v>110</v>
      </c>
      <c r="AQ61" s="1">
        <f t="shared" si="102"/>
        <v>136</v>
      </c>
      <c r="AR61" s="1">
        <f t="shared" si="103"/>
        <v>0</v>
      </c>
    </row>
    <row r="62" spans="1:67" x14ac:dyDescent="0.3">
      <c r="A62" s="78" t="s">
        <v>131</v>
      </c>
      <c r="B62" s="64">
        <v>5551.19</v>
      </c>
      <c r="C62" s="64" t="s">
        <v>0</v>
      </c>
      <c r="D62" s="64" t="s">
        <v>0</v>
      </c>
      <c r="E62" s="64" t="s">
        <v>0</v>
      </c>
      <c r="F62" s="64">
        <v>1.4750000000000001</v>
      </c>
      <c r="G62" s="64">
        <v>3.0000000000000001E-3</v>
      </c>
      <c r="H62" s="64" t="s">
        <v>0</v>
      </c>
      <c r="I62" s="64">
        <v>4821.82</v>
      </c>
      <c r="J62" s="64" t="s">
        <v>0</v>
      </c>
      <c r="K62" s="64" t="s">
        <v>0</v>
      </c>
      <c r="L62" s="64" t="s">
        <v>0</v>
      </c>
      <c r="M62" s="64">
        <v>0.35799999999999998</v>
      </c>
      <c r="N62" s="64">
        <v>0</v>
      </c>
      <c r="O62" s="64" t="s">
        <v>0</v>
      </c>
      <c r="P62" s="64">
        <v>5524.2160000000003</v>
      </c>
      <c r="Q62" s="64" t="s">
        <v>0</v>
      </c>
      <c r="R62" s="64" t="s">
        <v>0</v>
      </c>
      <c r="S62" s="64" t="s">
        <v>0</v>
      </c>
      <c r="T62" s="64">
        <v>8.3000000000000004E-2</v>
      </c>
      <c r="U62" s="64">
        <v>0</v>
      </c>
      <c r="V62" s="64" t="s">
        <v>0</v>
      </c>
      <c r="X62" s="1">
        <f t="shared" si="109"/>
        <v>55</v>
      </c>
      <c r="Y62" s="1">
        <f t="shared" si="110"/>
        <v>27</v>
      </c>
      <c r="Z62" s="1">
        <f t="shared" si="110"/>
        <v>47</v>
      </c>
      <c r="AA62" s="1">
        <f t="shared" si="106"/>
        <v>0</v>
      </c>
      <c r="AB62" s="1">
        <f t="shared" si="106"/>
        <v>28</v>
      </c>
      <c r="AC62" s="1">
        <f t="shared" si="106"/>
        <v>68</v>
      </c>
      <c r="AD62" s="1">
        <f t="shared" si="91"/>
        <v>34</v>
      </c>
      <c r="AE62" s="1">
        <f t="shared" si="91"/>
        <v>53</v>
      </c>
      <c r="AF62" s="1">
        <f t="shared" si="91"/>
        <v>52</v>
      </c>
      <c r="AG62" s="1">
        <f t="shared" si="92"/>
        <v>32</v>
      </c>
      <c r="AH62" s="1">
        <f t="shared" si="93"/>
        <v>0</v>
      </c>
      <c r="AI62" s="1">
        <f t="shared" si="94"/>
        <v>28</v>
      </c>
      <c r="AJ62" s="1">
        <f t="shared" si="95"/>
        <v>68</v>
      </c>
      <c r="AK62" s="1">
        <f t="shared" si="96"/>
        <v>28</v>
      </c>
      <c r="AL62" s="1">
        <f t="shared" si="97"/>
        <v>52</v>
      </c>
      <c r="AM62" s="1">
        <f t="shared" si="98"/>
        <v>41</v>
      </c>
      <c r="AN62" s="1">
        <f t="shared" si="99"/>
        <v>49</v>
      </c>
      <c r="AO62" s="1">
        <f t="shared" si="100"/>
        <v>23</v>
      </c>
      <c r="AP62" s="1">
        <f t="shared" si="101"/>
        <v>25</v>
      </c>
      <c r="AQ62" s="1">
        <f t="shared" si="102"/>
        <v>63</v>
      </c>
      <c r="AR62" s="1">
        <f t="shared" si="103"/>
        <v>36</v>
      </c>
    </row>
    <row r="63" spans="1:67" x14ac:dyDescent="0.3">
      <c r="A63" s="78" t="s">
        <v>132</v>
      </c>
      <c r="B63" s="64">
        <v>3968.6089999999999</v>
      </c>
      <c r="C63" s="64">
        <v>0.155</v>
      </c>
      <c r="D63" s="64">
        <v>1E-3</v>
      </c>
      <c r="E63" s="64" t="s">
        <v>0</v>
      </c>
      <c r="F63" s="64">
        <v>39.142000000000003</v>
      </c>
      <c r="G63" s="64">
        <v>3.3050000000000002</v>
      </c>
      <c r="H63" s="64">
        <v>0</v>
      </c>
      <c r="I63" s="64">
        <v>4240.7030000000004</v>
      </c>
      <c r="J63" s="64">
        <v>0</v>
      </c>
      <c r="K63" s="64">
        <v>1.4999999999999999E-2</v>
      </c>
      <c r="L63" s="64" t="s">
        <v>0</v>
      </c>
      <c r="M63" s="64">
        <v>36.734000000000002</v>
      </c>
      <c r="N63" s="64">
        <v>2.577</v>
      </c>
      <c r="O63" s="64">
        <v>1E-3</v>
      </c>
      <c r="P63" s="64">
        <v>5161.0529999999999</v>
      </c>
      <c r="Q63" s="64">
        <v>0</v>
      </c>
      <c r="R63" s="64">
        <v>1E-3</v>
      </c>
      <c r="S63" s="64">
        <v>0</v>
      </c>
      <c r="T63" s="64">
        <v>42.057000000000002</v>
      </c>
      <c r="U63" s="64">
        <v>4.1159999999999997</v>
      </c>
      <c r="V63" s="64">
        <v>0</v>
      </c>
      <c r="X63" s="1">
        <f t="shared" si="109"/>
        <v>53</v>
      </c>
      <c r="Y63" s="1">
        <f t="shared" si="110"/>
        <v>62</v>
      </c>
      <c r="Z63" s="1">
        <f t="shared" si="110"/>
        <v>0</v>
      </c>
      <c r="AA63" s="1">
        <f t="shared" si="106"/>
        <v>0</v>
      </c>
      <c r="AB63" s="1">
        <f t="shared" si="106"/>
        <v>67</v>
      </c>
      <c r="AC63" s="1">
        <f t="shared" si="106"/>
        <v>69</v>
      </c>
      <c r="AD63" s="1">
        <f t="shared" si="91"/>
        <v>34</v>
      </c>
      <c r="AE63" s="1">
        <f t="shared" si="91"/>
        <v>52</v>
      </c>
      <c r="AF63" s="1">
        <f t="shared" si="91"/>
        <v>52</v>
      </c>
      <c r="AG63" s="1">
        <f t="shared" si="92"/>
        <v>0</v>
      </c>
      <c r="AH63" s="1">
        <f t="shared" si="93"/>
        <v>0</v>
      </c>
      <c r="AI63" s="1">
        <f t="shared" si="94"/>
        <v>69</v>
      </c>
      <c r="AJ63" s="1">
        <f t="shared" si="95"/>
        <v>63</v>
      </c>
      <c r="AK63" s="1">
        <f t="shared" si="96"/>
        <v>0</v>
      </c>
      <c r="AL63" s="1">
        <f t="shared" si="97"/>
        <v>50</v>
      </c>
      <c r="AM63" s="1">
        <f t="shared" si="98"/>
        <v>0</v>
      </c>
      <c r="AN63" s="1">
        <f t="shared" si="99"/>
        <v>0</v>
      </c>
      <c r="AO63" s="1">
        <f t="shared" si="100"/>
        <v>0</v>
      </c>
      <c r="AP63" s="1">
        <f t="shared" si="101"/>
        <v>74</v>
      </c>
      <c r="AQ63" s="1">
        <f t="shared" si="102"/>
        <v>73</v>
      </c>
      <c r="AR63" s="1">
        <f t="shared" si="103"/>
        <v>0</v>
      </c>
    </row>
    <row r="64" spans="1:67" x14ac:dyDescent="0.3">
      <c r="A64" s="78" t="s">
        <v>133</v>
      </c>
      <c r="B64" s="64">
        <v>4186.7659999999996</v>
      </c>
      <c r="C64" s="64">
        <v>0</v>
      </c>
      <c r="D64" s="64" t="s">
        <v>0</v>
      </c>
      <c r="E64" s="64" t="s">
        <v>0</v>
      </c>
      <c r="F64" s="64">
        <v>2.7210000000000001</v>
      </c>
      <c r="G64" s="64">
        <v>3.2789999999999999</v>
      </c>
      <c r="H64" s="64">
        <v>0</v>
      </c>
      <c r="I64" s="64">
        <v>4547.6710000000003</v>
      </c>
      <c r="J64" s="64">
        <v>0</v>
      </c>
      <c r="K64" s="64" t="s">
        <v>0</v>
      </c>
      <c r="L64" s="64" t="s">
        <v>0</v>
      </c>
      <c r="M64" s="64">
        <v>2.1739999999999999</v>
      </c>
      <c r="N64" s="64">
        <v>3.8820000000000001</v>
      </c>
      <c r="O64" s="64" t="s">
        <v>0</v>
      </c>
      <c r="P64" s="64">
        <v>5363.9120000000003</v>
      </c>
      <c r="Q64" s="64" t="s">
        <v>0</v>
      </c>
      <c r="R64" s="64" t="s">
        <v>0</v>
      </c>
      <c r="S64" s="64" t="s">
        <v>0</v>
      </c>
      <c r="T64" s="64">
        <v>1.446</v>
      </c>
      <c r="U64" s="64">
        <v>1.425</v>
      </c>
      <c r="V64" s="64" t="s">
        <v>0</v>
      </c>
      <c r="X64" s="1">
        <f t="shared" si="109"/>
        <v>60</v>
      </c>
      <c r="Y64" s="1">
        <f t="shared" si="110"/>
        <v>62</v>
      </c>
      <c r="Z64" s="1">
        <f t="shared" si="110"/>
        <v>33</v>
      </c>
      <c r="AA64" s="1">
        <f t="shared" si="106"/>
        <v>0</v>
      </c>
      <c r="AB64" s="1">
        <f t="shared" si="106"/>
        <v>55</v>
      </c>
      <c r="AC64" s="1">
        <f t="shared" si="106"/>
        <v>114</v>
      </c>
      <c r="AD64" s="1">
        <f t="shared" si="91"/>
        <v>0</v>
      </c>
      <c r="AE64" s="1">
        <f t="shared" si="91"/>
        <v>60</v>
      </c>
      <c r="AF64" s="1">
        <f t="shared" si="91"/>
        <v>0</v>
      </c>
      <c r="AG64" s="1">
        <f t="shared" si="92"/>
        <v>36</v>
      </c>
      <c r="AH64" s="1">
        <f t="shared" si="93"/>
        <v>0</v>
      </c>
      <c r="AI64" s="1">
        <f t="shared" si="94"/>
        <v>56</v>
      </c>
      <c r="AJ64" s="1">
        <f t="shared" si="95"/>
        <v>100</v>
      </c>
      <c r="AK64" s="1">
        <f t="shared" si="96"/>
        <v>0</v>
      </c>
      <c r="AL64" s="1">
        <f t="shared" si="97"/>
        <v>59</v>
      </c>
      <c r="AM64" s="1">
        <f t="shared" si="98"/>
        <v>41</v>
      </c>
      <c r="AN64" s="1">
        <f t="shared" si="99"/>
        <v>32</v>
      </c>
      <c r="AO64" s="1">
        <f t="shared" si="100"/>
        <v>0</v>
      </c>
      <c r="AP64" s="1">
        <f t="shared" si="101"/>
        <v>55</v>
      </c>
      <c r="AQ64" s="1">
        <f t="shared" si="102"/>
        <v>99</v>
      </c>
      <c r="AR64" s="1">
        <f t="shared" si="103"/>
        <v>0</v>
      </c>
    </row>
    <row r="65" spans="1:44" x14ac:dyDescent="0.3">
      <c r="A65" s="78" t="s">
        <v>134</v>
      </c>
      <c r="B65" s="64">
        <v>3175.7109999999998</v>
      </c>
      <c r="C65" s="64">
        <v>0</v>
      </c>
      <c r="D65" s="64">
        <v>1.4999999999999999E-2</v>
      </c>
      <c r="E65" s="64" t="s">
        <v>0</v>
      </c>
      <c r="F65" s="64">
        <v>6.0839999999999996</v>
      </c>
      <c r="G65" s="64">
        <v>4.8000000000000001E-2</v>
      </c>
      <c r="H65" s="64" t="s">
        <v>0</v>
      </c>
      <c r="I65" s="64">
        <v>2612.64</v>
      </c>
      <c r="J65" s="64" t="s">
        <v>0</v>
      </c>
      <c r="K65" s="64">
        <v>8.9999999999999993E-3</v>
      </c>
      <c r="L65" s="64" t="s">
        <v>0</v>
      </c>
      <c r="M65" s="64">
        <v>5.3559999999999999</v>
      </c>
      <c r="N65" s="64">
        <v>0.14099999999999999</v>
      </c>
      <c r="O65" s="64" t="s">
        <v>0</v>
      </c>
      <c r="P65" s="64">
        <v>2683.4009999999998</v>
      </c>
      <c r="Q65" s="64">
        <v>0</v>
      </c>
      <c r="R65" s="64">
        <v>4.5999999999999999E-2</v>
      </c>
      <c r="S65" s="64" t="s">
        <v>0</v>
      </c>
      <c r="T65" s="64">
        <v>4.38</v>
      </c>
      <c r="U65" s="64">
        <v>0.189</v>
      </c>
      <c r="V65" s="64" t="s">
        <v>0</v>
      </c>
      <c r="X65" s="1">
        <f t="shared" si="109"/>
        <v>64</v>
      </c>
      <c r="Y65" s="1">
        <f t="shared" si="110"/>
        <v>40</v>
      </c>
      <c r="Z65" s="1">
        <f t="shared" si="110"/>
        <v>20</v>
      </c>
      <c r="AA65" s="1">
        <f t="shared" si="106"/>
        <v>10</v>
      </c>
      <c r="AB65" s="1">
        <f t="shared" si="106"/>
        <v>23</v>
      </c>
      <c r="AC65" s="1">
        <f t="shared" si="106"/>
        <v>58</v>
      </c>
      <c r="AD65" s="1">
        <f t="shared" si="91"/>
        <v>0</v>
      </c>
      <c r="AE65" s="1">
        <f t="shared" si="91"/>
        <v>58</v>
      </c>
      <c r="AF65" s="1">
        <f t="shared" si="91"/>
        <v>0</v>
      </c>
      <c r="AG65" s="1">
        <f t="shared" si="92"/>
        <v>18</v>
      </c>
      <c r="AH65" s="1">
        <f t="shared" si="93"/>
        <v>10</v>
      </c>
      <c r="AI65" s="1">
        <f t="shared" si="94"/>
        <v>22</v>
      </c>
      <c r="AJ65" s="1">
        <f t="shared" si="95"/>
        <v>89</v>
      </c>
      <c r="AK65" s="1">
        <f t="shared" si="96"/>
        <v>34</v>
      </c>
      <c r="AL65" s="1">
        <f t="shared" si="97"/>
        <v>58</v>
      </c>
      <c r="AM65" s="1">
        <f t="shared" si="98"/>
        <v>41</v>
      </c>
      <c r="AN65" s="1">
        <f t="shared" si="99"/>
        <v>18</v>
      </c>
      <c r="AO65" s="1">
        <f t="shared" si="100"/>
        <v>9</v>
      </c>
      <c r="AP65" s="1">
        <f t="shared" si="101"/>
        <v>24</v>
      </c>
      <c r="AQ65" s="1">
        <f t="shared" si="102"/>
        <v>83</v>
      </c>
      <c r="AR65" s="1">
        <f t="shared" si="103"/>
        <v>23</v>
      </c>
    </row>
    <row r="66" spans="1:44" x14ac:dyDescent="0.3">
      <c r="A66" s="78" t="s">
        <v>135</v>
      </c>
      <c r="B66" s="64">
        <v>2809.701</v>
      </c>
      <c r="C66" s="64">
        <v>8.0000000000000002E-3</v>
      </c>
      <c r="D66" s="64">
        <v>0.48399999999999999</v>
      </c>
      <c r="E66" s="64">
        <v>6.3879999999999999</v>
      </c>
      <c r="F66" s="64">
        <v>74.245000000000005</v>
      </c>
      <c r="G66" s="64">
        <v>8.5640000000000001</v>
      </c>
      <c r="H66" s="64" t="s">
        <v>0</v>
      </c>
      <c r="I66" s="64">
        <v>2649.3139999999999</v>
      </c>
      <c r="J66" s="64" t="s">
        <v>0</v>
      </c>
      <c r="K66" s="64">
        <v>0.72899999999999998</v>
      </c>
      <c r="L66" s="64">
        <v>10.041</v>
      </c>
      <c r="M66" s="64">
        <v>62.673999999999999</v>
      </c>
      <c r="N66" s="64">
        <v>0.45</v>
      </c>
      <c r="O66" s="64">
        <v>0</v>
      </c>
      <c r="P66" s="64">
        <v>2818.5279999999998</v>
      </c>
      <c r="Q66" s="64">
        <v>0</v>
      </c>
      <c r="R66" s="64">
        <v>0.52100000000000002</v>
      </c>
      <c r="S66" s="64">
        <v>14.662000000000001</v>
      </c>
      <c r="T66" s="64">
        <v>52.726999999999997</v>
      </c>
      <c r="U66" s="64">
        <v>0.74</v>
      </c>
      <c r="V66" s="64">
        <v>1.6E-2</v>
      </c>
      <c r="X66" s="1">
        <f t="shared" si="109"/>
        <v>52</v>
      </c>
      <c r="Y66" s="1">
        <f t="shared" si="110"/>
        <v>0</v>
      </c>
      <c r="Z66" s="1">
        <f t="shared" si="110"/>
        <v>52</v>
      </c>
      <c r="AA66" s="1">
        <f t="shared" si="106"/>
        <v>0</v>
      </c>
      <c r="AB66" s="1">
        <f t="shared" si="106"/>
        <v>36</v>
      </c>
      <c r="AC66" s="1">
        <f t="shared" si="106"/>
        <v>0</v>
      </c>
      <c r="AD66" s="1">
        <f t="shared" ref="AD66:AF81" si="114">IFERROR(RANK(H67,H$13:H$224),0)</f>
        <v>0</v>
      </c>
      <c r="AE66" s="1">
        <f t="shared" si="114"/>
        <v>55</v>
      </c>
      <c r="AF66" s="1">
        <f t="shared" si="114"/>
        <v>0</v>
      </c>
      <c r="AG66" s="1">
        <f t="shared" si="92"/>
        <v>0</v>
      </c>
      <c r="AH66" s="1">
        <f t="shared" si="93"/>
        <v>0</v>
      </c>
      <c r="AI66" s="1">
        <f t="shared" si="94"/>
        <v>54</v>
      </c>
      <c r="AJ66" s="1">
        <f t="shared" si="95"/>
        <v>0</v>
      </c>
      <c r="AK66" s="1">
        <f t="shared" si="96"/>
        <v>0</v>
      </c>
      <c r="AL66" s="1">
        <f t="shared" si="97"/>
        <v>55</v>
      </c>
      <c r="AM66" s="1">
        <f t="shared" si="98"/>
        <v>0</v>
      </c>
      <c r="AN66" s="1">
        <f t="shared" si="99"/>
        <v>57</v>
      </c>
      <c r="AO66" s="1">
        <f t="shared" si="100"/>
        <v>0</v>
      </c>
      <c r="AP66" s="1">
        <f t="shared" si="101"/>
        <v>84</v>
      </c>
      <c r="AQ66" s="1">
        <f t="shared" si="102"/>
        <v>0</v>
      </c>
      <c r="AR66" s="1">
        <f t="shared" si="103"/>
        <v>0</v>
      </c>
    </row>
    <row r="67" spans="1:44" x14ac:dyDescent="0.3">
      <c r="A67" s="78" t="s">
        <v>136</v>
      </c>
      <c r="B67" s="64">
        <v>4323.5309999999999</v>
      </c>
      <c r="C67" s="64" t="s">
        <v>0</v>
      </c>
      <c r="D67" s="64">
        <v>0</v>
      </c>
      <c r="E67" s="64" t="s">
        <v>0</v>
      </c>
      <c r="F67" s="64">
        <v>31.337</v>
      </c>
      <c r="G67" s="64" t="s">
        <v>0</v>
      </c>
      <c r="H67" s="64" t="s">
        <v>0</v>
      </c>
      <c r="I67" s="64">
        <v>3411.2359999999999</v>
      </c>
      <c r="J67" s="64" t="s">
        <v>0</v>
      </c>
      <c r="K67" s="64" t="s">
        <v>0</v>
      </c>
      <c r="L67" s="64" t="s">
        <v>0</v>
      </c>
      <c r="M67" s="64">
        <v>5.7430000000000003</v>
      </c>
      <c r="N67" s="64" t="s">
        <v>0</v>
      </c>
      <c r="O67" s="64" t="s">
        <v>0</v>
      </c>
      <c r="P67" s="64">
        <v>3137.62</v>
      </c>
      <c r="Q67" s="64" t="s">
        <v>0</v>
      </c>
      <c r="R67" s="64">
        <v>0</v>
      </c>
      <c r="S67" s="64" t="s">
        <v>0</v>
      </c>
      <c r="T67" s="64">
        <v>0.47899999999999998</v>
      </c>
      <c r="U67" s="64" t="s">
        <v>0</v>
      </c>
      <c r="V67" s="64" t="s">
        <v>0</v>
      </c>
      <c r="X67" s="1">
        <f t="shared" si="109"/>
        <v>61</v>
      </c>
      <c r="Y67" s="1">
        <f t="shared" si="110"/>
        <v>0</v>
      </c>
      <c r="Z67" s="1">
        <f t="shared" si="110"/>
        <v>0</v>
      </c>
      <c r="AA67" s="1">
        <f t="shared" si="106"/>
        <v>0</v>
      </c>
      <c r="AB67" s="1">
        <f t="shared" si="106"/>
        <v>35</v>
      </c>
      <c r="AC67" s="1">
        <f t="shared" si="106"/>
        <v>36</v>
      </c>
      <c r="AD67" s="1">
        <f t="shared" si="114"/>
        <v>0</v>
      </c>
      <c r="AE67" s="1">
        <f t="shared" si="114"/>
        <v>57</v>
      </c>
      <c r="AF67" s="1">
        <f t="shared" si="114"/>
        <v>0</v>
      </c>
      <c r="AG67" s="1">
        <f t="shared" si="92"/>
        <v>55</v>
      </c>
      <c r="AH67" s="1">
        <f t="shared" si="93"/>
        <v>0</v>
      </c>
      <c r="AI67" s="1">
        <f t="shared" si="94"/>
        <v>33</v>
      </c>
      <c r="AJ67" s="1">
        <f t="shared" si="95"/>
        <v>35</v>
      </c>
      <c r="AK67" s="1">
        <f t="shared" si="96"/>
        <v>0</v>
      </c>
      <c r="AL67" s="1">
        <f t="shared" si="97"/>
        <v>60</v>
      </c>
      <c r="AM67" s="1">
        <f t="shared" si="98"/>
        <v>0</v>
      </c>
      <c r="AN67" s="1">
        <f t="shared" si="99"/>
        <v>35</v>
      </c>
      <c r="AO67" s="1">
        <f t="shared" si="100"/>
        <v>0</v>
      </c>
      <c r="AP67" s="1">
        <f t="shared" si="101"/>
        <v>33</v>
      </c>
      <c r="AQ67" s="1">
        <f t="shared" si="102"/>
        <v>36</v>
      </c>
      <c r="AR67" s="1">
        <f t="shared" si="103"/>
        <v>0</v>
      </c>
    </row>
    <row r="68" spans="1:44" x14ac:dyDescent="0.3">
      <c r="A68" s="78" t="s">
        <v>137</v>
      </c>
      <c r="B68" s="64">
        <v>3009.0160000000001</v>
      </c>
      <c r="C68" s="64" t="s">
        <v>0</v>
      </c>
      <c r="D68" s="64" t="s">
        <v>0</v>
      </c>
      <c r="E68" s="64" t="s">
        <v>0</v>
      </c>
      <c r="F68" s="64">
        <v>32.93</v>
      </c>
      <c r="G68" s="64">
        <v>149.6</v>
      </c>
      <c r="H68" s="64" t="s">
        <v>0</v>
      </c>
      <c r="I68" s="64">
        <v>2785.8960000000002</v>
      </c>
      <c r="J68" s="64" t="s">
        <v>0</v>
      </c>
      <c r="K68" s="64">
        <v>0</v>
      </c>
      <c r="L68" s="64" t="s">
        <v>0</v>
      </c>
      <c r="M68" s="64">
        <v>25.343</v>
      </c>
      <c r="N68" s="64">
        <v>112.602</v>
      </c>
      <c r="O68" s="64" t="s">
        <v>0</v>
      </c>
      <c r="P68" s="64">
        <v>2480.09</v>
      </c>
      <c r="Q68" s="64" t="s">
        <v>0</v>
      </c>
      <c r="R68" s="64">
        <v>1.6E-2</v>
      </c>
      <c r="S68" s="64" t="s">
        <v>0</v>
      </c>
      <c r="T68" s="64">
        <v>23.959</v>
      </c>
      <c r="U68" s="64">
        <v>78.12</v>
      </c>
      <c r="V68" s="64" t="s">
        <v>0</v>
      </c>
      <c r="X68" s="1">
        <f t="shared" si="109"/>
        <v>66</v>
      </c>
      <c r="Y68" s="1">
        <f t="shared" si="110"/>
        <v>62</v>
      </c>
      <c r="Z68" s="1">
        <f t="shared" si="110"/>
        <v>39</v>
      </c>
      <c r="AA68" s="1">
        <f t="shared" ref="AA68:AC83" si="115">IFERROR(RANK(E69,E$13:E$224),0)</f>
        <v>0</v>
      </c>
      <c r="AB68" s="1">
        <f t="shared" si="115"/>
        <v>32</v>
      </c>
      <c r="AC68" s="1">
        <f t="shared" si="115"/>
        <v>79</v>
      </c>
      <c r="AD68" s="1">
        <f t="shared" si="114"/>
        <v>19</v>
      </c>
      <c r="AE68" s="1">
        <f t="shared" si="114"/>
        <v>59</v>
      </c>
      <c r="AF68" s="1">
        <f t="shared" si="114"/>
        <v>52</v>
      </c>
      <c r="AG68" s="1">
        <f t="shared" si="92"/>
        <v>55</v>
      </c>
      <c r="AH68" s="1">
        <f t="shared" si="93"/>
        <v>0</v>
      </c>
      <c r="AI68" s="1">
        <f t="shared" si="94"/>
        <v>30</v>
      </c>
      <c r="AJ68" s="1">
        <f t="shared" si="95"/>
        <v>81</v>
      </c>
      <c r="AK68" s="1">
        <f t="shared" si="96"/>
        <v>34</v>
      </c>
      <c r="AL68" s="1">
        <f t="shared" si="97"/>
        <v>56</v>
      </c>
      <c r="AM68" s="1">
        <f t="shared" si="98"/>
        <v>41</v>
      </c>
      <c r="AN68" s="1">
        <f t="shared" si="99"/>
        <v>47</v>
      </c>
      <c r="AO68" s="1">
        <f t="shared" si="100"/>
        <v>0</v>
      </c>
      <c r="AP68" s="1">
        <f t="shared" si="101"/>
        <v>30</v>
      </c>
      <c r="AQ68" s="1">
        <f t="shared" si="102"/>
        <v>80</v>
      </c>
      <c r="AR68" s="1">
        <f t="shared" si="103"/>
        <v>36</v>
      </c>
    </row>
    <row r="69" spans="1:44" x14ac:dyDescent="0.3">
      <c r="A69" s="78" t="s">
        <v>138</v>
      </c>
      <c r="B69" s="64">
        <v>2420.1010000000001</v>
      </c>
      <c r="C69" s="64">
        <v>0</v>
      </c>
      <c r="D69" s="64">
        <v>5.0000000000000001E-3</v>
      </c>
      <c r="E69" s="64" t="s">
        <v>0</v>
      </c>
      <c r="F69" s="64">
        <v>37.256</v>
      </c>
      <c r="G69" s="64">
        <v>1.032</v>
      </c>
      <c r="H69" s="64">
        <v>3.5000000000000003E-2</v>
      </c>
      <c r="I69" s="64">
        <v>2635.8850000000002</v>
      </c>
      <c r="J69" s="64">
        <v>0</v>
      </c>
      <c r="K69" s="64">
        <v>0</v>
      </c>
      <c r="L69" s="64" t="s">
        <v>0</v>
      </c>
      <c r="M69" s="64">
        <v>29.561</v>
      </c>
      <c r="N69" s="64">
        <v>0.65</v>
      </c>
      <c r="O69" s="64">
        <v>0</v>
      </c>
      <c r="P69" s="64">
        <v>3009.424</v>
      </c>
      <c r="Q69" s="64">
        <v>0</v>
      </c>
      <c r="R69" s="64">
        <v>2E-3</v>
      </c>
      <c r="S69" s="64" t="s">
        <v>0</v>
      </c>
      <c r="T69" s="64">
        <v>29.126999999999999</v>
      </c>
      <c r="U69" s="64">
        <v>0.90700000000000003</v>
      </c>
      <c r="V69" s="64">
        <v>0</v>
      </c>
      <c r="X69" s="1">
        <f t="shared" si="109"/>
        <v>37</v>
      </c>
      <c r="Y69" s="1">
        <f t="shared" si="110"/>
        <v>0</v>
      </c>
      <c r="Z69" s="1">
        <f t="shared" si="110"/>
        <v>0</v>
      </c>
      <c r="AA69" s="1">
        <f t="shared" si="115"/>
        <v>0</v>
      </c>
      <c r="AB69" s="1">
        <f t="shared" si="115"/>
        <v>61</v>
      </c>
      <c r="AC69" s="1">
        <f t="shared" si="115"/>
        <v>124</v>
      </c>
      <c r="AD69" s="1">
        <f t="shared" si="114"/>
        <v>0</v>
      </c>
      <c r="AE69" s="1">
        <f t="shared" si="114"/>
        <v>38</v>
      </c>
      <c r="AF69" s="1">
        <f t="shared" si="114"/>
        <v>0</v>
      </c>
      <c r="AG69" s="1">
        <f t="shared" si="92"/>
        <v>55</v>
      </c>
      <c r="AH69" s="1">
        <f t="shared" si="93"/>
        <v>0</v>
      </c>
      <c r="AI69" s="1">
        <f t="shared" si="94"/>
        <v>59</v>
      </c>
      <c r="AJ69" s="1">
        <f t="shared" si="95"/>
        <v>125</v>
      </c>
      <c r="AK69" s="1">
        <f t="shared" si="96"/>
        <v>34</v>
      </c>
      <c r="AL69" s="1">
        <f t="shared" si="97"/>
        <v>47</v>
      </c>
      <c r="AM69" s="1">
        <f t="shared" si="98"/>
        <v>0</v>
      </c>
      <c r="AN69" s="1">
        <f t="shared" si="99"/>
        <v>57</v>
      </c>
      <c r="AO69" s="1">
        <f t="shared" si="100"/>
        <v>0</v>
      </c>
      <c r="AP69" s="1">
        <f t="shared" si="101"/>
        <v>60</v>
      </c>
      <c r="AQ69" s="1">
        <f t="shared" si="102"/>
        <v>75</v>
      </c>
      <c r="AR69" s="1">
        <f t="shared" si="103"/>
        <v>34</v>
      </c>
    </row>
    <row r="70" spans="1:44" x14ac:dyDescent="0.3">
      <c r="A70" s="78" t="s">
        <v>139</v>
      </c>
      <c r="B70" s="64">
        <v>13537.557000000001</v>
      </c>
      <c r="C70" s="64" t="s">
        <v>0</v>
      </c>
      <c r="D70" s="64" t="s">
        <v>0</v>
      </c>
      <c r="E70" s="64" t="s">
        <v>0</v>
      </c>
      <c r="F70" s="64">
        <v>4.5460000000000003</v>
      </c>
      <c r="G70" s="64">
        <v>2E-3</v>
      </c>
      <c r="H70" s="64" t="s">
        <v>0</v>
      </c>
      <c r="I70" s="64">
        <v>9443.2579999999998</v>
      </c>
      <c r="J70" s="64" t="s">
        <v>0</v>
      </c>
      <c r="K70" s="64">
        <v>0</v>
      </c>
      <c r="L70" s="64" t="s">
        <v>0</v>
      </c>
      <c r="M70" s="64">
        <v>4.1900000000000004</v>
      </c>
      <c r="N70" s="64">
        <v>5.0000000000000001E-3</v>
      </c>
      <c r="O70" s="64">
        <v>0</v>
      </c>
      <c r="P70" s="64">
        <v>6160.1310000000003</v>
      </c>
      <c r="Q70" s="64" t="s">
        <v>0</v>
      </c>
      <c r="R70" s="64">
        <v>0</v>
      </c>
      <c r="S70" s="64" t="s">
        <v>0</v>
      </c>
      <c r="T70" s="64">
        <v>3.2029999999999998</v>
      </c>
      <c r="U70" s="64">
        <v>1.2230000000000001</v>
      </c>
      <c r="V70" s="64">
        <v>1E-3</v>
      </c>
      <c r="X70" s="1">
        <f t="shared" si="109"/>
        <v>65</v>
      </c>
      <c r="Y70" s="1">
        <f t="shared" si="110"/>
        <v>2</v>
      </c>
      <c r="Z70" s="1">
        <f t="shared" si="110"/>
        <v>6</v>
      </c>
      <c r="AA70" s="1">
        <f t="shared" si="115"/>
        <v>5</v>
      </c>
      <c r="AB70" s="1">
        <f t="shared" si="115"/>
        <v>39</v>
      </c>
      <c r="AC70" s="1">
        <f t="shared" si="115"/>
        <v>33</v>
      </c>
      <c r="AD70" s="1">
        <f t="shared" si="114"/>
        <v>10</v>
      </c>
      <c r="AE70" s="1">
        <f t="shared" si="114"/>
        <v>63</v>
      </c>
      <c r="AF70" s="1">
        <f t="shared" si="114"/>
        <v>3</v>
      </c>
      <c r="AG70" s="1">
        <f t="shared" si="92"/>
        <v>8</v>
      </c>
      <c r="AH70" s="1">
        <f t="shared" si="93"/>
        <v>4</v>
      </c>
      <c r="AI70" s="1">
        <f t="shared" si="94"/>
        <v>39</v>
      </c>
      <c r="AJ70" s="1">
        <f t="shared" si="95"/>
        <v>29</v>
      </c>
      <c r="AK70" s="1">
        <f t="shared" si="96"/>
        <v>8</v>
      </c>
      <c r="AL70" s="1">
        <f t="shared" si="97"/>
        <v>61</v>
      </c>
      <c r="AM70" s="1">
        <f t="shared" si="98"/>
        <v>3</v>
      </c>
      <c r="AN70" s="1">
        <f t="shared" si="99"/>
        <v>9</v>
      </c>
      <c r="AO70" s="1">
        <f t="shared" si="100"/>
        <v>4</v>
      </c>
      <c r="AP70" s="1">
        <f t="shared" si="101"/>
        <v>37</v>
      </c>
      <c r="AQ70" s="1">
        <f t="shared" si="102"/>
        <v>26</v>
      </c>
      <c r="AR70" s="1">
        <f t="shared" si="103"/>
        <v>7</v>
      </c>
    </row>
    <row r="71" spans="1:44" x14ac:dyDescent="0.3">
      <c r="A71" s="78" t="s">
        <v>140</v>
      </c>
      <c r="B71" s="64">
        <v>2563.2420000000002</v>
      </c>
      <c r="C71" s="64">
        <v>232.13900000000001</v>
      </c>
      <c r="D71" s="64">
        <v>158.35</v>
      </c>
      <c r="E71" s="64">
        <v>41.845999999999997</v>
      </c>
      <c r="F71" s="64">
        <v>19.577999999999999</v>
      </c>
      <c r="G71" s="64">
        <v>169.89</v>
      </c>
      <c r="H71" s="64">
        <v>6.7190000000000003</v>
      </c>
      <c r="I71" s="64">
        <v>2387.2719999999999</v>
      </c>
      <c r="J71" s="64">
        <v>52.75</v>
      </c>
      <c r="K71" s="64">
        <v>74.144999999999996</v>
      </c>
      <c r="L71" s="64">
        <v>100.301</v>
      </c>
      <c r="M71" s="64">
        <v>16.742999999999999</v>
      </c>
      <c r="N71" s="64">
        <v>143.69300000000001</v>
      </c>
      <c r="O71" s="64">
        <v>5.3840000000000003</v>
      </c>
      <c r="P71" s="64">
        <v>2399.585</v>
      </c>
      <c r="Q71" s="64">
        <v>41.125</v>
      </c>
      <c r="R71" s="64">
        <v>45.143999999999998</v>
      </c>
      <c r="S71" s="64">
        <v>48.66</v>
      </c>
      <c r="T71" s="64">
        <v>16.891999999999999</v>
      </c>
      <c r="U71" s="64">
        <v>156.06800000000001</v>
      </c>
      <c r="V71" s="64">
        <v>7.343</v>
      </c>
      <c r="X71" s="1">
        <f t="shared" si="109"/>
        <v>73</v>
      </c>
      <c r="Y71" s="1">
        <f t="shared" si="110"/>
        <v>0</v>
      </c>
      <c r="Z71" s="1">
        <f t="shared" si="110"/>
        <v>0</v>
      </c>
      <c r="AA71" s="1">
        <f t="shared" si="115"/>
        <v>0</v>
      </c>
      <c r="AB71" s="1">
        <f t="shared" si="115"/>
        <v>128</v>
      </c>
      <c r="AC71" s="1">
        <f t="shared" si="115"/>
        <v>119</v>
      </c>
      <c r="AD71" s="1">
        <f t="shared" si="114"/>
        <v>0</v>
      </c>
      <c r="AE71" s="1">
        <f t="shared" si="114"/>
        <v>70</v>
      </c>
      <c r="AF71" s="1">
        <f t="shared" si="114"/>
        <v>0</v>
      </c>
      <c r="AG71" s="1">
        <f t="shared" si="92"/>
        <v>0</v>
      </c>
      <c r="AH71" s="1">
        <f t="shared" si="93"/>
        <v>0</v>
      </c>
      <c r="AI71" s="1">
        <f t="shared" si="94"/>
        <v>110</v>
      </c>
      <c r="AJ71" s="1">
        <f t="shared" si="95"/>
        <v>125</v>
      </c>
      <c r="AK71" s="1">
        <f t="shared" si="96"/>
        <v>0</v>
      </c>
      <c r="AL71" s="1">
        <f t="shared" si="97"/>
        <v>67</v>
      </c>
      <c r="AM71" s="1">
        <f t="shared" si="98"/>
        <v>0</v>
      </c>
      <c r="AN71" s="1">
        <f t="shared" si="99"/>
        <v>0</v>
      </c>
      <c r="AO71" s="1">
        <f t="shared" si="100"/>
        <v>0</v>
      </c>
      <c r="AP71" s="1">
        <f t="shared" si="101"/>
        <v>104</v>
      </c>
      <c r="AQ71" s="1">
        <f t="shared" si="102"/>
        <v>101</v>
      </c>
      <c r="AR71" s="1">
        <f t="shared" si="103"/>
        <v>0</v>
      </c>
    </row>
    <row r="72" spans="1:44" x14ac:dyDescent="0.3">
      <c r="A72" s="78" t="s">
        <v>141</v>
      </c>
      <c r="B72" s="64">
        <v>1727.885</v>
      </c>
      <c r="C72" s="64" t="s">
        <v>0</v>
      </c>
      <c r="D72" s="64" t="s">
        <v>0</v>
      </c>
      <c r="E72" s="64" t="s">
        <v>0</v>
      </c>
      <c r="F72" s="64">
        <v>2.5000000000000001E-2</v>
      </c>
      <c r="G72" s="64">
        <v>8.0000000000000002E-3</v>
      </c>
      <c r="H72" s="64" t="s">
        <v>0</v>
      </c>
      <c r="I72" s="64">
        <v>1641.223</v>
      </c>
      <c r="J72" s="64" t="s">
        <v>0</v>
      </c>
      <c r="K72" s="64" t="s">
        <v>0</v>
      </c>
      <c r="L72" s="64" t="s">
        <v>0</v>
      </c>
      <c r="M72" s="64">
        <v>0.112</v>
      </c>
      <c r="N72" s="64">
        <v>5.0000000000000001E-3</v>
      </c>
      <c r="O72" s="64" t="s">
        <v>0</v>
      </c>
      <c r="P72" s="64">
        <v>1955.2</v>
      </c>
      <c r="Q72" s="64" t="s">
        <v>0</v>
      </c>
      <c r="R72" s="64" t="s">
        <v>0</v>
      </c>
      <c r="S72" s="64" t="s">
        <v>0</v>
      </c>
      <c r="T72" s="64">
        <v>0.122</v>
      </c>
      <c r="U72" s="64">
        <v>0.16400000000000001</v>
      </c>
      <c r="V72" s="64" t="s">
        <v>0</v>
      </c>
      <c r="X72" s="1">
        <f t="shared" si="109"/>
        <v>54</v>
      </c>
      <c r="Y72" s="1">
        <f t="shared" ref="Y72:Z87" si="116">IFERROR(RANK(C73,C$13:C$224),0)</f>
        <v>62</v>
      </c>
      <c r="Z72" s="1">
        <f t="shared" si="116"/>
        <v>52</v>
      </c>
      <c r="AA72" s="1">
        <f t="shared" si="115"/>
        <v>0</v>
      </c>
      <c r="AB72" s="1">
        <f t="shared" si="115"/>
        <v>15</v>
      </c>
      <c r="AC72" s="1">
        <f t="shared" si="115"/>
        <v>131</v>
      </c>
      <c r="AD72" s="1">
        <f t="shared" si="114"/>
        <v>0</v>
      </c>
      <c r="AE72" s="1">
        <f t="shared" si="114"/>
        <v>56</v>
      </c>
      <c r="AF72" s="1">
        <f t="shared" si="114"/>
        <v>0</v>
      </c>
      <c r="AG72" s="1">
        <f t="shared" si="92"/>
        <v>40</v>
      </c>
      <c r="AH72" s="1">
        <f t="shared" si="93"/>
        <v>0</v>
      </c>
      <c r="AI72" s="1">
        <f t="shared" si="94"/>
        <v>11</v>
      </c>
      <c r="AJ72" s="1">
        <f t="shared" si="95"/>
        <v>91</v>
      </c>
      <c r="AK72" s="1">
        <f t="shared" si="96"/>
        <v>34</v>
      </c>
      <c r="AL72" s="1">
        <f t="shared" si="97"/>
        <v>57</v>
      </c>
      <c r="AM72" s="1">
        <f t="shared" si="98"/>
        <v>41</v>
      </c>
      <c r="AN72" s="1">
        <f t="shared" si="99"/>
        <v>49</v>
      </c>
      <c r="AO72" s="1">
        <f t="shared" si="100"/>
        <v>0</v>
      </c>
      <c r="AP72" s="1">
        <f t="shared" si="101"/>
        <v>13</v>
      </c>
      <c r="AQ72" s="1">
        <f t="shared" si="102"/>
        <v>90</v>
      </c>
      <c r="AR72" s="1">
        <f t="shared" si="103"/>
        <v>0</v>
      </c>
    </row>
    <row r="73" spans="1:44" x14ac:dyDescent="0.3">
      <c r="A73" s="78" t="s">
        <v>142</v>
      </c>
      <c r="B73" s="64">
        <v>4068.1990000000001</v>
      </c>
      <c r="C73" s="64">
        <v>0</v>
      </c>
      <c r="D73" s="64">
        <v>0</v>
      </c>
      <c r="E73" s="64" t="s">
        <v>0</v>
      </c>
      <c r="F73" s="64">
        <v>275.48200000000003</v>
      </c>
      <c r="G73" s="64">
        <v>1E-3</v>
      </c>
      <c r="H73" s="64" t="s">
        <v>0</v>
      </c>
      <c r="I73" s="64">
        <v>2837.3159999999998</v>
      </c>
      <c r="J73" s="64" t="s">
        <v>0</v>
      </c>
      <c r="K73" s="64">
        <v>7.0000000000000001E-3</v>
      </c>
      <c r="L73" s="64" t="s">
        <v>0</v>
      </c>
      <c r="M73" s="64">
        <v>285.26299999999998</v>
      </c>
      <c r="N73" s="64">
        <v>0.36899999999999999</v>
      </c>
      <c r="O73" s="64">
        <v>0</v>
      </c>
      <c r="P73" s="64">
        <v>2872.2979999999998</v>
      </c>
      <c r="Q73" s="64">
        <v>0</v>
      </c>
      <c r="R73" s="64">
        <v>1E-3</v>
      </c>
      <c r="S73" s="64" t="s">
        <v>0</v>
      </c>
      <c r="T73" s="64">
        <v>235.28700000000001</v>
      </c>
      <c r="U73" s="64">
        <v>0.371</v>
      </c>
      <c r="V73" s="64" t="s">
        <v>0</v>
      </c>
      <c r="X73" s="1">
        <f t="shared" si="109"/>
        <v>63</v>
      </c>
      <c r="Y73" s="1">
        <f t="shared" si="116"/>
        <v>17</v>
      </c>
      <c r="Z73" s="1">
        <f t="shared" si="116"/>
        <v>52</v>
      </c>
      <c r="AA73" s="1">
        <f t="shared" si="115"/>
        <v>22</v>
      </c>
      <c r="AB73" s="1">
        <f t="shared" si="115"/>
        <v>45</v>
      </c>
      <c r="AC73" s="1">
        <f t="shared" si="115"/>
        <v>82</v>
      </c>
      <c r="AD73" s="1">
        <f t="shared" si="114"/>
        <v>0</v>
      </c>
      <c r="AE73" s="1">
        <f t="shared" si="114"/>
        <v>65</v>
      </c>
      <c r="AF73" s="1">
        <f t="shared" si="114"/>
        <v>42</v>
      </c>
      <c r="AG73" s="1">
        <f t="shared" si="92"/>
        <v>24</v>
      </c>
      <c r="AH73" s="1">
        <f t="shared" si="93"/>
        <v>0</v>
      </c>
      <c r="AI73" s="1">
        <f t="shared" si="94"/>
        <v>44</v>
      </c>
      <c r="AJ73" s="1">
        <f t="shared" si="95"/>
        <v>93</v>
      </c>
      <c r="AK73" s="1">
        <f t="shared" si="96"/>
        <v>34</v>
      </c>
      <c r="AL73" s="1">
        <f t="shared" si="97"/>
        <v>70</v>
      </c>
      <c r="AM73" s="1">
        <f t="shared" si="98"/>
        <v>41</v>
      </c>
      <c r="AN73" s="1">
        <f t="shared" si="99"/>
        <v>0</v>
      </c>
      <c r="AO73" s="1">
        <f t="shared" si="100"/>
        <v>0</v>
      </c>
      <c r="AP73" s="1">
        <f t="shared" si="101"/>
        <v>54</v>
      </c>
      <c r="AQ73" s="1">
        <f t="shared" si="102"/>
        <v>89</v>
      </c>
      <c r="AR73" s="1">
        <f t="shared" si="103"/>
        <v>0</v>
      </c>
    </row>
    <row r="74" spans="1:44" x14ac:dyDescent="0.3">
      <c r="A74" s="78" t="s">
        <v>143</v>
      </c>
      <c r="B74" s="64">
        <v>2902.703</v>
      </c>
      <c r="C74" s="64">
        <v>1.369</v>
      </c>
      <c r="D74" s="64">
        <v>0</v>
      </c>
      <c r="E74" s="64">
        <v>0</v>
      </c>
      <c r="F74" s="64">
        <v>14.031000000000001</v>
      </c>
      <c r="G74" s="64">
        <v>0.82799999999999996</v>
      </c>
      <c r="H74" s="64" t="s">
        <v>0</v>
      </c>
      <c r="I74" s="64">
        <v>2011.4</v>
      </c>
      <c r="J74" s="64">
        <v>1E-3</v>
      </c>
      <c r="K74" s="64">
        <v>0.16800000000000001</v>
      </c>
      <c r="L74" s="64" t="s">
        <v>0</v>
      </c>
      <c r="M74" s="64">
        <v>11.657999999999999</v>
      </c>
      <c r="N74" s="64">
        <v>0.248</v>
      </c>
      <c r="O74" s="64">
        <v>0</v>
      </c>
      <c r="P74" s="64">
        <v>1691.664</v>
      </c>
      <c r="Q74" s="64">
        <v>0</v>
      </c>
      <c r="R74" s="64" t="s">
        <v>0</v>
      </c>
      <c r="S74" s="64" t="s">
        <v>0</v>
      </c>
      <c r="T74" s="64">
        <v>4.4820000000000002</v>
      </c>
      <c r="U74" s="64">
        <v>0.38200000000000001</v>
      </c>
      <c r="V74" s="64" t="s">
        <v>0</v>
      </c>
      <c r="X74" s="1">
        <f t="shared" si="109"/>
        <v>47</v>
      </c>
      <c r="Y74" s="1">
        <f t="shared" si="116"/>
        <v>0</v>
      </c>
      <c r="Z74" s="1">
        <f t="shared" si="116"/>
        <v>0</v>
      </c>
      <c r="AA74" s="1">
        <f t="shared" si="115"/>
        <v>0</v>
      </c>
      <c r="AB74" s="1">
        <f t="shared" si="115"/>
        <v>116</v>
      </c>
      <c r="AC74" s="1">
        <f t="shared" si="115"/>
        <v>50</v>
      </c>
      <c r="AD74" s="1">
        <f t="shared" si="114"/>
        <v>0</v>
      </c>
      <c r="AE74" s="1">
        <f t="shared" si="114"/>
        <v>61</v>
      </c>
      <c r="AF74" s="1">
        <f t="shared" si="114"/>
        <v>52</v>
      </c>
      <c r="AG74" s="1">
        <f t="shared" si="92"/>
        <v>55</v>
      </c>
      <c r="AH74" s="1">
        <f t="shared" si="93"/>
        <v>0</v>
      </c>
      <c r="AI74" s="1">
        <f t="shared" si="94"/>
        <v>109</v>
      </c>
      <c r="AJ74" s="1">
        <f t="shared" si="95"/>
        <v>45</v>
      </c>
      <c r="AK74" s="1">
        <f t="shared" si="96"/>
        <v>34</v>
      </c>
      <c r="AL74" s="1">
        <f t="shared" si="97"/>
        <v>62</v>
      </c>
      <c r="AM74" s="1">
        <f t="shared" si="98"/>
        <v>0</v>
      </c>
      <c r="AN74" s="1">
        <f t="shared" si="99"/>
        <v>0</v>
      </c>
      <c r="AO74" s="1">
        <f t="shared" si="100"/>
        <v>0</v>
      </c>
      <c r="AP74" s="1">
        <f t="shared" si="101"/>
        <v>103</v>
      </c>
      <c r="AQ74" s="1">
        <f t="shared" si="102"/>
        <v>48</v>
      </c>
      <c r="AR74" s="1">
        <f t="shared" si="103"/>
        <v>0</v>
      </c>
    </row>
    <row r="75" spans="1:44" x14ac:dyDescent="0.3">
      <c r="A75" s="78" t="s">
        <v>144</v>
      </c>
      <c r="B75" s="64">
        <v>5571.7830000000004</v>
      </c>
      <c r="C75" s="64" t="s">
        <v>0</v>
      </c>
      <c r="D75" s="64" t="s">
        <v>0</v>
      </c>
      <c r="E75" s="64" t="s">
        <v>0</v>
      </c>
      <c r="F75" s="64">
        <v>6.0999999999999999E-2</v>
      </c>
      <c r="G75" s="64">
        <v>25.253</v>
      </c>
      <c r="H75" s="64" t="s">
        <v>0</v>
      </c>
      <c r="I75" s="64">
        <v>2573.6840000000002</v>
      </c>
      <c r="J75" s="64">
        <v>0</v>
      </c>
      <c r="K75" s="64">
        <v>0</v>
      </c>
      <c r="L75" s="64" t="s">
        <v>0</v>
      </c>
      <c r="M75" s="64">
        <v>0.113</v>
      </c>
      <c r="N75" s="64">
        <v>22.526</v>
      </c>
      <c r="O75" s="64">
        <v>0</v>
      </c>
      <c r="P75" s="64">
        <v>2319.636</v>
      </c>
      <c r="Q75" s="64" t="s">
        <v>0</v>
      </c>
      <c r="R75" s="64" t="s">
        <v>0</v>
      </c>
      <c r="S75" s="64" t="s">
        <v>0</v>
      </c>
      <c r="T75" s="64">
        <v>0.13800000000000001</v>
      </c>
      <c r="U75" s="64">
        <v>17.678999999999998</v>
      </c>
      <c r="V75" s="64" t="s">
        <v>0</v>
      </c>
      <c r="X75" s="1">
        <f t="shared" si="109"/>
        <v>62</v>
      </c>
      <c r="Y75" s="1">
        <f t="shared" si="116"/>
        <v>0</v>
      </c>
      <c r="Z75" s="1">
        <f t="shared" si="116"/>
        <v>0</v>
      </c>
      <c r="AA75" s="1">
        <f t="shared" si="115"/>
        <v>0</v>
      </c>
      <c r="AB75" s="1">
        <f t="shared" si="115"/>
        <v>38</v>
      </c>
      <c r="AC75" s="1">
        <f t="shared" si="115"/>
        <v>124</v>
      </c>
      <c r="AD75" s="1">
        <f t="shared" si="114"/>
        <v>0</v>
      </c>
      <c r="AE75" s="1">
        <f t="shared" si="114"/>
        <v>69</v>
      </c>
      <c r="AF75" s="1">
        <f t="shared" si="114"/>
        <v>52</v>
      </c>
      <c r="AG75" s="1">
        <f t="shared" si="92"/>
        <v>0</v>
      </c>
      <c r="AH75" s="1">
        <f t="shared" si="93"/>
        <v>0</v>
      </c>
      <c r="AI75" s="1">
        <f t="shared" si="94"/>
        <v>32</v>
      </c>
      <c r="AJ75" s="1">
        <f t="shared" si="95"/>
        <v>119</v>
      </c>
      <c r="AK75" s="1">
        <f t="shared" si="96"/>
        <v>0</v>
      </c>
      <c r="AL75" s="1">
        <f t="shared" si="97"/>
        <v>63</v>
      </c>
      <c r="AM75" s="1">
        <f t="shared" si="98"/>
        <v>0</v>
      </c>
      <c r="AN75" s="1">
        <f t="shared" si="99"/>
        <v>57</v>
      </c>
      <c r="AO75" s="1">
        <f t="shared" si="100"/>
        <v>0</v>
      </c>
      <c r="AP75" s="1">
        <f t="shared" si="101"/>
        <v>42</v>
      </c>
      <c r="AQ75" s="1">
        <f t="shared" si="102"/>
        <v>108</v>
      </c>
      <c r="AR75" s="1">
        <f t="shared" si="103"/>
        <v>0</v>
      </c>
    </row>
    <row r="76" spans="1:44" x14ac:dyDescent="0.3">
      <c r="A76" s="78" t="s">
        <v>145</v>
      </c>
      <c r="B76" s="64">
        <v>3000.5909999999999</v>
      </c>
      <c r="C76" s="64" t="s">
        <v>0</v>
      </c>
      <c r="D76" s="64" t="s">
        <v>0</v>
      </c>
      <c r="E76" s="64" t="s">
        <v>0</v>
      </c>
      <c r="F76" s="64">
        <v>24.094000000000001</v>
      </c>
      <c r="G76" s="64">
        <v>2E-3</v>
      </c>
      <c r="H76" s="64" t="s">
        <v>0</v>
      </c>
      <c r="I76" s="64">
        <v>1739.2</v>
      </c>
      <c r="J76" s="64">
        <v>0</v>
      </c>
      <c r="K76" s="64" t="s">
        <v>0</v>
      </c>
      <c r="L76" s="64" t="s">
        <v>0</v>
      </c>
      <c r="M76" s="64">
        <v>27.603000000000002</v>
      </c>
      <c r="N76" s="64">
        <v>1.6E-2</v>
      </c>
      <c r="O76" s="64" t="s">
        <v>0</v>
      </c>
      <c r="P76" s="64">
        <v>2297.89</v>
      </c>
      <c r="Q76" s="64" t="s">
        <v>0</v>
      </c>
      <c r="R76" s="64">
        <v>0</v>
      </c>
      <c r="S76" s="64" t="s">
        <v>0</v>
      </c>
      <c r="T76" s="64">
        <v>13.196999999999999</v>
      </c>
      <c r="U76" s="64">
        <v>6.0999999999999999E-2</v>
      </c>
      <c r="V76" s="64" t="s">
        <v>0</v>
      </c>
      <c r="X76" s="1">
        <f t="shared" si="109"/>
        <v>70</v>
      </c>
      <c r="Y76" s="1">
        <f t="shared" si="116"/>
        <v>38</v>
      </c>
      <c r="Z76" s="1">
        <f t="shared" si="116"/>
        <v>37</v>
      </c>
      <c r="AA76" s="1">
        <f t="shared" si="115"/>
        <v>9</v>
      </c>
      <c r="AB76" s="1">
        <f t="shared" si="115"/>
        <v>18</v>
      </c>
      <c r="AC76" s="1">
        <f t="shared" si="115"/>
        <v>75</v>
      </c>
      <c r="AD76" s="1">
        <f t="shared" si="114"/>
        <v>34</v>
      </c>
      <c r="AE76" s="1">
        <f t="shared" si="114"/>
        <v>68</v>
      </c>
      <c r="AF76" s="1">
        <f t="shared" si="114"/>
        <v>52</v>
      </c>
      <c r="AG76" s="1">
        <f t="shared" si="92"/>
        <v>55</v>
      </c>
      <c r="AH76" s="1">
        <f t="shared" si="93"/>
        <v>3</v>
      </c>
      <c r="AI76" s="1">
        <f t="shared" si="94"/>
        <v>16</v>
      </c>
      <c r="AJ76" s="1">
        <f t="shared" si="95"/>
        <v>83</v>
      </c>
      <c r="AK76" s="1">
        <f t="shared" si="96"/>
        <v>34</v>
      </c>
      <c r="AL76" s="1">
        <f t="shared" si="97"/>
        <v>68</v>
      </c>
      <c r="AM76" s="1">
        <f t="shared" si="98"/>
        <v>0</v>
      </c>
      <c r="AN76" s="1">
        <f t="shared" si="99"/>
        <v>0</v>
      </c>
      <c r="AO76" s="1">
        <f t="shared" si="100"/>
        <v>7</v>
      </c>
      <c r="AP76" s="1">
        <f t="shared" si="101"/>
        <v>18</v>
      </c>
      <c r="AQ76" s="1">
        <f t="shared" si="102"/>
        <v>72</v>
      </c>
      <c r="AR76" s="1">
        <f t="shared" si="103"/>
        <v>36</v>
      </c>
    </row>
    <row r="77" spans="1:44" x14ac:dyDescent="0.3">
      <c r="A77" s="78" t="s">
        <v>146</v>
      </c>
      <c r="B77" s="64">
        <v>2020.2329999999999</v>
      </c>
      <c r="C77" s="64">
        <v>3.7999999999999999E-2</v>
      </c>
      <c r="D77" s="64">
        <v>0.01</v>
      </c>
      <c r="E77" s="64">
        <v>16.222000000000001</v>
      </c>
      <c r="F77" s="64">
        <v>178.863</v>
      </c>
      <c r="G77" s="64">
        <v>1.653</v>
      </c>
      <c r="H77" s="64">
        <v>0</v>
      </c>
      <c r="I77" s="64">
        <v>1790.9760000000001</v>
      </c>
      <c r="J77" s="64">
        <v>0</v>
      </c>
      <c r="K77" s="64">
        <v>0</v>
      </c>
      <c r="L77" s="64">
        <v>161.76400000000001</v>
      </c>
      <c r="M77" s="64">
        <v>142.67699999999999</v>
      </c>
      <c r="N77" s="64">
        <v>0.60399999999999998</v>
      </c>
      <c r="O77" s="64">
        <v>0</v>
      </c>
      <c r="P77" s="64">
        <v>1738.549</v>
      </c>
      <c r="Q77" s="64" t="s">
        <v>0</v>
      </c>
      <c r="R77" s="64" t="s">
        <v>0</v>
      </c>
      <c r="S77" s="64">
        <v>30.227</v>
      </c>
      <c r="T77" s="64">
        <v>97.974000000000004</v>
      </c>
      <c r="U77" s="64">
        <v>1.506</v>
      </c>
      <c r="V77" s="64">
        <v>0</v>
      </c>
      <c r="X77" s="1">
        <f t="shared" si="109"/>
        <v>77</v>
      </c>
      <c r="Y77" s="1">
        <f t="shared" si="116"/>
        <v>62</v>
      </c>
      <c r="Z77" s="1">
        <f t="shared" si="116"/>
        <v>0</v>
      </c>
      <c r="AA77" s="1">
        <f t="shared" si="115"/>
        <v>0</v>
      </c>
      <c r="AB77" s="1">
        <f t="shared" si="115"/>
        <v>25</v>
      </c>
      <c r="AC77" s="1">
        <f t="shared" si="115"/>
        <v>131</v>
      </c>
      <c r="AD77" s="1">
        <f t="shared" si="114"/>
        <v>0</v>
      </c>
      <c r="AE77" s="1">
        <f t="shared" si="114"/>
        <v>78</v>
      </c>
      <c r="AF77" s="1">
        <f t="shared" si="114"/>
        <v>41</v>
      </c>
      <c r="AG77" s="1">
        <f t="shared" si="92"/>
        <v>0</v>
      </c>
      <c r="AH77" s="1">
        <f t="shared" si="93"/>
        <v>0</v>
      </c>
      <c r="AI77" s="1">
        <f t="shared" si="94"/>
        <v>24</v>
      </c>
      <c r="AJ77" s="1">
        <f t="shared" si="95"/>
        <v>123</v>
      </c>
      <c r="AK77" s="1">
        <f t="shared" si="96"/>
        <v>0</v>
      </c>
      <c r="AL77" s="1">
        <f t="shared" si="97"/>
        <v>72</v>
      </c>
      <c r="AM77" s="1">
        <f t="shared" si="98"/>
        <v>0</v>
      </c>
      <c r="AN77" s="1">
        <f t="shared" si="99"/>
        <v>0</v>
      </c>
      <c r="AO77" s="1">
        <f t="shared" si="100"/>
        <v>0</v>
      </c>
      <c r="AP77" s="1">
        <f t="shared" si="101"/>
        <v>23</v>
      </c>
      <c r="AQ77" s="1">
        <f t="shared" si="102"/>
        <v>0</v>
      </c>
      <c r="AR77" s="1">
        <f t="shared" si="103"/>
        <v>0</v>
      </c>
    </row>
    <row r="78" spans="1:44" x14ac:dyDescent="0.3">
      <c r="A78" s="78" t="s">
        <v>147</v>
      </c>
      <c r="B78" s="64">
        <v>1329.383</v>
      </c>
      <c r="C78" s="64">
        <v>0</v>
      </c>
      <c r="D78" s="64" t="s">
        <v>0</v>
      </c>
      <c r="E78" s="64" t="s">
        <v>0</v>
      </c>
      <c r="F78" s="64">
        <v>56.779000000000003</v>
      </c>
      <c r="G78" s="64">
        <v>1E-3</v>
      </c>
      <c r="H78" s="64" t="s">
        <v>0</v>
      </c>
      <c r="I78" s="64">
        <v>1237.9159999999999</v>
      </c>
      <c r="J78" s="64">
        <v>2E-3</v>
      </c>
      <c r="K78" s="64" t="s">
        <v>0</v>
      </c>
      <c r="L78" s="64" t="s">
        <v>0</v>
      </c>
      <c r="M78" s="64">
        <v>52.725999999999999</v>
      </c>
      <c r="N78" s="64">
        <v>8.9999999999999993E-3</v>
      </c>
      <c r="O78" s="64" t="s">
        <v>0</v>
      </c>
      <c r="P78" s="64">
        <v>1440.9480000000001</v>
      </c>
      <c r="Q78" s="64" t="s">
        <v>0</v>
      </c>
      <c r="R78" s="64" t="s">
        <v>0</v>
      </c>
      <c r="S78" s="64" t="s">
        <v>0</v>
      </c>
      <c r="T78" s="64">
        <v>54.094000000000001</v>
      </c>
      <c r="U78" s="64" t="s">
        <v>0</v>
      </c>
      <c r="V78" s="64" t="s">
        <v>0</v>
      </c>
      <c r="X78" s="1">
        <f t="shared" si="109"/>
        <v>58</v>
      </c>
      <c r="Y78" s="1">
        <f t="shared" si="116"/>
        <v>0</v>
      </c>
      <c r="Z78" s="1">
        <f t="shared" si="116"/>
        <v>0</v>
      </c>
      <c r="AA78" s="1">
        <f t="shared" si="115"/>
        <v>0</v>
      </c>
      <c r="AB78" s="1">
        <f t="shared" si="115"/>
        <v>58</v>
      </c>
      <c r="AC78" s="1">
        <f t="shared" si="115"/>
        <v>108</v>
      </c>
      <c r="AD78" s="1">
        <f t="shared" si="114"/>
        <v>0</v>
      </c>
      <c r="AE78" s="1">
        <f t="shared" si="114"/>
        <v>66</v>
      </c>
      <c r="AF78" s="1">
        <f t="shared" si="114"/>
        <v>0</v>
      </c>
      <c r="AG78" s="1">
        <f t="shared" si="92"/>
        <v>0</v>
      </c>
      <c r="AH78" s="1">
        <f t="shared" si="93"/>
        <v>0</v>
      </c>
      <c r="AI78" s="1">
        <f t="shared" si="94"/>
        <v>60</v>
      </c>
      <c r="AJ78" s="1">
        <f t="shared" si="95"/>
        <v>106</v>
      </c>
      <c r="AK78" s="1">
        <f t="shared" si="96"/>
        <v>0</v>
      </c>
      <c r="AL78" s="1">
        <f t="shared" si="97"/>
        <v>76</v>
      </c>
      <c r="AM78" s="1">
        <f t="shared" si="98"/>
        <v>0</v>
      </c>
      <c r="AN78" s="1">
        <f t="shared" si="99"/>
        <v>0</v>
      </c>
      <c r="AO78" s="1">
        <f t="shared" si="100"/>
        <v>0</v>
      </c>
      <c r="AP78" s="1">
        <f t="shared" si="101"/>
        <v>75</v>
      </c>
      <c r="AQ78" s="1">
        <f t="shared" si="102"/>
        <v>93</v>
      </c>
      <c r="AR78" s="1">
        <f t="shared" si="103"/>
        <v>0</v>
      </c>
    </row>
    <row r="79" spans="1:44" x14ac:dyDescent="0.3">
      <c r="A79" s="78" t="s">
        <v>148</v>
      </c>
      <c r="B79" s="64">
        <v>3321.5430000000001</v>
      </c>
      <c r="C79" s="64" t="s">
        <v>0</v>
      </c>
      <c r="D79" s="64" t="s">
        <v>0</v>
      </c>
      <c r="E79" s="64" t="s">
        <v>0</v>
      </c>
      <c r="F79" s="64">
        <v>5.0720000000000001</v>
      </c>
      <c r="G79" s="64">
        <v>0.10299999999999999</v>
      </c>
      <c r="H79" s="64" t="s">
        <v>0</v>
      </c>
      <c r="I79" s="64">
        <v>1867.5989999999999</v>
      </c>
      <c r="J79" s="64" t="s">
        <v>0</v>
      </c>
      <c r="K79" s="64" t="s">
        <v>0</v>
      </c>
      <c r="L79" s="64" t="s">
        <v>0</v>
      </c>
      <c r="M79" s="64">
        <v>4.1559999999999997</v>
      </c>
      <c r="N79" s="64">
        <v>0.108</v>
      </c>
      <c r="O79" s="64" t="s">
        <v>0</v>
      </c>
      <c r="P79" s="64">
        <v>1324.624</v>
      </c>
      <c r="Q79" s="64" t="s">
        <v>0</v>
      </c>
      <c r="R79" s="64" t="s">
        <v>0</v>
      </c>
      <c r="S79" s="64" t="s">
        <v>0</v>
      </c>
      <c r="T79" s="64">
        <v>1.2909999999999999</v>
      </c>
      <c r="U79" s="64">
        <v>0.28899999999999998</v>
      </c>
      <c r="V79" s="64" t="s">
        <v>0</v>
      </c>
      <c r="X79" s="1">
        <f t="shared" si="109"/>
        <v>72</v>
      </c>
      <c r="Y79" s="1">
        <f t="shared" si="116"/>
        <v>62</v>
      </c>
      <c r="Z79" s="1">
        <f t="shared" si="116"/>
        <v>26</v>
      </c>
      <c r="AA79" s="1">
        <f t="shared" si="115"/>
        <v>0</v>
      </c>
      <c r="AB79" s="1">
        <f t="shared" si="115"/>
        <v>64</v>
      </c>
      <c r="AC79" s="1">
        <f t="shared" si="115"/>
        <v>44</v>
      </c>
      <c r="AD79" s="1">
        <f t="shared" si="114"/>
        <v>34</v>
      </c>
      <c r="AE79" s="1">
        <f t="shared" si="114"/>
        <v>73</v>
      </c>
      <c r="AF79" s="1">
        <f t="shared" si="114"/>
        <v>52</v>
      </c>
      <c r="AG79" s="1">
        <f t="shared" si="92"/>
        <v>27</v>
      </c>
      <c r="AH79" s="1">
        <f t="shared" si="93"/>
        <v>0</v>
      </c>
      <c r="AI79" s="1">
        <f t="shared" si="94"/>
        <v>65</v>
      </c>
      <c r="AJ79" s="1">
        <f t="shared" si="95"/>
        <v>56</v>
      </c>
      <c r="AK79" s="1">
        <f t="shared" si="96"/>
        <v>34</v>
      </c>
      <c r="AL79" s="1">
        <f t="shared" si="97"/>
        <v>78</v>
      </c>
      <c r="AM79" s="1">
        <f t="shared" si="98"/>
        <v>0</v>
      </c>
      <c r="AN79" s="1">
        <f t="shared" si="99"/>
        <v>35</v>
      </c>
      <c r="AO79" s="1">
        <f t="shared" si="100"/>
        <v>0</v>
      </c>
      <c r="AP79" s="1">
        <f t="shared" si="101"/>
        <v>59</v>
      </c>
      <c r="AQ79" s="1">
        <f t="shared" si="102"/>
        <v>74</v>
      </c>
      <c r="AR79" s="1">
        <f t="shared" si="103"/>
        <v>30</v>
      </c>
    </row>
    <row r="80" spans="1:44" x14ac:dyDescent="0.3">
      <c r="A80" s="78" t="s">
        <v>149</v>
      </c>
      <c r="B80" s="64">
        <v>1754.11</v>
      </c>
      <c r="C80" s="64">
        <v>0</v>
      </c>
      <c r="D80" s="64">
        <v>7.1999999999999995E-2</v>
      </c>
      <c r="E80" s="64" t="s">
        <v>0</v>
      </c>
      <c r="F80" s="64">
        <v>3.6909999999999998</v>
      </c>
      <c r="G80" s="64">
        <v>75.113</v>
      </c>
      <c r="H80" s="64">
        <v>0</v>
      </c>
      <c r="I80" s="64">
        <v>1481.663</v>
      </c>
      <c r="J80" s="64">
        <v>0</v>
      </c>
      <c r="K80" s="64">
        <v>4.5999999999999999E-2</v>
      </c>
      <c r="L80" s="64" t="s">
        <v>0</v>
      </c>
      <c r="M80" s="64">
        <v>3.5790000000000002</v>
      </c>
      <c r="N80" s="64">
        <v>6.7380000000000004</v>
      </c>
      <c r="O80" s="64">
        <v>0</v>
      </c>
      <c r="P80" s="64">
        <v>1216.001</v>
      </c>
      <c r="Q80" s="64" t="s">
        <v>0</v>
      </c>
      <c r="R80" s="64">
        <v>1.6E-2</v>
      </c>
      <c r="S80" s="64" t="s">
        <v>0</v>
      </c>
      <c r="T80" s="64">
        <v>3.766</v>
      </c>
      <c r="U80" s="64">
        <v>1.423</v>
      </c>
      <c r="V80" s="64">
        <v>3.0000000000000001E-3</v>
      </c>
      <c r="X80" s="1">
        <f t="shared" si="109"/>
        <v>57</v>
      </c>
      <c r="Y80" s="1">
        <f t="shared" si="116"/>
        <v>62</v>
      </c>
      <c r="Z80" s="1">
        <f t="shared" si="116"/>
        <v>0</v>
      </c>
      <c r="AA80" s="1">
        <f t="shared" si="115"/>
        <v>0</v>
      </c>
      <c r="AB80" s="1">
        <f t="shared" si="115"/>
        <v>122</v>
      </c>
      <c r="AC80" s="1">
        <f t="shared" si="115"/>
        <v>65</v>
      </c>
      <c r="AD80" s="1">
        <f t="shared" si="114"/>
        <v>0</v>
      </c>
      <c r="AE80" s="1">
        <f t="shared" si="114"/>
        <v>47</v>
      </c>
      <c r="AF80" s="1">
        <f t="shared" si="114"/>
        <v>0</v>
      </c>
      <c r="AG80" s="1">
        <f t="shared" si="92"/>
        <v>0</v>
      </c>
      <c r="AH80" s="1">
        <f t="shared" si="93"/>
        <v>0</v>
      </c>
      <c r="AI80" s="1">
        <f t="shared" si="94"/>
        <v>132</v>
      </c>
      <c r="AJ80" s="1">
        <f t="shared" si="95"/>
        <v>59</v>
      </c>
      <c r="AK80" s="1">
        <f t="shared" si="96"/>
        <v>0</v>
      </c>
      <c r="AL80" s="1">
        <f t="shared" si="97"/>
        <v>45</v>
      </c>
      <c r="AM80" s="1">
        <f t="shared" si="98"/>
        <v>0</v>
      </c>
      <c r="AN80" s="1">
        <f t="shared" si="99"/>
        <v>57</v>
      </c>
      <c r="AO80" s="1">
        <f t="shared" si="100"/>
        <v>0</v>
      </c>
      <c r="AP80" s="1">
        <f t="shared" si="101"/>
        <v>125</v>
      </c>
      <c r="AQ80" s="1">
        <f t="shared" si="102"/>
        <v>59</v>
      </c>
      <c r="AR80" s="1">
        <f t="shared" si="103"/>
        <v>0</v>
      </c>
    </row>
    <row r="81" spans="1:44" x14ac:dyDescent="0.3">
      <c r="A81" s="78" t="s">
        <v>150</v>
      </c>
      <c r="B81" s="64">
        <v>3506.6570000000002</v>
      </c>
      <c r="C81" s="64">
        <v>0</v>
      </c>
      <c r="D81" s="64" t="s">
        <v>0</v>
      </c>
      <c r="E81" s="64" t="s">
        <v>0</v>
      </c>
      <c r="F81" s="64">
        <v>3.7999999999999999E-2</v>
      </c>
      <c r="G81" s="64">
        <v>3.81</v>
      </c>
      <c r="H81" s="64" t="s">
        <v>0</v>
      </c>
      <c r="I81" s="64">
        <v>6296.8209999999999</v>
      </c>
      <c r="J81" s="64" t="s">
        <v>0</v>
      </c>
      <c r="K81" s="64" t="s">
        <v>0</v>
      </c>
      <c r="L81" s="64" t="s">
        <v>0</v>
      </c>
      <c r="M81" s="64">
        <v>2.9000000000000001E-2</v>
      </c>
      <c r="N81" s="64">
        <v>6.16</v>
      </c>
      <c r="O81" s="64" t="s">
        <v>0</v>
      </c>
      <c r="P81" s="64">
        <v>7050.415</v>
      </c>
      <c r="Q81" s="64" t="s">
        <v>0</v>
      </c>
      <c r="R81" s="64">
        <v>0</v>
      </c>
      <c r="S81" s="64" t="s">
        <v>0</v>
      </c>
      <c r="T81" s="64">
        <v>0.03</v>
      </c>
      <c r="U81" s="64">
        <v>5.73</v>
      </c>
      <c r="V81" s="64" t="s">
        <v>0</v>
      </c>
      <c r="X81" s="1">
        <f t="shared" si="109"/>
        <v>71</v>
      </c>
      <c r="Y81" s="1">
        <f t="shared" si="116"/>
        <v>0</v>
      </c>
      <c r="Z81" s="1">
        <f t="shared" si="116"/>
        <v>0</v>
      </c>
      <c r="AA81" s="1">
        <f t="shared" si="115"/>
        <v>0</v>
      </c>
      <c r="AB81" s="1">
        <f t="shared" si="115"/>
        <v>80</v>
      </c>
      <c r="AC81" s="1">
        <f t="shared" si="115"/>
        <v>82</v>
      </c>
      <c r="AD81" s="1">
        <f t="shared" si="114"/>
        <v>0</v>
      </c>
      <c r="AE81" s="1">
        <f t="shared" si="114"/>
        <v>67</v>
      </c>
      <c r="AF81" s="1">
        <f t="shared" si="114"/>
        <v>0</v>
      </c>
      <c r="AG81" s="1">
        <f t="shared" si="92"/>
        <v>0</v>
      </c>
      <c r="AH81" s="1">
        <f t="shared" si="93"/>
        <v>0</v>
      </c>
      <c r="AI81" s="1">
        <f t="shared" si="94"/>
        <v>81</v>
      </c>
      <c r="AJ81" s="1">
        <f t="shared" si="95"/>
        <v>74</v>
      </c>
      <c r="AK81" s="1">
        <f t="shared" si="96"/>
        <v>0</v>
      </c>
      <c r="AL81" s="1">
        <f t="shared" si="97"/>
        <v>69</v>
      </c>
      <c r="AM81" s="1">
        <f t="shared" si="98"/>
        <v>0</v>
      </c>
      <c r="AN81" s="1">
        <f t="shared" si="99"/>
        <v>0</v>
      </c>
      <c r="AO81" s="1">
        <f t="shared" si="100"/>
        <v>0</v>
      </c>
      <c r="AP81" s="1">
        <f t="shared" si="101"/>
        <v>81</v>
      </c>
      <c r="AQ81" s="1">
        <f t="shared" si="102"/>
        <v>57</v>
      </c>
      <c r="AR81" s="1">
        <f t="shared" si="103"/>
        <v>0</v>
      </c>
    </row>
    <row r="82" spans="1:44" x14ac:dyDescent="0.3">
      <c r="A82" s="78" t="s">
        <v>151</v>
      </c>
      <c r="B82" s="64">
        <v>1835.943</v>
      </c>
      <c r="C82" s="64" t="s">
        <v>0</v>
      </c>
      <c r="D82" s="64" t="s">
        <v>0</v>
      </c>
      <c r="E82" s="64" t="s">
        <v>0</v>
      </c>
      <c r="F82" s="64">
        <v>0.873</v>
      </c>
      <c r="G82" s="64">
        <v>0.82799999999999996</v>
      </c>
      <c r="H82" s="64" t="s">
        <v>0</v>
      </c>
      <c r="I82" s="64">
        <v>1843.66</v>
      </c>
      <c r="J82" s="64" t="s">
        <v>0</v>
      </c>
      <c r="K82" s="64" t="s">
        <v>0</v>
      </c>
      <c r="L82" s="64" t="s">
        <v>0</v>
      </c>
      <c r="M82" s="64">
        <v>0.84799999999999998</v>
      </c>
      <c r="N82" s="64">
        <v>1.782</v>
      </c>
      <c r="O82" s="64" t="s">
        <v>0</v>
      </c>
      <c r="P82" s="64">
        <v>1699.4559999999999</v>
      </c>
      <c r="Q82" s="64" t="s">
        <v>0</v>
      </c>
      <c r="R82" s="64" t="s">
        <v>0</v>
      </c>
      <c r="S82" s="64" t="s">
        <v>0</v>
      </c>
      <c r="T82" s="64">
        <v>0.67800000000000005</v>
      </c>
      <c r="U82" s="64">
        <v>6.5730000000000004</v>
      </c>
      <c r="V82" s="64" t="s">
        <v>0</v>
      </c>
      <c r="X82" s="1">
        <f t="shared" si="109"/>
        <v>78</v>
      </c>
      <c r="Y82" s="1">
        <f t="shared" si="116"/>
        <v>62</v>
      </c>
      <c r="Z82" s="1">
        <f t="shared" si="116"/>
        <v>0</v>
      </c>
      <c r="AA82" s="1">
        <f t="shared" si="115"/>
        <v>0</v>
      </c>
      <c r="AB82" s="1">
        <f t="shared" si="115"/>
        <v>78</v>
      </c>
      <c r="AC82" s="1">
        <f t="shared" si="115"/>
        <v>60</v>
      </c>
      <c r="AD82" s="1">
        <f t="shared" ref="AD82:AF97" si="117">IFERROR(RANK(H83,H$13:H$224),0)</f>
        <v>0</v>
      </c>
      <c r="AE82" s="1">
        <f t="shared" si="117"/>
        <v>62</v>
      </c>
      <c r="AF82" s="1">
        <f t="shared" si="117"/>
        <v>0</v>
      </c>
      <c r="AG82" s="1">
        <f t="shared" ref="AG82:AG113" si="118">IFERROR(RANK(K83,K$13:K$224),0)</f>
        <v>0</v>
      </c>
      <c r="AH82" s="1">
        <f t="shared" ref="AH82:AH113" si="119">IFERROR(RANK(L83,L$13:L$224),0)</f>
        <v>0</v>
      </c>
      <c r="AI82" s="1">
        <f t="shared" ref="AI82:AI113" si="120">IFERROR(RANK(M83,M$13:M$224),0)</f>
        <v>77</v>
      </c>
      <c r="AJ82" s="1">
        <f t="shared" ref="AJ82:AJ113" si="121">IFERROR(RANK(N83,N$13:N$224),0)</f>
        <v>57</v>
      </c>
      <c r="AK82" s="1">
        <f t="shared" ref="AK82:AK113" si="122">IFERROR(RANK(O83,O$13:O$224),0)</f>
        <v>0</v>
      </c>
      <c r="AL82" s="1">
        <f t="shared" ref="AL82:AL113" si="123">IFERROR(RANK(P83,P$13:P$224),0)</f>
        <v>74</v>
      </c>
      <c r="AM82" s="1">
        <f t="shared" ref="AM82:AM113" si="124">IFERROR(RANK(Q83,Q$13:Q$224),0)</f>
        <v>0</v>
      </c>
      <c r="AN82" s="1">
        <f t="shared" ref="AN82:AN113" si="125">IFERROR(RANK(R83,R$13:R$224),0)</f>
        <v>0</v>
      </c>
      <c r="AO82" s="1">
        <f t="shared" ref="AO82:AO113" si="126">IFERROR(RANK(S83,S$13:S$224),0)</f>
        <v>0</v>
      </c>
      <c r="AP82" s="1">
        <f t="shared" ref="AP82:AP113" si="127">IFERROR(RANK(T83,T$13:T$224),0)</f>
        <v>67</v>
      </c>
      <c r="AQ82" s="1">
        <f t="shared" ref="AQ82:AQ113" si="128">IFERROR(RANK(U83,U$13:U$224),0)</f>
        <v>60</v>
      </c>
      <c r="AR82" s="1">
        <f t="shared" ref="AR82:AR113" si="129">IFERROR(RANK(V83,V$13:V$224),0)</f>
        <v>0</v>
      </c>
    </row>
    <row r="83" spans="1:44" x14ac:dyDescent="0.3">
      <c r="A83" s="78" t="s">
        <v>152</v>
      </c>
      <c r="B83" s="64">
        <v>1264.223</v>
      </c>
      <c r="C83" s="64">
        <v>0</v>
      </c>
      <c r="D83" s="64" t="s">
        <v>0</v>
      </c>
      <c r="E83" s="64" t="s">
        <v>0</v>
      </c>
      <c r="F83" s="64">
        <v>1.103</v>
      </c>
      <c r="G83" s="64">
        <v>7.9029999999999996</v>
      </c>
      <c r="H83" s="64" t="s">
        <v>0</v>
      </c>
      <c r="I83" s="64">
        <v>2401.1439999999998</v>
      </c>
      <c r="J83" s="64" t="s">
        <v>0</v>
      </c>
      <c r="K83" s="64" t="s">
        <v>0</v>
      </c>
      <c r="L83" s="64" t="s">
        <v>0</v>
      </c>
      <c r="M83" s="64">
        <v>1.504</v>
      </c>
      <c r="N83" s="64">
        <v>6.6630000000000003</v>
      </c>
      <c r="O83" s="64" t="s">
        <v>0</v>
      </c>
      <c r="P83" s="64">
        <v>1379.8620000000001</v>
      </c>
      <c r="Q83" s="64" t="s">
        <v>0</v>
      </c>
      <c r="R83" s="64" t="s">
        <v>0</v>
      </c>
      <c r="S83" s="64" t="s">
        <v>0</v>
      </c>
      <c r="T83" s="64">
        <v>1.986</v>
      </c>
      <c r="U83" s="64">
        <v>5.4340000000000002</v>
      </c>
      <c r="V83" s="64" t="s">
        <v>0</v>
      </c>
      <c r="X83" s="1">
        <f t="shared" si="109"/>
        <v>74</v>
      </c>
      <c r="Y83" s="1">
        <f t="shared" si="116"/>
        <v>0</v>
      </c>
      <c r="Z83" s="1">
        <f t="shared" si="116"/>
        <v>0</v>
      </c>
      <c r="AA83" s="1">
        <f t="shared" si="115"/>
        <v>0</v>
      </c>
      <c r="AB83" s="1">
        <f t="shared" si="115"/>
        <v>77</v>
      </c>
      <c r="AC83" s="1">
        <f t="shared" si="115"/>
        <v>93</v>
      </c>
      <c r="AD83" s="1">
        <f t="shared" si="117"/>
        <v>34</v>
      </c>
      <c r="AE83" s="1">
        <f t="shared" si="117"/>
        <v>76</v>
      </c>
      <c r="AF83" s="1">
        <f t="shared" si="117"/>
        <v>0</v>
      </c>
      <c r="AG83" s="1">
        <f t="shared" si="118"/>
        <v>55</v>
      </c>
      <c r="AH83" s="1">
        <f t="shared" si="119"/>
        <v>0</v>
      </c>
      <c r="AI83" s="1">
        <f t="shared" si="120"/>
        <v>89</v>
      </c>
      <c r="AJ83" s="1">
        <f t="shared" si="121"/>
        <v>0</v>
      </c>
      <c r="AK83" s="1">
        <f t="shared" si="122"/>
        <v>0</v>
      </c>
      <c r="AL83" s="1">
        <f t="shared" si="123"/>
        <v>80</v>
      </c>
      <c r="AM83" s="1">
        <f t="shared" si="124"/>
        <v>41</v>
      </c>
      <c r="AN83" s="1">
        <f t="shared" si="125"/>
        <v>0</v>
      </c>
      <c r="AO83" s="1">
        <f t="shared" si="126"/>
        <v>0</v>
      </c>
      <c r="AP83" s="1">
        <f t="shared" si="127"/>
        <v>87</v>
      </c>
      <c r="AQ83" s="1">
        <f t="shared" si="128"/>
        <v>85</v>
      </c>
      <c r="AR83" s="1">
        <f t="shared" si="129"/>
        <v>0</v>
      </c>
    </row>
    <row r="84" spans="1:44" x14ac:dyDescent="0.3">
      <c r="A84" s="78" t="s">
        <v>153</v>
      </c>
      <c r="B84" s="64">
        <v>1550.6949999999999</v>
      </c>
      <c r="C84" s="64" t="s">
        <v>0</v>
      </c>
      <c r="D84" s="64" t="s">
        <v>0</v>
      </c>
      <c r="E84" s="64" t="s">
        <v>0</v>
      </c>
      <c r="F84" s="64">
        <v>1.262</v>
      </c>
      <c r="G84" s="64">
        <v>0.30299999999999999</v>
      </c>
      <c r="H84" s="64">
        <v>0</v>
      </c>
      <c r="I84" s="64">
        <v>1342.018</v>
      </c>
      <c r="J84" s="64" t="s">
        <v>0</v>
      </c>
      <c r="K84" s="64">
        <v>0</v>
      </c>
      <c r="L84" s="64" t="s">
        <v>0</v>
      </c>
      <c r="M84" s="64">
        <v>0.48599999999999999</v>
      </c>
      <c r="N84" s="64" t="s">
        <v>0</v>
      </c>
      <c r="O84" s="64" t="s">
        <v>0</v>
      </c>
      <c r="P84" s="64">
        <v>1168.3779999999999</v>
      </c>
      <c r="Q84" s="64">
        <v>0</v>
      </c>
      <c r="R84" s="64" t="s">
        <v>0</v>
      </c>
      <c r="S84" s="64" t="s">
        <v>0</v>
      </c>
      <c r="T84" s="64">
        <v>0.39300000000000002</v>
      </c>
      <c r="U84" s="64">
        <v>0.61899999999999999</v>
      </c>
      <c r="V84" s="64" t="s">
        <v>0</v>
      </c>
      <c r="X84" s="1">
        <f t="shared" si="109"/>
        <v>69</v>
      </c>
      <c r="Y84" s="1">
        <f t="shared" si="116"/>
        <v>0</v>
      </c>
      <c r="Z84" s="1">
        <f t="shared" si="116"/>
        <v>0</v>
      </c>
      <c r="AA84" s="1">
        <f t="shared" ref="AA84:AC99" si="130">IFERROR(RANK(E85,E$13:E$224),0)</f>
        <v>0</v>
      </c>
      <c r="AB84" s="1">
        <f t="shared" si="130"/>
        <v>166</v>
      </c>
      <c r="AC84" s="1">
        <f t="shared" si="130"/>
        <v>0</v>
      </c>
      <c r="AD84" s="1">
        <f t="shared" si="117"/>
        <v>0</v>
      </c>
      <c r="AE84" s="1">
        <f t="shared" si="117"/>
        <v>71</v>
      </c>
      <c r="AF84" s="1">
        <f t="shared" si="117"/>
        <v>0</v>
      </c>
      <c r="AG84" s="1">
        <f t="shared" si="118"/>
        <v>0</v>
      </c>
      <c r="AH84" s="1">
        <f t="shared" si="119"/>
        <v>0</v>
      </c>
      <c r="AI84" s="1">
        <f t="shared" si="120"/>
        <v>0</v>
      </c>
      <c r="AJ84" s="1">
        <f t="shared" si="121"/>
        <v>0</v>
      </c>
      <c r="AK84" s="1">
        <f t="shared" si="122"/>
        <v>0</v>
      </c>
      <c r="AL84" s="1">
        <f t="shared" si="123"/>
        <v>65</v>
      </c>
      <c r="AM84" s="1">
        <f t="shared" si="124"/>
        <v>0</v>
      </c>
      <c r="AN84" s="1">
        <f t="shared" si="125"/>
        <v>0</v>
      </c>
      <c r="AO84" s="1">
        <f t="shared" si="126"/>
        <v>0</v>
      </c>
      <c r="AP84" s="1">
        <f t="shared" si="127"/>
        <v>0</v>
      </c>
      <c r="AQ84" s="1">
        <f t="shared" si="128"/>
        <v>0</v>
      </c>
      <c r="AR84" s="1">
        <f t="shared" si="129"/>
        <v>0</v>
      </c>
    </row>
    <row r="85" spans="1:44" x14ac:dyDescent="0.3">
      <c r="A85" s="78" t="s">
        <v>154</v>
      </c>
      <c r="B85" s="64">
        <v>2033.877</v>
      </c>
      <c r="C85" s="64" t="s">
        <v>0</v>
      </c>
      <c r="D85" s="64" t="s">
        <v>0</v>
      </c>
      <c r="E85" s="64" t="s">
        <v>0</v>
      </c>
      <c r="F85" s="64">
        <v>0</v>
      </c>
      <c r="G85" s="64" t="s">
        <v>0</v>
      </c>
      <c r="H85" s="64" t="s">
        <v>0</v>
      </c>
      <c r="I85" s="64">
        <v>1596.1949999999999</v>
      </c>
      <c r="J85" s="64" t="s">
        <v>0</v>
      </c>
      <c r="K85" s="64" t="s">
        <v>0</v>
      </c>
      <c r="L85" s="64" t="s">
        <v>0</v>
      </c>
      <c r="M85" s="64" t="s">
        <v>0</v>
      </c>
      <c r="N85" s="64" t="s">
        <v>0</v>
      </c>
      <c r="O85" s="64" t="s">
        <v>0</v>
      </c>
      <c r="P85" s="64">
        <v>2022.83</v>
      </c>
      <c r="Q85" s="64" t="s">
        <v>0</v>
      </c>
      <c r="R85" s="64" t="s">
        <v>0</v>
      </c>
      <c r="S85" s="64" t="s">
        <v>0</v>
      </c>
      <c r="T85" s="64" t="s">
        <v>0</v>
      </c>
      <c r="U85" s="64" t="s">
        <v>0</v>
      </c>
      <c r="V85" s="64" t="s">
        <v>0</v>
      </c>
      <c r="X85" s="1">
        <f t="shared" si="109"/>
        <v>76</v>
      </c>
      <c r="Y85" s="1">
        <f t="shared" si="116"/>
        <v>0</v>
      </c>
      <c r="Z85" s="1">
        <f t="shared" si="116"/>
        <v>0</v>
      </c>
      <c r="AA85" s="1">
        <f t="shared" si="130"/>
        <v>0</v>
      </c>
      <c r="AB85" s="1">
        <f t="shared" si="130"/>
        <v>113</v>
      </c>
      <c r="AC85" s="1">
        <f t="shared" si="130"/>
        <v>34</v>
      </c>
      <c r="AD85" s="1">
        <f t="shared" si="117"/>
        <v>26</v>
      </c>
      <c r="AE85" s="1">
        <f t="shared" si="117"/>
        <v>79</v>
      </c>
      <c r="AF85" s="1">
        <f t="shared" si="117"/>
        <v>52</v>
      </c>
      <c r="AG85" s="1">
        <f t="shared" si="118"/>
        <v>0</v>
      </c>
      <c r="AH85" s="1">
        <f t="shared" si="119"/>
        <v>0</v>
      </c>
      <c r="AI85" s="1">
        <f t="shared" si="120"/>
        <v>85</v>
      </c>
      <c r="AJ85" s="1">
        <f t="shared" si="121"/>
        <v>38</v>
      </c>
      <c r="AK85" s="1">
        <f t="shared" si="122"/>
        <v>34</v>
      </c>
      <c r="AL85" s="1">
        <f t="shared" si="123"/>
        <v>79</v>
      </c>
      <c r="AM85" s="1">
        <f t="shared" si="124"/>
        <v>41</v>
      </c>
      <c r="AN85" s="1">
        <f t="shared" si="125"/>
        <v>0</v>
      </c>
      <c r="AO85" s="1">
        <f t="shared" si="126"/>
        <v>0</v>
      </c>
      <c r="AP85" s="1">
        <f t="shared" si="127"/>
        <v>91</v>
      </c>
      <c r="AQ85" s="1">
        <f t="shared" si="128"/>
        <v>54</v>
      </c>
      <c r="AR85" s="1">
        <f t="shared" si="129"/>
        <v>36</v>
      </c>
    </row>
    <row r="86" spans="1:44" x14ac:dyDescent="0.3">
      <c r="A86" s="78" t="s">
        <v>155</v>
      </c>
      <c r="B86" s="64">
        <v>1416.2570000000001</v>
      </c>
      <c r="C86" s="64" t="s">
        <v>0</v>
      </c>
      <c r="D86" s="64" t="s">
        <v>0</v>
      </c>
      <c r="E86" s="64" t="s">
        <v>0</v>
      </c>
      <c r="F86" s="64">
        <v>7.2999999999999995E-2</v>
      </c>
      <c r="G86" s="64">
        <v>163.75800000000001</v>
      </c>
      <c r="H86" s="64">
        <v>3.0000000000000001E-3</v>
      </c>
      <c r="I86" s="64">
        <v>1221.874</v>
      </c>
      <c r="J86" s="64">
        <v>0</v>
      </c>
      <c r="K86" s="64" t="s">
        <v>0</v>
      </c>
      <c r="L86" s="64" t="s">
        <v>0</v>
      </c>
      <c r="M86" s="64">
        <v>0.68200000000000005</v>
      </c>
      <c r="N86" s="64">
        <v>74.305000000000007</v>
      </c>
      <c r="O86" s="64">
        <v>0</v>
      </c>
      <c r="P86" s="64">
        <v>1208.885</v>
      </c>
      <c r="Q86" s="64">
        <v>0</v>
      </c>
      <c r="R86" s="64" t="s">
        <v>0</v>
      </c>
      <c r="S86" s="64" t="s">
        <v>0</v>
      </c>
      <c r="T86" s="64">
        <v>0.26500000000000001</v>
      </c>
      <c r="U86" s="64">
        <v>8.5909999999999993</v>
      </c>
      <c r="V86" s="64">
        <v>0</v>
      </c>
      <c r="X86" s="1">
        <f t="shared" si="109"/>
        <v>75</v>
      </c>
      <c r="Y86" s="1">
        <f t="shared" si="116"/>
        <v>0</v>
      </c>
      <c r="Z86" s="1">
        <f t="shared" si="116"/>
        <v>0</v>
      </c>
      <c r="AA86" s="1">
        <f t="shared" si="130"/>
        <v>0</v>
      </c>
      <c r="AB86" s="1">
        <f t="shared" si="130"/>
        <v>124</v>
      </c>
      <c r="AC86" s="1">
        <f t="shared" si="130"/>
        <v>0</v>
      </c>
      <c r="AD86" s="1">
        <f t="shared" si="117"/>
        <v>0</v>
      </c>
      <c r="AE86" s="1">
        <f t="shared" si="117"/>
        <v>83</v>
      </c>
      <c r="AF86" s="1">
        <f t="shared" si="117"/>
        <v>0</v>
      </c>
      <c r="AG86" s="1">
        <f t="shared" si="118"/>
        <v>0</v>
      </c>
      <c r="AH86" s="1">
        <f t="shared" si="119"/>
        <v>0</v>
      </c>
      <c r="AI86" s="1">
        <f t="shared" si="120"/>
        <v>155</v>
      </c>
      <c r="AJ86" s="1">
        <f t="shared" si="121"/>
        <v>0</v>
      </c>
      <c r="AK86" s="1">
        <f t="shared" si="122"/>
        <v>0</v>
      </c>
      <c r="AL86" s="1">
        <f t="shared" si="123"/>
        <v>88</v>
      </c>
      <c r="AM86" s="1">
        <f t="shared" si="124"/>
        <v>0</v>
      </c>
      <c r="AN86" s="1">
        <f t="shared" si="125"/>
        <v>0</v>
      </c>
      <c r="AO86" s="1">
        <f t="shared" si="126"/>
        <v>0</v>
      </c>
      <c r="AP86" s="1">
        <f t="shared" si="127"/>
        <v>134</v>
      </c>
      <c r="AQ86" s="1">
        <f t="shared" si="128"/>
        <v>0</v>
      </c>
      <c r="AR86" s="1">
        <f t="shared" si="129"/>
        <v>0</v>
      </c>
    </row>
    <row r="87" spans="1:44" x14ac:dyDescent="0.3">
      <c r="A87" s="78" t="s">
        <v>156</v>
      </c>
      <c r="B87" s="64">
        <v>1424.683</v>
      </c>
      <c r="C87" s="64" t="s">
        <v>0</v>
      </c>
      <c r="D87" s="64" t="s">
        <v>0</v>
      </c>
      <c r="E87" s="64" t="s">
        <v>0</v>
      </c>
      <c r="F87" s="64">
        <v>0.03</v>
      </c>
      <c r="G87" s="64" t="s">
        <v>0</v>
      </c>
      <c r="H87" s="64" t="s">
        <v>0</v>
      </c>
      <c r="I87" s="64">
        <v>1023.173</v>
      </c>
      <c r="J87" s="64" t="s">
        <v>0</v>
      </c>
      <c r="K87" s="64" t="s">
        <v>0</v>
      </c>
      <c r="L87" s="64" t="s">
        <v>0</v>
      </c>
      <c r="M87" s="64">
        <v>2E-3</v>
      </c>
      <c r="N87" s="64" t="s">
        <v>0</v>
      </c>
      <c r="O87" s="64" t="s">
        <v>0</v>
      </c>
      <c r="P87" s="64">
        <v>761.14800000000002</v>
      </c>
      <c r="Q87" s="64" t="s">
        <v>0</v>
      </c>
      <c r="R87" s="64" t="s">
        <v>0</v>
      </c>
      <c r="S87" s="64" t="s">
        <v>0</v>
      </c>
      <c r="T87" s="64">
        <v>8.9999999999999993E-3</v>
      </c>
      <c r="U87" s="64" t="s">
        <v>0</v>
      </c>
      <c r="V87" s="64" t="s">
        <v>0</v>
      </c>
      <c r="X87" s="1">
        <f t="shared" si="109"/>
        <v>79</v>
      </c>
      <c r="Y87" s="1">
        <f t="shared" si="116"/>
        <v>30</v>
      </c>
      <c r="Z87" s="1">
        <f t="shared" si="116"/>
        <v>23</v>
      </c>
      <c r="AA87" s="1">
        <f t="shared" si="130"/>
        <v>22</v>
      </c>
      <c r="AB87" s="1">
        <f t="shared" si="130"/>
        <v>92</v>
      </c>
      <c r="AC87" s="1">
        <f t="shared" si="130"/>
        <v>124</v>
      </c>
      <c r="AD87" s="1">
        <f t="shared" si="117"/>
        <v>34</v>
      </c>
      <c r="AE87" s="1">
        <f t="shared" si="117"/>
        <v>77</v>
      </c>
      <c r="AF87" s="1">
        <f t="shared" si="117"/>
        <v>30</v>
      </c>
      <c r="AG87" s="1">
        <f t="shared" si="118"/>
        <v>25</v>
      </c>
      <c r="AH87" s="1">
        <f t="shared" si="119"/>
        <v>0</v>
      </c>
      <c r="AI87" s="1">
        <f t="shared" si="120"/>
        <v>97</v>
      </c>
      <c r="AJ87" s="1">
        <f t="shared" si="121"/>
        <v>109</v>
      </c>
      <c r="AK87" s="1">
        <f t="shared" si="122"/>
        <v>28</v>
      </c>
      <c r="AL87" s="1">
        <f t="shared" si="123"/>
        <v>73</v>
      </c>
      <c r="AM87" s="1">
        <f t="shared" si="124"/>
        <v>8</v>
      </c>
      <c r="AN87" s="1">
        <f t="shared" si="125"/>
        <v>31</v>
      </c>
      <c r="AO87" s="1">
        <f t="shared" si="126"/>
        <v>23</v>
      </c>
      <c r="AP87" s="1">
        <f t="shared" si="127"/>
        <v>94</v>
      </c>
      <c r="AQ87" s="1">
        <f t="shared" si="128"/>
        <v>97</v>
      </c>
      <c r="AR87" s="1">
        <f t="shared" si="129"/>
        <v>0</v>
      </c>
    </row>
    <row r="88" spans="1:44" x14ac:dyDescent="0.3">
      <c r="A88" s="78" t="s">
        <v>157</v>
      </c>
      <c r="B88" s="64">
        <v>1255.7170000000001</v>
      </c>
      <c r="C88" s="64">
        <v>9.2999999999999999E-2</v>
      </c>
      <c r="D88" s="64">
        <v>0.16</v>
      </c>
      <c r="E88" s="64">
        <v>0</v>
      </c>
      <c r="F88" s="64">
        <v>0.30599999999999999</v>
      </c>
      <c r="G88" s="64">
        <v>2E-3</v>
      </c>
      <c r="H88" s="64">
        <v>0</v>
      </c>
      <c r="I88" s="64">
        <v>1262.5260000000001</v>
      </c>
      <c r="J88" s="64">
        <v>2.1999999999999999E-2</v>
      </c>
      <c r="K88" s="64">
        <v>9.0999999999999998E-2</v>
      </c>
      <c r="L88" s="64" t="s">
        <v>0</v>
      </c>
      <c r="M88" s="64">
        <v>0.26900000000000002</v>
      </c>
      <c r="N88" s="64">
        <v>7.1999999999999995E-2</v>
      </c>
      <c r="O88" s="64">
        <v>1E-3</v>
      </c>
      <c r="P88" s="64">
        <v>1400.932</v>
      </c>
      <c r="Q88" s="64">
        <v>4.5359999999999996</v>
      </c>
      <c r="R88" s="64">
        <v>6.3E-2</v>
      </c>
      <c r="S88" s="64">
        <v>0</v>
      </c>
      <c r="T88" s="64">
        <v>0.249</v>
      </c>
      <c r="U88" s="64">
        <v>0.2</v>
      </c>
      <c r="V88" s="64" t="s">
        <v>0</v>
      </c>
      <c r="X88" s="1">
        <f t="shared" ref="X88:X119" si="131">IFERROR(RANK(B89,B$13:B$224),0)</f>
        <v>81</v>
      </c>
      <c r="Y88" s="1">
        <f t="shared" ref="Y88:Z103" si="132">IFERROR(RANK(C89,C$13:C$224),0)</f>
        <v>0</v>
      </c>
      <c r="Z88" s="1">
        <f t="shared" si="132"/>
        <v>0</v>
      </c>
      <c r="AA88" s="1">
        <f t="shared" si="130"/>
        <v>0</v>
      </c>
      <c r="AB88" s="1">
        <f t="shared" si="130"/>
        <v>59</v>
      </c>
      <c r="AC88" s="1">
        <f t="shared" si="130"/>
        <v>78</v>
      </c>
      <c r="AD88" s="1">
        <f t="shared" si="117"/>
        <v>0</v>
      </c>
      <c r="AE88" s="1">
        <f t="shared" si="117"/>
        <v>85</v>
      </c>
      <c r="AF88" s="1">
        <f t="shared" si="117"/>
        <v>52</v>
      </c>
      <c r="AG88" s="1">
        <f t="shared" si="118"/>
        <v>0</v>
      </c>
      <c r="AH88" s="1">
        <f t="shared" si="119"/>
        <v>20</v>
      </c>
      <c r="AI88" s="1">
        <f t="shared" si="120"/>
        <v>51</v>
      </c>
      <c r="AJ88" s="1">
        <f t="shared" si="121"/>
        <v>75</v>
      </c>
      <c r="AK88" s="1">
        <f t="shared" si="122"/>
        <v>0</v>
      </c>
      <c r="AL88" s="1">
        <f t="shared" si="123"/>
        <v>98</v>
      </c>
      <c r="AM88" s="1">
        <f t="shared" si="124"/>
        <v>41</v>
      </c>
      <c r="AN88" s="1">
        <f t="shared" si="125"/>
        <v>0</v>
      </c>
      <c r="AO88" s="1">
        <f t="shared" si="126"/>
        <v>0</v>
      </c>
      <c r="AP88" s="1">
        <f t="shared" si="127"/>
        <v>70</v>
      </c>
      <c r="AQ88" s="1">
        <f t="shared" si="128"/>
        <v>68</v>
      </c>
      <c r="AR88" s="1">
        <f t="shared" si="129"/>
        <v>0</v>
      </c>
    </row>
    <row r="89" spans="1:44" x14ac:dyDescent="0.3">
      <c r="A89" s="78" t="s">
        <v>158</v>
      </c>
      <c r="B89" s="64">
        <v>1218.7940000000001</v>
      </c>
      <c r="C89" s="64" t="s">
        <v>0</v>
      </c>
      <c r="D89" s="64" t="s">
        <v>0</v>
      </c>
      <c r="E89" s="64" t="s">
        <v>0</v>
      </c>
      <c r="F89" s="64">
        <v>4.7359999999999998</v>
      </c>
      <c r="G89" s="64">
        <v>1.36</v>
      </c>
      <c r="H89" s="64" t="s">
        <v>0</v>
      </c>
      <c r="I89" s="64">
        <v>954.774</v>
      </c>
      <c r="J89" s="64">
        <v>0</v>
      </c>
      <c r="K89" s="64" t="s">
        <v>0</v>
      </c>
      <c r="L89" s="64">
        <v>0</v>
      </c>
      <c r="M89" s="64">
        <v>7.7969999999999997</v>
      </c>
      <c r="N89" s="64">
        <v>1.139</v>
      </c>
      <c r="O89" s="64" t="s">
        <v>0</v>
      </c>
      <c r="P89" s="64">
        <v>592.28399999999999</v>
      </c>
      <c r="Q89" s="64">
        <v>0</v>
      </c>
      <c r="R89" s="64" t="s">
        <v>0</v>
      </c>
      <c r="S89" s="64" t="s">
        <v>0</v>
      </c>
      <c r="T89" s="64">
        <v>1.645</v>
      </c>
      <c r="U89" s="64">
        <v>2.294</v>
      </c>
      <c r="V89" s="64" t="s">
        <v>0</v>
      </c>
      <c r="X89" s="1">
        <f t="shared" si="131"/>
        <v>68</v>
      </c>
      <c r="Y89" s="1">
        <f t="shared" si="132"/>
        <v>0</v>
      </c>
      <c r="Z89" s="1">
        <f t="shared" si="132"/>
        <v>0</v>
      </c>
      <c r="AA89" s="1">
        <f t="shared" si="130"/>
        <v>0</v>
      </c>
      <c r="AB89" s="1">
        <f t="shared" si="130"/>
        <v>14</v>
      </c>
      <c r="AC89" s="1">
        <f t="shared" si="130"/>
        <v>54</v>
      </c>
      <c r="AD89" s="1">
        <f t="shared" si="117"/>
        <v>0</v>
      </c>
      <c r="AE89" s="1">
        <f t="shared" si="117"/>
        <v>75</v>
      </c>
      <c r="AF89" s="1">
        <f t="shared" si="117"/>
        <v>52</v>
      </c>
      <c r="AG89" s="1">
        <f t="shared" si="118"/>
        <v>0</v>
      </c>
      <c r="AH89" s="1">
        <f t="shared" si="119"/>
        <v>0</v>
      </c>
      <c r="AI89" s="1">
        <f t="shared" si="120"/>
        <v>12</v>
      </c>
      <c r="AJ89" s="1">
        <f t="shared" si="121"/>
        <v>70</v>
      </c>
      <c r="AK89" s="1">
        <f t="shared" si="122"/>
        <v>34</v>
      </c>
      <c r="AL89" s="1">
        <f t="shared" si="123"/>
        <v>75</v>
      </c>
      <c r="AM89" s="1">
        <f t="shared" si="124"/>
        <v>0</v>
      </c>
      <c r="AN89" s="1">
        <f t="shared" si="125"/>
        <v>0</v>
      </c>
      <c r="AO89" s="1">
        <f t="shared" si="126"/>
        <v>0</v>
      </c>
      <c r="AP89" s="1">
        <f t="shared" si="127"/>
        <v>14</v>
      </c>
      <c r="AQ89" s="1">
        <f t="shared" si="128"/>
        <v>49</v>
      </c>
      <c r="AR89" s="1">
        <f t="shared" si="129"/>
        <v>36</v>
      </c>
    </row>
    <row r="90" spans="1:44" x14ac:dyDescent="0.3">
      <c r="A90" s="78" t="s">
        <v>159</v>
      </c>
      <c r="B90" s="64">
        <v>2069.4349999999999</v>
      </c>
      <c r="C90" s="64" t="s">
        <v>0</v>
      </c>
      <c r="D90" s="64" t="s">
        <v>0</v>
      </c>
      <c r="E90" s="64" t="s">
        <v>0</v>
      </c>
      <c r="F90" s="64">
        <v>297.54399999999998</v>
      </c>
      <c r="G90" s="64">
        <v>21.265000000000001</v>
      </c>
      <c r="H90" s="64" t="s">
        <v>0</v>
      </c>
      <c r="I90" s="64">
        <v>1407.8879999999999</v>
      </c>
      <c r="J90" s="64">
        <v>0</v>
      </c>
      <c r="K90" s="64" t="s">
        <v>0</v>
      </c>
      <c r="L90" s="64" t="s">
        <v>0</v>
      </c>
      <c r="M90" s="64">
        <v>249.88800000000001</v>
      </c>
      <c r="N90" s="64">
        <v>2.298</v>
      </c>
      <c r="O90" s="64">
        <v>0</v>
      </c>
      <c r="P90" s="64">
        <v>1340.4659999999999</v>
      </c>
      <c r="Q90" s="64" t="s">
        <v>0</v>
      </c>
      <c r="R90" s="64" t="s">
        <v>0</v>
      </c>
      <c r="S90" s="64" t="s">
        <v>0</v>
      </c>
      <c r="T90" s="64">
        <v>226.63499999999999</v>
      </c>
      <c r="U90" s="64">
        <v>14.698</v>
      </c>
      <c r="V90" s="64">
        <v>0</v>
      </c>
      <c r="X90" s="1">
        <f t="shared" si="131"/>
        <v>85</v>
      </c>
      <c r="Y90" s="1">
        <f t="shared" si="132"/>
        <v>0</v>
      </c>
      <c r="Z90" s="1">
        <f t="shared" si="132"/>
        <v>0</v>
      </c>
      <c r="AA90" s="1">
        <f t="shared" si="130"/>
        <v>0</v>
      </c>
      <c r="AB90" s="1">
        <f t="shared" si="130"/>
        <v>82</v>
      </c>
      <c r="AC90" s="1">
        <f t="shared" si="130"/>
        <v>0</v>
      </c>
      <c r="AD90" s="1">
        <f t="shared" si="117"/>
        <v>0</v>
      </c>
      <c r="AE90" s="1">
        <f t="shared" si="117"/>
        <v>86</v>
      </c>
      <c r="AF90" s="1">
        <f t="shared" si="117"/>
        <v>0</v>
      </c>
      <c r="AG90" s="1">
        <f t="shared" si="118"/>
        <v>0</v>
      </c>
      <c r="AH90" s="1">
        <f t="shared" si="119"/>
        <v>0</v>
      </c>
      <c r="AI90" s="1">
        <f t="shared" si="120"/>
        <v>124</v>
      </c>
      <c r="AJ90" s="1">
        <f t="shared" si="121"/>
        <v>135</v>
      </c>
      <c r="AK90" s="1">
        <f t="shared" si="122"/>
        <v>34</v>
      </c>
      <c r="AL90" s="1">
        <f t="shared" si="123"/>
        <v>83</v>
      </c>
      <c r="AM90" s="1">
        <f t="shared" si="124"/>
        <v>0</v>
      </c>
      <c r="AN90" s="1">
        <f t="shared" si="125"/>
        <v>0</v>
      </c>
      <c r="AO90" s="1">
        <f t="shared" si="126"/>
        <v>0</v>
      </c>
      <c r="AP90" s="1">
        <f t="shared" si="127"/>
        <v>64</v>
      </c>
      <c r="AQ90" s="1">
        <f t="shared" si="128"/>
        <v>0</v>
      </c>
      <c r="AR90" s="1">
        <f t="shared" si="129"/>
        <v>0</v>
      </c>
    </row>
    <row r="91" spans="1:44" x14ac:dyDescent="0.3">
      <c r="A91" s="78" t="s">
        <v>160</v>
      </c>
      <c r="B91" s="64">
        <v>1089.0609999999999</v>
      </c>
      <c r="C91" s="64" t="s">
        <v>0</v>
      </c>
      <c r="D91" s="64" t="s">
        <v>0</v>
      </c>
      <c r="E91" s="64" t="s">
        <v>0</v>
      </c>
      <c r="F91" s="64">
        <v>0.64300000000000002</v>
      </c>
      <c r="G91" s="64" t="s">
        <v>0</v>
      </c>
      <c r="H91" s="64" t="s">
        <v>0</v>
      </c>
      <c r="I91" s="64">
        <v>887.505</v>
      </c>
      <c r="J91" s="64" t="s">
        <v>0</v>
      </c>
      <c r="K91" s="64" t="s">
        <v>0</v>
      </c>
      <c r="L91" s="64" t="s">
        <v>0</v>
      </c>
      <c r="M91" s="64">
        <v>4.5999999999999999E-2</v>
      </c>
      <c r="N91" s="64">
        <v>0</v>
      </c>
      <c r="O91" s="64">
        <v>0</v>
      </c>
      <c r="P91" s="64">
        <v>958.91899999999998</v>
      </c>
      <c r="Q91" s="64" t="s">
        <v>0</v>
      </c>
      <c r="R91" s="64" t="s">
        <v>0</v>
      </c>
      <c r="S91" s="64" t="s">
        <v>0</v>
      </c>
      <c r="T91" s="64">
        <v>2.609</v>
      </c>
      <c r="U91" s="64" t="s">
        <v>0</v>
      </c>
      <c r="V91" s="64" t="s">
        <v>0</v>
      </c>
      <c r="X91" s="1">
        <f t="shared" si="131"/>
        <v>84</v>
      </c>
      <c r="Y91" s="1">
        <f t="shared" si="132"/>
        <v>62</v>
      </c>
      <c r="Z91" s="1">
        <f t="shared" si="132"/>
        <v>33</v>
      </c>
      <c r="AA91" s="1">
        <f t="shared" si="130"/>
        <v>0</v>
      </c>
      <c r="AB91" s="1">
        <f t="shared" si="130"/>
        <v>71</v>
      </c>
      <c r="AC91" s="1">
        <f t="shared" si="130"/>
        <v>124</v>
      </c>
      <c r="AD91" s="1">
        <f t="shared" si="117"/>
        <v>34</v>
      </c>
      <c r="AE91" s="1">
        <f t="shared" si="117"/>
        <v>82</v>
      </c>
      <c r="AF91" s="1">
        <f t="shared" si="117"/>
        <v>52</v>
      </c>
      <c r="AG91" s="1">
        <f t="shared" si="118"/>
        <v>43</v>
      </c>
      <c r="AH91" s="1">
        <f t="shared" si="119"/>
        <v>0</v>
      </c>
      <c r="AI91" s="1">
        <f t="shared" si="120"/>
        <v>73</v>
      </c>
      <c r="AJ91" s="1">
        <f t="shared" si="121"/>
        <v>125</v>
      </c>
      <c r="AK91" s="1">
        <f t="shared" si="122"/>
        <v>34</v>
      </c>
      <c r="AL91" s="1">
        <f t="shared" si="123"/>
        <v>82</v>
      </c>
      <c r="AM91" s="1">
        <f t="shared" si="124"/>
        <v>41</v>
      </c>
      <c r="AN91" s="1">
        <f t="shared" si="125"/>
        <v>57</v>
      </c>
      <c r="AO91" s="1">
        <f t="shared" si="126"/>
        <v>0</v>
      </c>
      <c r="AP91" s="1">
        <f t="shared" si="127"/>
        <v>79</v>
      </c>
      <c r="AQ91" s="1">
        <f t="shared" si="128"/>
        <v>123</v>
      </c>
      <c r="AR91" s="1">
        <f t="shared" si="129"/>
        <v>36</v>
      </c>
    </row>
    <row r="92" spans="1:44" x14ac:dyDescent="0.3">
      <c r="A92" s="78" t="s">
        <v>161</v>
      </c>
      <c r="B92" s="64">
        <v>1175.7090000000001</v>
      </c>
      <c r="C92" s="64">
        <v>0</v>
      </c>
      <c r="D92" s="64">
        <v>1.4999999999999999E-2</v>
      </c>
      <c r="E92" s="64" t="s">
        <v>0</v>
      </c>
      <c r="F92" s="64">
        <v>1.88</v>
      </c>
      <c r="G92" s="64">
        <v>2E-3</v>
      </c>
      <c r="H92" s="64">
        <v>0</v>
      </c>
      <c r="I92" s="64">
        <v>1068.92</v>
      </c>
      <c r="J92" s="64">
        <v>0</v>
      </c>
      <c r="K92" s="64">
        <v>3.0000000000000001E-3</v>
      </c>
      <c r="L92" s="64" t="s">
        <v>0</v>
      </c>
      <c r="M92" s="64">
        <v>1.929</v>
      </c>
      <c r="N92" s="64">
        <v>5.0000000000000001E-3</v>
      </c>
      <c r="O92" s="64">
        <v>0</v>
      </c>
      <c r="P92" s="64">
        <v>1006.575</v>
      </c>
      <c r="Q92" s="64">
        <v>0</v>
      </c>
      <c r="R92" s="64">
        <v>0</v>
      </c>
      <c r="S92" s="64" t="s">
        <v>0</v>
      </c>
      <c r="T92" s="64">
        <v>1.042</v>
      </c>
      <c r="U92" s="64">
        <v>1.7000000000000001E-2</v>
      </c>
      <c r="V92" s="64">
        <v>0</v>
      </c>
      <c r="X92" s="1">
        <f t="shared" si="131"/>
        <v>86</v>
      </c>
      <c r="Y92" s="1">
        <f t="shared" si="132"/>
        <v>62</v>
      </c>
      <c r="Z92" s="1">
        <f t="shared" si="132"/>
        <v>0</v>
      </c>
      <c r="AA92" s="1">
        <f t="shared" si="130"/>
        <v>0</v>
      </c>
      <c r="AB92" s="1">
        <f t="shared" si="130"/>
        <v>99</v>
      </c>
      <c r="AC92" s="1">
        <f t="shared" si="130"/>
        <v>43</v>
      </c>
      <c r="AD92" s="1">
        <f t="shared" si="117"/>
        <v>0</v>
      </c>
      <c r="AE92" s="1">
        <f t="shared" si="117"/>
        <v>88</v>
      </c>
      <c r="AF92" s="1">
        <f t="shared" si="117"/>
        <v>42</v>
      </c>
      <c r="AG92" s="1">
        <f t="shared" si="118"/>
        <v>47</v>
      </c>
      <c r="AH92" s="1">
        <f t="shared" si="119"/>
        <v>0</v>
      </c>
      <c r="AI92" s="1">
        <f t="shared" si="120"/>
        <v>101</v>
      </c>
      <c r="AJ92" s="1">
        <f t="shared" si="121"/>
        <v>39</v>
      </c>
      <c r="AK92" s="1">
        <f t="shared" si="122"/>
        <v>0</v>
      </c>
      <c r="AL92" s="1">
        <f t="shared" si="123"/>
        <v>86</v>
      </c>
      <c r="AM92" s="1">
        <f t="shared" si="124"/>
        <v>41</v>
      </c>
      <c r="AN92" s="1">
        <f t="shared" si="125"/>
        <v>15</v>
      </c>
      <c r="AO92" s="1">
        <f t="shared" si="126"/>
        <v>0</v>
      </c>
      <c r="AP92" s="1">
        <f t="shared" si="127"/>
        <v>90</v>
      </c>
      <c r="AQ92" s="1">
        <f t="shared" si="128"/>
        <v>35</v>
      </c>
      <c r="AR92" s="1">
        <f t="shared" si="129"/>
        <v>0</v>
      </c>
    </row>
    <row r="93" spans="1:44" x14ac:dyDescent="0.3">
      <c r="A93" s="78" t="s">
        <v>162</v>
      </c>
      <c r="B93" s="64">
        <v>1057.2249999999999</v>
      </c>
      <c r="C93" s="64">
        <v>0</v>
      </c>
      <c r="D93" s="64" t="s">
        <v>0</v>
      </c>
      <c r="E93" s="64" t="s">
        <v>0</v>
      </c>
      <c r="F93" s="64">
        <v>0.20300000000000001</v>
      </c>
      <c r="G93" s="64">
        <v>82.525999999999996</v>
      </c>
      <c r="H93" s="64" t="s">
        <v>0</v>
      </c>
      <c r="I93" s="64">
        <v>800.25300000000004</v>
      </c>
      <c r="J93" s="64">
        <v>1E-3</v>
      </c>
      <c r="K93" s="64">
        <v>1E-3</v>
      </c>
      <c r="L93" s="64" t="s">
        <v>0</v>
      </c>
      <c r="M93" s="64">
        <v>0.19</v>
      </c>
      <c r="N93" s="64">
        <v>61.994</v>
      </c>
      <c r="O93" s="64" t="s">
        <v>0</v>
      </c>
      <c r="P93" s="64">
        <v>833.14200000000005</v>
      </c>
      <c r="Q93" s="64">
        <v>0</v>
      </c>
      <c r="R93" s="64">
        <v>1.1220000000000001</v>
      </c>
      <c r="S93" s="64" t="s">
        <v>0</v>
      </c>
      <c r="T93" s="64">
        <v>0.27800000000000002</v>
      </c>
      <c r="U93" s="64">
        <v>85.77</v>
      </c>
      <c r="V93" s="64" t="s">
        <v>0</v>
      </c>
      <c r="X93" s="1">
        <f t="shared" si="131"/>
        <v>89</v>
      </c>
      <c r="Y93" s="1">
        <f t="shared" si="132"/>
        <v>24</v>
      </c>
      <c r="Z93" s="1">
        <f t="shared" si="132"/>
        <v>32</v>
      </c>
      <c r="AA93" s="1">
        <f t="shared" si="130"/>
        <v>22</v>
      </c>
      <c r="AB93" s="1">
        <f t="shared" si="130"/>
        <v>37</v>
      </c>
      <c r="AC93" s="1">
        <f t="shared" si="130"/>
        <v>88</v>
      </c>
      <c r="AD93" s="1">
        <f t="shared" si="117"/>
        <v>0</v>
      </c>
      <c r="AE93" s="1">
        <f t="shared" si="117"/>
        <v>99</v>
      </c>
      <c r="AF93" s="1">
        <f t="shared" si="117"/>
        <v>0</v>
      </c>
      <c r="AG93" s="1">
        <f t="shared" si="118"/>
        <v>32</v>
      </c>
      <c r="AH93" s="1">
        <f t="shared" si="119"/>
        <v>0</v>
      </c>
      <c r="AI93" s="1">
        <f t="shared" si="120"/>
        <v>41</v>
      </c>
      <c r="AJ93" s="1">
        <f t="shared" si="121"/>
        <v>87</v>
      </c>
      <c r="AK93" s="1">
        <f t="shared" si="122"/>
        <v>0</v>
      </c>
      <c r="AL93" s="1">
        <f t="shared" si="123"/>
        <v>94</v>
      </c>
      <c r="AM93" s="1">
        <f t="shared" si="124"/>
        <v>0</v>
      </c>
      <c r="AN93" s="1">
        <f t="shared" si="125"/>
        <v>22</v>
      </c>
      <c r="AO93" s="1">
        <f t="shared" si="126"/>
        <v>0</v>
      </c>
      <c r="AP93" s="1">
        <f t="shared" si="127"/>
        <v>44</v>
      </c>
      <c r="AQ93" s="1">
        <f t="shared" si="128"/>
        <v>67</v>
      </c>
      <c r="AR93" s="1">
        <f t="shared" si="129"/>
        <v>0</v>
      </c>
    </row>
    <row r="94" spans="1:44" x14ac:dyDescent="0.3">
      <c r="A94" s="78" t="s">
        <v>163</v>
      </c>
      <c r="B94" s="64">
        <v>997.58900000000006</v>
      </c>
      <c r="C94" s="64">
        <v>0.35599999999999998</v>
      </c>
      <c r="D94" s="64">
        <v>1.7000000000000001E-2</v>
      </c>
      <c r="E94" s="64">
        <v>0</v>
      </c>
      <c r="F94" s="64">
        <v>25.122</v>
      </c>
      <c r="G94" s="64">
        <v>0.54600000000000004</v>
      </c>
      <c r="H94" s="64" t="s">
        <v>0</v>
      </c>
      <c r="I94" s="64">
        <v>623.80799999999999</v>
      </c>
      <c r="J94" s="64" t="s">
        <v>0</v>
      </c>
      <c r="K94" s="64">
        <v>1.4999999999999999E-2</v>
      </c>
      <c r="L94" s="64" t="s">
        <v>0</v>
      </c>
      <c r="M94" s="64">
        <v>14.384</v>
      </c>
      <c r="N94" s="64">
        <v>0.51800000000000002</v>
      </c>
      <c r="O94" s="64" t="s">
        <v>0</v>
      </c>
      <c r="P94" s="64">
        <v>667.57899999999995</v>
      </c>
      <c r="Q94" s="64" t="s">
        <v>0</v>
      </c>
      <c r="R94" s="64">
        <v>0.33300000000000002</v>
      </c>
      <c r="S94" s="64" t="s">
        <v>0</v>
      </c>
      <c r="T94" s="64">
        <v>12.587999999999999</v>
      </c>
      <c r="U94" s="64">
        <v>2.3580000000000001</v>
      </c>
      <c r="V94" s="64" t="s">
        <v>0</v>
      </c>
      <c r="X94" s="1">
        <f t="shared" si="131"/>
        <v>87</v>
      </c>
      <c r="Y94" s="1">
        <f t="shared" si="132"/>
        <v>33</v>
      </c>
      <c r="Z94" s="1">
        <f t="shared" si="132"/>
        <v>52</v>
      </c>
      <c r="AA94" s="1">
        <f t="shared" si="130"/>
        <v>0</v>
      </c>
      <c r="AB94" s="1">
        <f t="shared" si="130"/>
        <v>65</v>
      </c>
      <c r="AC94" s="1">
        <f t="shared" si="130"/>
        <v>47</v>
      </c>
      <c r="AD94" s="1">
        <f t="shared" si="117"/>
        <v>0</v>
      </c>
      <c r="AE94" s="1">
        <f t="shared" si="117"/>
        <v>93</v>
      </c>
      <c r="AF94" s="1">
        <f t="shared" si="117"/>
        <v>36</v>
      </c>
      <c r="AG94" s="1">
        <f t="shared" si="118"/>
        <v>55</v>
      </c>
      <c r="AH94" s="1">
        <f t="shared" si="119"/>
        <v>0</v>
      </c>
      <c r="AI94" s="1">
        <f t="shared" si="120"/>
        <v>45</v>
      </c>
      <c r="AJ94" s="1">
        <f t="shared" si="121"/>
        <v>58</v>
      </c>
      <c r="AK94" s="1">
        <f t="shared" si="122"/>
        <v>0</v>
      </c>
      <c r="AL94" s="1">
        <f t="shared" si="123"/>
        <v>92</v>
      </c>
      <c r="AM94" s="1">
        <f t="shared" si="124"/>
        <v>33</v>
      </c>
      <c r="AN94" s="1">
        <f t="shared" si="125"/>
        <v>57</v>
      </c>
      <c r="AO94" s="1">
        <f t="shared" si="126"/>
        <v>0</v>
      </c>
      <c r="AP94" s="1">
        <f t="shared" si="127"/>
        <v>35</v>
      </c>
      <c r="AQ94" s="1">
        <f t="shared" si="128"/>
        <v>45</v>
      </c>
      <c r="AR94" s="1">
        <f t="shared" si="129"/>
        <v>0</v>
      </c>
    </row>
    <row r="95" spans="1:44" x14ac:dyDescent="0.3">
      <c r="A95" s="78" t="s">
        <v>164</v>
      </c>
      <c r="B95" s="64">
        <v>1037.338</v>
      </c>
      <c r="C95" s="64">
        <v>5.1999999999999998E-2</v>
      </c>
      <c r="D95" s="64">
        <v>0</v>
      </c>
      <c r="E95" s="64" t="s">
        <v>0</v>
      </c>
      <c r="F95" s="64">
        <v>3.4740000000000002</v>
      </c>
      <c r="G95" s="64">
        <v>36.216000000000001</v>
      </c>
      <c r="H95" s="64" t="s">
        <v>0</v>
      </c>
      <c r="I95" s="64">
        <v>755.28399999999999</v>
      </c>
      <c r="J95" s="64">
        <v>4.0000000000000001E-3</v>
      </c>
      <c r="K95" s="64">
        <v>0</v>
      </c>
      <c r="L95" s="64" t="s">
        <v>0</v>
      </c>
      <c r="M95" s="64">
        <v>11.526999999999999</v>
      </c>
      <c r="N95" s="64">
        <v>6.3869999999999996</v>
      </c>
      <c r="O95" s="64" t="s">
        <v>0</v>
      </c>
      <c r="P95" s="64">
        <v>680.77499999999998</v>
      </c>
      <c r="Q95" s="64">
        <v>8.0000000000000002E-3</v>
      </c>
      <c r="R95" s="64">
        <v>0</v>
      </c>
      <c r="S95" s="64" t="s">
        <v>0</v>
      </c>
      <c r="T95" s="64">
        <v>22.390999999999998</v>
      </c>
      <c r="U95" s="64">
        <v>29.887</v>
      </c>
      <c r="V95" s="64" t="s">
        <v>0</v>
      </c>
      <c r="X95" s="1">
        <f t="shared" si="131"/>
        <v>67</v>
      </c>
      <c r="Y95" s="1">
        <f t="shared" si="132"/>
        <v>62</v>
      </c>
      <c r="Z95" s="1">
        <f t="shared" si="132"/>
        <v>0</v>
      </c>
      <c r="AA95" s="1">
        <f t="shared" si="130"/>
        <v>0</v>
      </c>
      <c r="AB95" s="1">
        <f t="shared" si="130"/>
        <v>145</v>
      </c>
      <c r="AC95" s="1">
        <f t="shared" si="130"/>
        <v>39</v>
      </c>
      <c r="AD95" s="1">
        <f t="shared" si="117"/>
        <v>0</v>
      </c>
      <c r="AE95" s="1">
        <f t="shared" si="117"/>
        <v>64</v>
      </c>
      <c r="AF95" s="1">
        <f t="shared" si="117"/>
        <v>0</v>
      </c>
      <c r="AG95" s="1">
        <f t="shared" si="118"/>
        <v>55</v>
      </c>
      <c r="AH95" s="1">
        <f t="shared" si="119"/>
        <v>0</v>
      </c>
      <c r="AI95" s="1">
        <f t="shared" si="120"/>
        <v>142</v>
      </c>
      <c r="AJ95" s="1">
        <f t="shared" si="121"/>
        <v>40</v>
      </c>
      <c r="AK95" s="1">
        <f t="shared" si="122"/>
        <v>0</v>
      </c>
      <c r="AL95" s="1">
        <f t="shared" si="123"/>
        <v>71</v>
      </c>
      <c r="AM95" s="1">
        <f t="shared" si="124"/>
        <v>0</v>
      </c>
      <c r="AN95" s="1">
        <f t="shared" si="125"/>
        <v>0</v>
      </c>
      <c r="AO95" s="1">
        <f t="shared" si="126"/>
        <v>0</v>
      </c>
      <c r="AP95" s="1">
        <f t="shared" si="127"/>
        <v>122</v>
      </c>
      <c r="AQ95" s="1">
        <f t="shared" si="128"/>
        <v>44</v>
      </c>
      <c r="AR95" s="1">
        <f t="shared" si="129"/>
        <v>0</v>
      </c>
    </row>
    <row r="96" spans="1:44" x14ac:dyDescent="0.3">
      <c r="A96" s="78" t="s">
        <v>165</v>
      </c>
      <c r="B96" s="64">
        <v>2093.453</v>
      </c>
      <c r="C96" s="64">
        <v>0</v>
      </c>
      <c r="D96" s="64" t="s">
        <v>0</v>
      </c>
      <c r="E96" s="64" t="s">
        <v>0</v>
      </c>
      <c r="F96" s="64">
        <v>4.0000000000000001E-3</v>
      </c>
      <c r="G96" s="64">
        <v>103.07899999999999</v>
      </c>
      <c r="H96" s="64" t="s">
        <v>0</v>
      </c>
      <c r="I96" s="64">
        <v>2139.6660000000002</v>
      </c>
      <c r="J96" s="64" t="s">
        <v>0</v>
      </c>
      <c r="K96" s="64">
        <v>0</v>
      </c>
      <c r="L96" s="64" t="s">
        <v>0</v>
      </c>
      <c r="M96" s="64">
        <v>0.01</v>
      </c>
      <c r="N96" s="64">
        <v>58.328000000000003</v>
      </c>
      <c r="O96" s="64" t="s">
        <v>0</v>
      </c>
      <c r="P96" s="64">
        <v>1639.645</v>
      </c>
      <c r="Q96" s="64" t="s">
        <v>0</v>
      </c>
      <c r="R96" s="64" t="s">
        <v>0</v>
      </c>
      <c r="S96" s="64" t="s">
        <v>0</v>
      </c>
      <c r="T96" s="64">
        <v>4.2999999999999997E-2</v>
      </c>
      <c r="U96" s="64">
        <v>35.182000000000002</v>
      </c>
      <c r="V96" s="64" t="s">
        <v>0</v>
      </c>
      <c r="X96" s="1">
        <f t="shared" si="131"/>
        <v>88</v>
      </c>
      <c r="Y96" s="1">
        <f t="shared" si="132"/>
        <v>0</v>
      </c>
      <c r="Z96" s="1">
        <f t="shared" si="132"/>
        <v>0</v>
      </c>
      <c r="AA96" s="1">
        <f t="shared" si="130"/>
        <v>0</v>
      </c>
      <c r="AB96" s="1">
        <f t="shared" si="130"/>
        <v>88</v>
      </c>
      <c r="AC96" s="1">
        <f t="shared" si="130"/>
        <v>107</v>
      </c>
      <c r="AD96" s="1">
        <f t="shared" si="117"/>
        <v>0</v>
      </c>
      <c r="AE96" s="1">
        <f t="shared" si="117"/>
        <v>103</v>
      </c>
      <c r="AF96" s="1">
        <f t="shared" si="117"/>
        <v>0</v>
      </c>
      <c r="AG96" s="1">
        <f t="shared" si="118"/>
        <v>0</v>
      </c>
      <c r="AH96" s="1">
        <f t="shared" si="119"/>
        <v>0</v>
      </c>
      <c r="AI96" s="1">
        <f t="shared" si="120"/>
        <v>146</v>
      </c>
      <c r="AJ96" s="1">
        <f t="shared" si="121"/>
        <v>107</v>
      </c>
      <c r="AK96" s="1">
        <f t="shared" si="122"/>
        <v>0</v>
      </c>
      <c r="AL96" s="1">
        <f t="shared" si="123"/>
        <v>102</v>
      </c>
      <c r="AM96" s="1">
        <f t="shared" si="124"/>
        <v>0</v>
      </c>
      <c r="AN96" s="1">
        <f t="shared" si="125"/>
        <v>0</v>
      </c>
      <c r="AO96" s="1">
        <f t="shared" si="126"/>
        <v>0</v>
      </c>
      <c r="AP96" s="1">
        <f t="shared" si="127"/>
        <v>0</v>
      </c>
      <c r="AQ96" s="1">
        <f t="shared" si="128"/>
        <v>112</v>
      </c>
      <c r="AR96" s="1">
        <f t="shared" si="129"/>
        <v>0</v>
      </c>
    </row>
    <row r="97" spans="1:44" x14ac:dyDescent="0.3">
      <c r="A97" s="78" t="s">
        <v>166</v>
      </c>
      <c r="B97" s="64">
        <v>997.83500000000004</v>
      </c>
      <c r="C97" s="64" t="s">
        <v>0</v>
      </c>
      <c r="D97" s="64" t="s">
        <v>0</v>
      </c>
      <c r="E97" s="64" t="s">
        <v>0</v>
      </c>
      <c r="F97" s="64">
        <v>0.45300000000000001</v>
      </c>
      <c r="G97" s="64">
        <v>0.13</v>
      </c>
      <c r="H97" s="64" t="s">
        <v>0</v>
      </c>
      <c r="I97" s="64">
        <v>499.07600000000002</v>
      </c>
      <c r="J97" s="64" t="s">
        <v>0</v>
      </c>
      <c r="K97" s="64" t="s">
        <v>0</v>
      </c>
      <c r="L97" s="64" t="s">
        <v>0</v>
      </c>
      <c r="M97" s="64">
        <v>5.0000000000000001E-3</v>
      </c>
      <c r="N97" s="64">
        <v>8.6999999999999994E-2</v>
      </c>
      <c r="O97" s="64" t="s">
        <v>0</v>
      </c>
      <c r="P97" s="64">
        <v>528.47699999999998</v>
      </c>
      <c r="Q97" s="64" t="s">
        <v>0</v>
      </c>
      <c r="R97" s="64" t="s">
        <v>0</v>
      </c>
      <c r="S97" s="64" t="s">
        <v>0</v>
      </c>
      <c r="T97" s="64" t="s">
        <v>0</v>
      </c>
      <c r="U97" s="64">
        <v>5.5E-2</v>
      </c>
      <c r="V97" s="64" t="s">
        <v>0</v>
      </c>
      <c r="X97" s="1">
        <f t="shared" si="131"/>
        <v>97</v>
      </c>
      <c r="Y97" s="1">
        <f t="shared" si="132"/>
        <v>62</v>
      </c>
      <c r="Z97" s="1">
        <f t="shared" si="132"/>
        <v>0</v>
      </c>
      <c r="AA97" s="1">
        <f t="shared" si="130"/>
        <v>0</v>
      </c>
      <c r="AB97" s="1">
        <f t="shared" si="130"/>
        <v>69</v>
      </c>
      <c r="AC97" s="1">
        <f t="shared" si="130"/>
        <v>115</v>
      </c>
      <c r="AD97" s="1">
        <f t="shared" si="117"/>
        <v>0</v>
      </c>
      <c r="AE97" s="1">
        <f t="shared" si="117"/>
        <v>100</v>
      </c>
      <c r="AF97" s="1">
        <f t="shared" si="117"/>
        <v>52</v>
      </c>
      <c r="AG97" s="1">
        <f t="shared" si="118"/>
        <v>0</v>
      </c>
      <c r="AH97" s="1">
        <f t="shared" si="119"/>
        <v>0</v>
      </c>
      <c r="AI97" s="1">
        <f t="shared" si="120"/>
        <v>78</v>
      </c>
      <c r="AJ97" s="1">
        <f t="shared" si="121"/>
        <v>104</v>
      </c>
      <c r="AK97" s="1">
        <f t="shared" si="122"/>
        <v>0</v>
      </c>
      <c r="AL97" s="1">
        <f t="shared" si="123"/>
        <v>93</v>
      </c>
      <c r="AM97" s="1">
        <f t="shared" si="124"/>
        <v>0</v>
      </c>
      <c r="AN97" s="1">
        <f t="shared" si="125"/>
        <v>0</v>
      </c>
      <c r="AO97" s="1">
        <f t="shared" si="126"/>
        <v>0</v>
      </c>
      <c r="AP97" s="1">
        <f t="shared" si="127"/>
        <v>83</v>
      </c>
      <c r="AQ97" s="1">
        <f t="shared" si="128"/>
        <v>115</v>
      </c>
      <c r="AR97" s="1">
        <f t="shared" si="129"/>
        <v>0</v>
      </c>
    </row>
    <row r="98" spans="1:44" x14ac:dyDescent="0.3">
      <c r="A98" s="78" t="s">
        <v>167</v>
      </c>
      <c r="B98" s="64">
        <v>724.06299999999999</v>
      </c>
      <c r="C98" s="64">
        <v>0</v>
      </c>
      <c r="D98" s="64" t="s">
        <v>0</v>
      </c>
      <c r="E98" s="64" t="s">
        <v>0</v>
      </c>
      <c r="F98" s="64">
        <v>2.5979999999999999</v>
      </c>
      <c r="G98" s="64">
        <v>4.2000000000000003E-2</v>
      </c>
      <c r="H98" s="64" t="s">
        <v>0</v>
      </c>
      <c r="I98" s="64">
        <v>609.98500000000001</v>
      </c>
      <c r="J98" s="64">
        <v>0</v>
      </c>
      <c r="K98" s="64" t="s">
        <v>0</v>
      </c>
      <c r="L98" s="64" t="s">
        <v>0</v>
      </c>
      <c r="M98" s="64">
        <v>1.411</v>
      </c>
      <c r="N98" s="64">
        <v>0.115</v>
      </c>
      <c r="O98" s="64" t="s">
        <v>0</v>
      </c>
      <c r="P98" s="64">
        <v>678.50199999999995</v>
      </c>
      <c r="Q98" s="64" t="s">
        <v>0</v>
      </c>
      <c r="R98" s="64" t="s">
        <v>0</v>
      </c>
      <c r="S98" s="64" t="s">
        <v>0</v>
      </c>
      <c r="T98" s="64">
        <v>0.48699999999999999</v>
      </c>
      <c r="U98" s="64">
        <v>4.8000000000000001E-2</v>
      </c>
      <c r="V98" s="64" t="s">
        <v>0</v>
      </c>
      <c r="X98" s="1">
        <f t="shared" si="131"/>
        <v>80</v>
      </c>
      <c r="Y98" s="1">
        <f t="shared" si="132"/>
        <v>0</v>
      </c>
      <c r="Z98" s="1">
        <f t="shared" si="132"/>
        <v>52</v>
      </c>
      <c r="AA98" s="1">
        <f t="shared" si="130"/>
        <v>0</v>
      </c>
      <c r="AB98" s="1">
        <f t="shared" si="130"/>
        <v>22</v>
      </c>
      <c r="AC98" s="1">
        <f t="shared" si="130"/>
        <v>138</v>
      </c>
      <c r="AD98" s="1">
        <f t="shared" ref="AD98:AF113" si="133">IFERROR(RANK(H99,H$13:H$224),0)</f>
        <v>0</v>
      </c>
      <c r="AE98" s="1">
        <f t="shared" si="133"/>
        <v>72</v>
      </c>
      <c r="AF98" s="1">
        <f t="shared" si="133"/>
        <v>0</v>
      </c>
      <c r="AG98" s="1">
        <f t="shared" si="118"/>
        <v>55</v>
      </c>
      <c r="AH98" s="1">
        <f t="shared" si="119"/>
        <v>0</v>
      </c>
      <c r="AI98" s="1">
        <f t="shared" si="120"/>
        <v>18</v>
      </c>
      <c r="AJ98" s="1">
        <f t="shared" si="121"/>
        <v>0</v>
      </c>
      <c r="AK98" s="1">
        <f t="shared" si="122"/>
        <v>0</v>
      </c>
      <c r="AL98" s="1">
        <f t="shared" si="123"/>
        <v>66</v>
      </c>
      <c r="AM98" s="1">
        <f t="shared" si="124"/>
        <v>0</v>
      </c>
      <c r="AN98" s="1">
        <f t="shared" si="125"/>
        <v>0</v>
      </c>
      <c r="AO98" s="1">
        <f t="shared" si="126"/>
        <v>0</v>
      </c>
      <c r="AP98" s="1">
        <f t="shared" si="127"/>
        <v>19</v>
      </c>
      <c r="AQ98" s="1">
        <f t="shared" si="128"/>
        <v>122</v>
      </c>
      <c r="AR98" s="1">
        <f t="shared" si="129"/>
        <v>0</v>
      </c>
    </row>
    <row r="99" spans="1:44" x14ac:dyDescent="0.3">
      <c r="A99" s="78" t="s">
        <v>168</v>
      </c>
      <c r="B99" s="64">
        <v>1244.7239999999999</v>
      </c>
      <c r="C99" s="64" t="s">
        <v>0</v>
      </c>
      <c r="D99" s="64">
        <v>0</v>
      </c>
      <c r="E99" s="64" t="s">
        <v>0</v>
      </c>
      <c r="F99" s="64">
        <v>100.875</v>
      </c>
      <c r="G99" s="64">
        <v>0</v>
      </c>
      <c r="H99" s="64" t="s">
        <v>0</v>
      </c>
      <c r="I99" s="64">
        <v>1512.3430000000001</v>
      </c>
      <c r="J99" s="64" t="s">
        <v>0</v>
      </c>
      <c r="K99" s="64">
        <v>0</v>
      </c>
      <c r="L99" s="64" t="s">
        <v>0</v>
      </c>
      <c r="M99" s="64">
        <v>133.959</v>
      </c>
      <c r="N99" s="64" t="s">
        <v>0</v>
      </c>
      <c r="O99" s="64" t="s">
        <v>0</v>
      </c>
      <c r="P99" s="64">
        <v>1964.0719999999999</v>
      </c>
      <c r="Q99" s="64" t="s">
        <v>0</v>
      </c>
      <c r="R99" s="64" t="s">
        <v>0</v>
      </c>
      <c r="S99" s="64" t="s">
        <v>0</v>
      </c>
      <c r="T99" s="64">
        <v>95.314999999999998</v>
      </c>
      <c r="U99" s="64">
        <v>2.5999999999999999E-2</v>
      </c>
      <c r="V99" s="64" t="s">
        <v>0</v>
      </c>
      <c r="X99" s="1">
        <f t="shared" si="131"/>
        <v>95</v>
      </c>
      <c r="Y99" s="1">
        <f t="shared" si="132"/>
        <v>0</v>
      </c>
      <c r="Z99" s="1">
        <f t="shared" si="132"/>
        <v>0</v>
      </c>
      <c r="AA99" s="1">
        <f t="shared" si="130"/>
        <v>0</v>
      </c>
      <c r="AB99" s="1">
        <f t="shared" si="130"/>
        <v>154</v>
      </c>
      <c r="AC99" s="1">
        <f t="shared" si="130"/>
        <v>138</v>
      </c>
      <c r="AD99" s="1">
        <f t="shared" si="133"/>
        <v>34</v>
      </c>
      <c r="AE99" s="1">
        <f t="shared" si="133"/>
        <v>101</v>
      </c>
      <c r="AF99" s="1">
        <f t="shared" si="133"/>
        <v>0</v>
      </c>
      <c r="AG99" s="1">
        <f t="shared" si="118"/>
        <v>0</v>
      </c>
      <c r="AH99" s="1">
        <f t="shared" si="119"/>
        <v>0</v>
      </c>
      <c r="AI99" s="1">
        <f t="shared" si="120"/>
        <v>164</v>
      </c>
      <c r="AJ99" s="1">
        <f t="shared" si="121"/>
        <v>124</v>
      </c>
      <c r="AK99" s="1">
        <f t="shared" si="122"/>
        <v>0</v>
      </c>
      <c r="AL99" s="1">
        <f t="shared" si="123"/>
        <v>97</v>
      </c>
      <c r="AM99" s="1">
        <f t="shared" si="124"/>
        <v>0</v>
      </c>
      <c r="AN99" s="1">
        <f t="shared" si="125"/>
        <v>57</v>
      </c>
      <c r="AO99" s="1">
        <f t="shared" si="126"/>
        <v>23</v>
      </c>
      <c r="AP99" s="1">
        <f t="shared" si="127"/>
        <v>116</v>
      </c>
      <c r="AQ99" s="1">
        <f t="shared" si="128"/>
        <v>0</v>
      </c>
      <c r="AR99" s="1">
        <f t="shared" si="129"/>
        <v>0</v>
      </c>
    </row>
    <row r="100" spans="1:44" x14ac:dyDescent="0.3">
      <c r="A100" s="78" t="s">
        <v>169</v>
      </c>
      <c r="B100" s="64">
        <v>756.05799999999999</v>
      </c>
      <c r="C100" s="64" t="s">
        <v>0</v>
      </c>
      <c r="D100" s="64" t="s">
        <v>0</v>
      </c>
      <c r="E100" s="64" t="s">
        <v>0</v>
      </c>
      <c r="F100" s="64">
        <v>2E-3</v>
      </c>
      <c r="G100" s="64">
        <v>0</v>
      </c>
      <c r="H100" s="64">
        <v>0</v>
      </c>
      <c r="I100" s="64">
        <v>603.11099999999999</v>
      </c>
      <c r="J100" s="64" t="s">
        <v>0</v>
      </c>
      <c r="K100" s="64" t="s">
        <v>0</v>
      </c>
      <c r="L100" s="64" t="s">
        <v>0</v>
      </c>
      <c r="M100" s="64">
        <v>0</v>
      </c>
      <c r="N100" s="64">
        <v>8.0000000000000002E-3</v>
      </c>
      <c r="O100" s="64" t="s">
        <v>0</v>
      </c>
      <c r="P100" s="64">
        <v>646.74900000000002</v>
      </c>
      <c r="Q100" s="64" t="s">
        <v>0</v>
      </c>
      <c r="R100" s="64">
        <v>0</v>
      </c>
      <c r="S100" s="64">
        <v>0</v>
      </c>
      <c r="T100" s="64">
        <v>5.5E-2</v>
      </c>
      <c r="U100" s="64" t="s">
        <v>0</v>
      </c>
      <c r="V100" s="64" t="s">
        <v>0</v>
      </c>
      <c r="X100" s="1">
        <f t="shared" si="131"/>
        <v>96</v>
      </c>
      <c r="Y100" s="1">
        <f t="shared" si="132"/>
        <v>0</v>
      </c>
      <c r="Z100" s="1">
        <f t="shared" si="132"/>
        <v>0</v>
      </c>
      <c r="AA100" s="1">
        <f t="shared" ref="AA100:AC115" si="134">IFERROR(RANK(E101,E$13:E$224),0)</f>
        <v>0</v>
      </c>
      <c r="AB100" s="1">
        <f t="shared" si="134"/>
        <v>118</v>
      </c>
      <c r="AC100" s="1">
        <f t="shared" si="134"/>
        <v>85</v>
      </c>
      <c r="AD100" s="1">
        <f t="shared" si="133"/>
        <v>0</v>
      </c>
      <c r="AE100" s="1">
        <f t="shared" si="133"/>
        <v>89</v>
      </c>
      <c r="AF100" s="1">
        <f t="shared" si="133"/>
        <v>0</v>
      </c>
      <c r="AG100" s="1">
        <f t="shared" si="118"/>
        <v>0</v>
      </c>
      <c r="AH100" s="1">
        <f t="shared" si="119"/>
        <v>0</v>
      </c>
      <c r="AI100" s="1">
        <f t="shared" si="120"/>
        <v>123</v>
      </c>
      <c r="AJ100" s="1">
        <f t="shared" si="121"/>
        <v>80</v>
      </c>
      <c r="AK100" s="1">
        <f t="shared" si="122"/>
        <v>0</v>
      </c>
      <c r="AL100" s="1">
        <f t="shared" si="123"/>
        <v>91</v>
      </c>
      <c r="AM100" s="1">
        <f t="shared" si="124"/>
        <v>0</v>
      </c>
      <c r="AN100" s="1">
        <f t="shared" si="125"/>
        <v>0</v>
      </c>
      <c r="AO100" s="1">
        <f t="shared" si="126"/>
        <v>0</v>
      </c>
      <c r="AP100" s="1">
        <f t="shared" si="127"/>
        <v>117</v>
      </c>
      <c r="AQ100" s="1">
        <f t="shared" si="128"/>
        <v>78</v>
      </c>
      <c r="AR100" s="1">
        <f t="shared" si="129"/>
        <v>0</v>
      </c>
    </row>
    <row r="101" spans="1:44" x14ac:dyDescent="0.3">
      <c r="A101" s="78" t="s">
        <v>170</v>
      </c>
      <c r="B101" s="64">
        <v>745.35400000000004</v>
      </c>
      <c r="C101" s="64" t="s">
        <v>0</v>
      </c>
      <c r="D101" s="64" t="s">
        <v>0</v>
      </c>
      <c r="E101" s="64" t="s">
        <v>0</v>
      </c>
      <c r="F101" s="64">
        <v>5.8000000000000003E-2</v>
      </c>
      <c r="G101" s="64">
        <v>0.69299999999999995</v>
      </c>
      <c r="H101" s="64" t="s">
        <v>0</v>
      </c>
      <c r="I101" s="64">
        <v>785.38199999999995</v>
      </c>
      <c r="J101" s="64" t="s">
        <v>0</v>
      </c>
      <c r="K101" s="64" t="s">
        <v>0</v>
      </c>
      <c r="L101" s="64" t="s">
        <v>0</v>
      </c>
      <c r="M101" s="64">
        <v>4.9000000000000002E-2</v>
      </c>
      <c r="N101" s="64">
        <v>0.67</v>
      </c>
      <c r="O101" s="64" t="s">
        <v>0</v>
      </c>
      <c r="P101" s="64">
        <v>696.39700000000005</v>
      </c>
      <c r="Q101" s="64" t="s">
        <v>0</v>
      </c>
      <c r="R101" s="64" t="s">
        <v>0</v>
      </c>
      <c r="S101" s="64" t="s">
        <v>0</v>
      </c>
      <c r="T101" s="64">
        <v>5.1999999999999998E-2</v>
      </c>
      <c r="U101" s="64">
        <v>0.94299999999999995</v>
      </c>
      <c r="V101" s="64" t="s">
        <v>0</v>
      </c>
      <c r="X101" s="1">
        <f t="shared" si="131"/>
        <v>90</v>
      </c>
      <c r="Y101" s="1">
        <f t="shared" si="132"/>
        <v>47</v>
      </c>
      <c r="Z101" s="1">
        <f t="shared" si="132"/>
        <v>52</v>
      </c>
      <c r="AA101" s="1">
        <f t="shared" si="134"/>
        <v>0</v>
      </c>
      <c r="AB101" s="1">
        <f t="shared" si="134"/>
        <v>114</v>
      </c>
      <c r="AC101" s="1">
        <f t="shared" si="134"/>
        <v>124</v>
      </c>
      <c r="AD101" s="1">
        <f t="shared" si="133"/>
        <v>0</v>
      </c>
      <c r="AE101" s="1">
        <f t="shared" si="133"/>
        <v>96</v>
      </c>
      <c r="AF101" s="1">
        <f t="shared" si="133"/>
        <v>34</v>
      </c>
      <c r="AG101" s="1">
        <f t="shared" si="118"/>
        <v>55</v>
      </c>
      <c r="AH101" s="1">
        <f t="shared" si="119"/>
        <v>0</v>
      </c>
      <c r="AI101" s="1">
        <f t="shared" si="120"/>
        <v>135</v>
      </c>
      <c r="AJ101" s="1">
        <f t="shared" si="121"/>
        <v>135</v>
      </c>
      <c r="AK101" s="1">
        <f t="shared" si="122"/>
        <v>0</v>
      </c>
      <c r="AL101" s="1">
        <f t="shared" si="123"/>
        <v>85</v>
      </c>
      <c r="AM101" s="1">
        <f t="shared" si="124"/>
        <v>36</v>
      </c>
      <c r="AN101" s="1">
        <f t="shared" si="125"/>
        <v>57</v>
      </c>
      <c r="AO101" s="1">
        <f t="shared" si="126"/>
        <v>0</v>
      </c>
      <c r="AP101" s="1">
        <f t="shared" si="127"/>
        <v>130</v>
      </c>
      <c r="AQ101" s="1">
        <f t="shared" si="128"/>
        <v>129</v>
      </c>
      <c r="AR101" s="1">
        <f t="shared" si="129"/>
        <v>0</v>
      </c>
    </row>
    <row r="102" spans="1:44" x14ac:dyDescent="0.3">
      <c r="A102" s="78" t="s">
        <v>171</v>
      </c>
      <c r="B102" s="64">
        <v>910.52</v>
      </c>
      <c r="C102" s="64">
        <v>2E-3</v>
      </c>
      <c r="D102" s="64">
        <v>0</v>
      </c>
      <c r="E102" s="64" t="s">
        <v>0</v>
      </c>
      <c r="F102" s="64">
        <v>7.1999999999999995E-2</v>
      </c>
      <c r="G102" s="64">
        <v>2E-3</v>
      </c>
      <c r="H102" s="64" t="s">
        <v>0</v>
      </c>
      <c r="I102" s="64">
        <v>681.82399999999996</v>
      </c>
      <c r="J102" s="64">
        <v>8.0000000000000002E-3</v>
      </c>
      <c r="K102" s="64">
        <v>0</v>
      </c>
      <c r="L102" s="64" t="s">
        <v>0</v>
      </c>
      <c r="M102" s="64">
        <v>2.1999999999999999E-2</v>
      </c>
      <c r="N102" s="64">
        <v>0</v>
      </c>
      <c r="O102" s="64" t="s">
        <v>0</v>
      </c>
      <c r="P102" s="64">
        <v>836.995</v>
      </c>
      <c r="Q102" s="64">
        <v>1E-3</v>
      </c>
      <c r="R102" s="64">
        <v>0</v>
      </c>
      <c r="S102" s="64" t="s">
        <v>0</v>
      </c>
      <c r="T102" s="64">
        <v>2.1999999999999999E-2</v>
      </c>
      <c r="U102" s="64">
        <v>2E-3</v>
      </c>
      <c r="V102" s="64" t="s">
        <v>0</v>
      </c>
      <c r="X102" s="1">
        <f t="shared" si="131"/>
        <v>56</v>
      </c>
      <c r="Y102" s="1">
        <f t="shared" si="132"/>
        <v>0</v>
      </c>
      <c r="Z102" s="1">
        <f t="shared" si="132"/>
        <v>0</v>
      </c>
      <c r="AA102" s="1">
        <f t="shared" si="134"/>
        <v>0</v>
      </c>
      <c r="AB102" s="1">
        <f t="shared" si="134"/>
        <v>70</v>
      </c>
      <c r="AC102" s="1">
        <f t="shared" si="134"/>
        <v>110</v>
      </c>
      <c r="AD102" s="1">
        <f t="shared" si="133"/>
        <v>0</v>
      </c>
      <c r="AE102" s="1">
        <f t="shared" si="133"/>
        <v>48</v>
      </c>
      <c r="AF102" s="1">
        <f t="shared" si="133"/>
        <v>0</v>
      </c>
      <c r="AG102" s="1">
        <f t="shared" si="118"/>
        <v>0</v>
      </c>
      <c r="AH102" s="1">
        <f t="shared" si="119"/>
        <v>0</v>
      </c>
      <c r="AI102" s="1">
        <f t="shared" si="120"/>
        <v>70</v>
      </c>
      <c r="AJ102" s="1">
        <f t="shared" si="121"/>
        <v>111</v>
      </c>
      <c r="AK102" s="1">
        <f t="shared" si="122"/>
        <v>0</v>
      </c>
      <c r="AL102" s="1">
        <f t="shared" si="123"/>
        <v>37</v>
      </c>
      <c r="AM102" s="1">
        <f t="shared" si="124"/>
        <v>0</v>
      </c>
      <c r="AN102" s="1">
        <f t="shared" si="125"/>
        <v>0</v>
      </c>
      <c r="AO102" s="1">
        <f t="shared" si="126"/>
        <v>0</v>
      </c>
      <c r="AP102" s="1">
        <f t="shared" si="127"/>
        <v>72</v>
      </c>
      <c r="AQ102" s="1">
        <f t="shared" si="128"/>
        <v>102</v>
      </c>
      <c r="AR102" s="1">
        <f t="shared" si="129"/>
        <v>0</v>
      </c>
    </row>
    <row r="103" spans="1:44" x14ac:dyDescent="0.3">
      <c r="A103" s="78" t="s">
        <v>172</v>
      </c>
      <c r="B103" s="64">
        <v>3920.1379999999999</v>
      </c>
      <c r="C103" s="64" t="s">
        <v>0</v>
      </c>
      <c r="D103" s="64" t="s">
        <v>0</v>
      </c>
      <c r="E103" s="64" t="s">
        <v>0</v>
      </c>
      <c r="F103" s="64">
        <v>2.5179999999999998</v>
      </c>
      <c r="G103" s="64">
        <v>8.6999999999999994E-2</v>
      </c>
      <c r="H103" s="64" t="s">
        <v>0</v>
      </c>
      <c r="I103" s="64">
        <v>5869.357</v>
      </c>
      <c r="J103" s="64" t="s">
        <v>0</v>
      </c>
      <c r="K103" s="64" t="s">
        <v>0</v>
      </c>
      <c r="L103" s="64" t="s">
        <v>0</v>
      </c>
      <c r="M103" s="64">
        <v>2.149</v>
      </c>
      <c r="N103" s="64">
        <v>5.8000000000000003E-2</v>
      </c>
      <c r="O103" s="64" t="s">
        <v>0</v>
      </c>
      <c r="P103" s="64">
        <v>9722.06</v>
      </c>
      <c r="Q103" s="64" t="s">
        <v>0</v>
      </c>
      <c r="R103" s="64" t="s">
        <v>0</v>
      </c>
      <c r="S103" s="64" t="s">
        <v>0</v>
      </c>
      <c r="T103" s="64">
        <v>1.512</v>
      </c>
      <c r="U103" s="64">
        <v>0.13600000000000001</v>
      </c>
      <c r="V103" s="64" t="s">
        <v>0</v>
      </c>
      <c r="X103" s="1">
        <f t="shared" si="131"/>
        <v>94</v>
      </c>
      <c r="Y103" s="1">
        <f t="shared" si="132"/>
        <v>0</v>
      </c>
      <c r="Z103" s="1">
        <f t="shared" si="132"/>
        <v>0</v>
      </c>
      <c r="AA103" s="1">
        <f t="shared" si="134"/>
        <v>0</v>
      </c>
      <c r="AB103" s="1">
        <f t="shared" si="134"/>
        <v>120</v>
      </c>
      <c r="AC103" s="1">
        <f t="shared" si="134"/>
        <v>89</v>
      </c>
      <c r="AD103" s="1">
        <f t="shared" si="133"/>
        <v>0</v>
      </c>
      <c r="AE103" s="1">
        <f t="shared" si="133"/>
        <v>92</v>
      </c>
      <c r="AF103" s="1">
        <f t="shared" si="133"/>
        <v>0</v>
      </c>
      <c r="AG103" s="1">
        <f t="shared" si="118"/>
        <v>0</v>
      </c>
      <c r="AH103" s="1">
        <f t="shared" si="119"/>
        <v>0</v>
      </c>
      <c r="AI103" s="1">
        <f t="shared" si="120"/>
        <v>93</v>
      </c>
      <c r="AJ103" s="1">
        <f t="shared" si="121"/>
        <v>72</v>
      </c>
      <c r="AK103" s="1">
        <f t="shared" si="122"/>
        <v>0</v>
      </c>
      <c r="AL103" s="1">
        <f t="shared" si="123"/>
        <v>87</v>
      </c>
      <c r="AM103" s="1">
        <f t="shared" si="124"/>
        <v>0</v>
      </c>
      <c r="AN103" s="1">
        <f t="shared" si="125"/>
        <v>0</v>
      </c>
      <c r="AO103" s="1">
        <f t="shared" si="126"/>
        <v>0</v>
      </c>
      <c r="AP103" s="1">
        <f t="shared" si="127"/>
        <v>128</v>
      </c>
      <c r="AQ103" s="1">
        <f t="shared" si="128"/>
        <v>71</v>
      </c>
      <c r="AR103" s="1">
        <f t="shared" si="129"/>
        <v>0</v>
      </c>
    </row>
    <row r="104" spans="1:44" x14ac:dyDescent="0.3">
      <c r="A104" s="78" t="s">
        <v>173</v>
      </c>
      <c r="B104" s="64">
        <v>777.82299999999998</v>
      </c>
      <c r="C104" s="64" t="s">
        <v>0</v>
      </c>
      <c r="D104" s="64" t="s">
        <v>0</v>
      </c>
      <c r="E104" s="64" t="s">
        <v>0</v>
      </c>
      <c r="F104" s="64">
        <v>4.5999999999999999E-2</v>
      </c>
      <c r="G104" s="64">
        <v>0.51900000000000002</v>
      </c>
      <c r="H104" s="64" t="s">
        <v>0</v>
      </c>
      <c r="I104" s="64">
        <v>773.26199999999994</v>
      </c>
      <c r="J104" s="64" t="s">
        <v>0</v>
      </c>
      <c r="K104" s="64" t="s">
        <v>0</v>
      </c>
      <c r="L104" s="64" t="s">
        <v>0</v>
      </c>
      <c r="M104" s="64">
        <v>0.38800000000000001</v>
      </c>
      <c r="N104" s="64">
        <v>2.125</v>
      </c>
      <c r="O104" s="64" t="s">
        <v>0</v>
      </c>
      <c r="P104" s="64">
        <v>816.66</v>
      </c>
      <c r="Q104" s="64" t="s">
        <v>0</v>
      </c>
      <c r="R104" s="64" t="s">
        <v>0</v>
      </c>
      <c r="S104" s="64" t="s">
        <v>0</v>
      </c>
      <c r="T104" s="64">
        <v>2.8000000000000001E-2</v>
      </c>
      <c r="U104" s="64">
        <v>2.0139999999999998</v>
      </c>
      <c r="V104" s="64" t="s">
        <v>0</v>
      </c>
      <c r="X104" s="1">
        <f t="shared" si="131"/>
        <v>83</v>
      </c>
      <c r="Y104" s="1">
        <f t="shared" ref="Y104:Z119" si="135">IFERROR(RANK(C105,C$13:C$224),0)</f>
        <v>0</v>
      </c>
      <c r="Z104" s="1">
        <f t="shared" si="135"/>
        <v>0</v>
      </c>
      <c r="AA104" s="1">
        <f t="shared" si="134"/>
        <v>0</v>
      </c>
      <c r="AB104" s="1">
        <f t="shared" si="134"/>
        <v>63</v>
      </c>
      <c r="AC104" s="1">
        <f t="shared" si="134"/>
        <v>40</v>
      </c>
      <c r="AD104" s="1">
        <f t="shared" si="133"/>
        <v>0</v>
      </c>
      <c r="AE104" s="1">
        <f t="shared" si="133"/>
        <v>80</v>
      </c>
      <c r="AF104" s="1">
        <f t="shared" si="133"/>
        <v>0</v>
      </c>
      <c r="AG104" s="1">
        <f t="shared" si="118"/>
        <v>0</v>
      </c>
      <c r="AH104" s="1">
        <f t="shared" si="119"/>
        <v>0</v>
      </c>
      <c r="AI104" s="1">
        <f t="shared" si="120"/>
        <v>58</v>
      </c>
      <c r="AJ104" s="1">
        <f t="shared" si="121"/>
        <v>26</v>
      </c>
      <c r="AK104" s="1">
        <f t="shared" si="122"/>
        <v>0</v>
      </c>
      <c r="AL104" s="1">
        <f t="shared" si="123"/>
        <v>64</v>
      </c>
      <c r="AM104" s="1">
        <f t="shared" si="124"/>
        <v>0</v>
      </c>
      <c r="AN104" s="1">
        <f t="shared" si="125"/>
        <v>0</v>
      </c>
      <c r="AO104" s="1">
        <f t="shared" si="126"/>
        <v>0</v>
      </c>
      <c r="AP104" s="1">
        <f t="shared" si="127"/>
        <v>66</v>
      </c>
      <c r="AQ104" s="1">
        <f t="shared" si="128"/>
        <v>29</v>
      </c>
      <c r="AR104" s="1">
        <f t="shared" si="129"/>
        <v>36</v>
      </c>
    </row>
    <row r="105" spans="1:44" x14ac:dyDescent="0.3">
      <c r="A105" s="78" t="s">
        <v>174</v>
      </c>
      <c r="B105" s="64">
        <v>1179.068</v>
      </c>
      <c r="C105" s="64" t="s">
        <v>0</v>
      </c>
      <c r="D105" s="64" t="s">
        <v>0</v>
      </c>
      <c r="E105" s="64" t="s">
        <v>0</v>
      </c>
      <c r="F105" s="64">
        <v>3.7069999999999999</v>
      </c>
      <c r="G105" s="64">
        <v>100.69499999999999</v>
      </c>
      <c r="H105" s="64" t="s">
        <v>0</v>
      </c>
      <c r="I105" s="64">
        <v>1217.3520000000001</v>
      </c>
      <c r="J105" s="64" t="s">
        <v>0</v>
      </c>
      <c r="K105" s="64" t="s">
        <v>0</v>
      </c>
      <c r="L105" s="64" t="s">
        <v>0</v>
      </c>
      <c r="M105" s="64">
        <v>4.383</v>
      </c>
      <c r="N105" s="64">
        <v>158.21899999999999</v>
      </c>
      <c r="O105" s="64" t="s">
        <v>0</v>
      </c>
      <c r="P105" s="64">
        <v>2162.8200000000002</v>
      </c>
      <c r="Q105" s="64" t="s">
        <v>0</v>
      </c>
      <c r="R105" s="64" t="s">
        <v>0</v>
      </c>
      <c r="S105" s="64" t="s">
        <v>0</v>
      </c>
      <c r="T105" s="64">
        <v>2.2370000000000001</v>
      </c>
      <c r="U105" s="64">
        <v>124.64100000000001</v>
      </c>
      <c r="V105" s="64">
        <v>0</v>
      </c>
      <c r="X105" s="1">
        <f t="shared" si="131"/>
        <v>93</v>
      </c>
      <c r="Y105" s="1">
        <f t="shared" si="135"/>
        <v>54</v>
      </c>
      <c r="Z105" s="1">
        <f t="shared" si="135"/>
        <v>45</v>
      </c>
      <c r="AA105" s="1">
        <f t="shared" si="134"/>
        <v>0</v>
      </c>
      <c r="AB105" s="1">
        <f t="shared" si="134"/>
        <v>115</v>
      </c>
      <c r="AC105" s="1">
        <f t="shared" si="134"/>
        <v>117</v>
      </c>
      <c r="AD105" s="1">
        <f t="shared" si="133"/>
        <v>28</v>
      </c>
      <c r="AE105" s="1">
        <f t="shared" si="133"/>
        <v>90</v>
      </c>
      <c r="AF105" s="1">
        <f t="shared" si="133"/>
        <v>42</v>
      </c>
      <c r="AG105" s="1">
        <f t="shared" si="118"/>
        <v>47</v>
      </c>
      <c r="AH105" s="1">
        <f t="shared" si="119"/>
        <v>0</v>
      </c>
      <c r="AI105" s="1">
        <f t="shared" si="120"/>
        <v>102</v>
      </c>
      <c r="AJ105" s="1">
        <f t="shared" si="121"/>
        <v>0</v>
      </c>
      <c r="AK105" s="1">
        <f t="shared" si="122"/>
        <v>34</v>
      </c>
      <c r="AL105" s="1">
        <f t="shared" si="123"/>
        <v>81</v>
      </c>
      <c r="AM105" s="1">
        <f t="shared" si="124"/>
        <v>41</v>
      </c>
      <c r="AN105" s="1">
        <f t="shared" si="125"/>
        <v>42</v>
      </c>
      <c r="AO105" s="1">
        <f t="shared" si="126"/>
        <v>0</v>
      </c>
      <c r="AP105" s="1">
        <f t="shared" si="127"/>
        <v>122</v>
      </c>
      <c r="AQ105" s="1">
        <f t="shared" si="128"/>
        <v>0</v>
      </c>
      <c r="AR105" s="1">
        <f t="shared" si="129"/>
        <v>36</v>
      </c>
    </row>
    <row r="106" spans="1:44" x14ac:dyDescent="0.3">
      <c r="A106" s="78" t="s">
        <v>175</v>
      </c>
      <c r="B106" s="64">
        <v>780.25599999999997</v>
      </c>
      <c r="C106" s="64">
        <v>1E-3</v>
      </c>
      <c r="D106" s="64">
        <v>2E-3</v>
      </c>
      <c r="E106" s="64" t="s">
        <v>0</v>
      </c>
      <c r="F106" s="64">
        <v>6.2E-2</v>
      </c>
      <c r="G106" s="64">
        <v>2.8000000000000001E-2</v>
      </c>
      <c r="H106" s="64">
        <v>1E-3</v>
      </c>
      <c r="I106" s="64">
        <v>782.654</v>
      </c>
      <c r="J106" s="64">
        <v>1E-3</v>
      </c>
      <c r="K106" s="64">
        <v>1E-3</v>
      </c>
      <c r="L106" s="64" t="s">
        <v>0</v>
      </c>
      <c r="M106" s="64">
        <v>0.16</v>
      </c>
      <c r="N106" s="64" t="s">
        <v>0</v>
      </c>
      <c r="O106" s="64">
        <v>0</v>
      </c>
      <c r="P106" s="64">
        <v>1076.5309999999999</v>
      </c>
      <c r="Q106" s="64">
        <v>0</v>
      </c>
      <c r="R106" s="64">
        <v>5.0000000000000001E-3</v>
      </c>
      <c r="S106" s="64" t="s">
        <v>0</v>
      </c>
      <c r="T106" s="64">
        <v>4.2999999999999997E-2</v>
      </c>
      <c r="U106" s="64" t="s">
        <v>0</v>
      </c>
      <c r="V106" s="64">
        <v>0</v>
      </c>
      <c r="X106" s="1">
        <f t="shared" si="131"/>
        <v>99</v>
      </c>
      <c r="Y106" s="1">
        <f t="shared" si="135"/>
        <v>32</v>
      </c>
      <c r="Z106" s="1">
        <f t="shared" si="135"/>
        <v>36</v>
      </c>
      <c r="AA106" s="1">
        <f t="shared" si="134"/>
        <v>0</v>
      </c>
      <c r="AB106" s="1">
        <f t="shared" si="134"/>
        <v>83</v>
      </c>
      <c r="AC106" s="1">
        <f t="shared" si="134"/>
        <v>49</v>
      </c>
      <c r="AD106" s="1">
        <f t="shared" si="133"/>
        <v>18</v>
      </c>
      <c r="AE106" s="1">
        <f t="shared" si="133"/>
        <v>94</v>
      </c>
      <c r="AF106" s="1">
        <f t="shared" si="133"/>
        <v>26</v>
      </c>
      <c r="AG106" s="1">
        <f t="shared" si="118"/>
        <v>31</v>
      </c>
      <c r="AH106" s="1">
        <f t="shared" si="119"/>
        <v>0</v>
      </c>
      <c r="AI106" s="1">
        <f t="shared" si="120"/>
        <v>68</v>
      </c>
      <c r="AJ106" s="1">
        <f t="shared" si="121"/>
        <v>52</v>
      </c>
      <c r="AK106" s="1">
        <f t="shared" si="122"/>
        <v>34</v>
      </c>
      <c r="AL106" s="1">
        <f t="shared" si="123"/>
        <v>103</v>
      </c>
      <c r="AM106" s="1">
        <f t="shared" si="124"/>
        <v>27</v>
      </c>
      <c r="AN106" s="1">
        <f t="shared" si="125"/>
        <v>37</v>
      </c>
      <c r="AO106" s="1">
        <f t="shared" si="126"/>
        <v>0</v>
      </c>
      <c r="AP106" s="1">
        <f t="shared" si="127"/>
        <v>71</v>
      </c>
      <c r="AQ106" s="1">
        <f t="shared" si="128"/>
        <v>64</v>
      </c>
      <c r="AR106" s="1">
        <f t="shared" si="129"/>
        <v>9</v>
      </c>
    </row>
    <row r="107" spans="1:44" x14ac:dyDescent="0.3">
      <c r="A107" s="78" t="s">
        <v>176</v>
      </c>
      <c r="B107" s="64">
        <v>601.92100000000005</v>
      </c>
      <c r="C107" s="64">
        <v>6.4000000000000001E-2</v>
      </c>
      <c r="D107" s="64">
        <v>1.2E-2</v>
      </c>
      <c r="E107" s="64" t="s">
        <v>0</v>
      </c>
      <c r="F107" s="64">
        <v>0.55300000000000005</v>
      </c>
      <c r="G107" s="64">
        <v>26.067</v>
      </c>
      <c r="H107" s="64">
        <v>6.2E-2</v>
      </c>
      <c r="I107" s="64">
        <v>727.56899999999996</v>
      </c>
      <c r="J107" s="64">
        <v>8.2000000000000003E-2</v>
      </c>
      <c r="K107" s="64">
        <v>1.7000000000000001E-2</v>
      </c>
      <c r="L107" s="64" t="s">
        <v>0</v>
      </c>
      <c r="M107" s="64">
        <v>2.1779999999999999</v>
      </c>
      <c r="N107" s="64">
        <v>7.9</v>
      </c>
      <c r="O107" s="64">
        <v>0</v>
      </c>
      <c r="P107" s="64">
        <v>517.34100000000001</v>
      </c>
      <c r="Q107" s="64">
        <v>2.5999999999999999E-2</v>
      </c>
      <c r="R107" s="64">
        <v>1.4999999999999999E-2</v>
      </c>
      <c r="S107" s="64" t="s">
        <v>0</v>
      </c>
      <c r="T107" s="64">
        <v>1.61</v>
      </c>
      <c r="U107" s="64">
        <v>3.9790000000000001</v>
      </c>
      <c r="V107" s="64">
        <v>1.417</v>
      </c>
      <c r="X107" s="1">
        <f t="shared" si="131"/>
        <v>110</v>
      </c>
      <c r="Y107" s="1">
        <f t="shared" si="135"/>
        <v>0</v>
      </c>
      <c r="Z107" s="1">
        <f t="shared" si="135"/>
        <v>0</v>
      </c>
      <c r="AA107" s="1">
        <f t="shared" si="134"/>
        <v>0</v>
      </c>
      <c r="AB107" s="1">
        <f t="shared" si="134"/>
        <v>91</v>
      </c>
      <c r="AC107" s="1">
        <f t="shared" si="134"/>
        <v>0</v>
      </c>
      <c r="AD107" s="1">
        <f t="shared" si="133"/>
        <v>0</v>
      </c>
      <c r="AE107" s="1">
        <f t="shared" si="133"/>
        <v>81</v>
      </c>
      <c r="AF107" s="1">
        <f t="shared" si="133"/>
        <v>0</v>
      </c>
      <c r="AG107" s="1">
        <f t="shared" si="118"/>
        <v>0</v>
      </c>
      <c r="AH107" s="1">
        <f t="shared" si="119"/>
        <v>0</v>
      </c>
      <c r="AI107" s="1">
        <f t="shared" si="120"/>
        <v>79</v>
      </c>
      <c r="AJ107" s="1">
        <f t="shared" si="121"/>
        <v>0</v>
      </c>
      <c r="AK107" s="1">
        <f t="shared" si="122"/>
        <v>0</v>
      </c>
      <c r="AL107" s="1">
        <f t="shared" si="123"/>
        <v>107</v>
      </c>
      <c r="AM107" s="1">
        <f t="shared" si="124"/>
        <v>0</v>
      </c>
      <c r="AN107" s="1">
        <f t="shared" si="125"/>
        <v>0</v>
      </c>
      <c r="AO107" s="1">
        <f t="shared" si="126"/>
        <v>0</v>
      </c>
      <c r="AP107" s="1">
        <f t="shared" si="127"/>
        <v>88</v>
      </c>
      <c r="AQ107" s="1">
        <f t="shared" si="128"/>
        <v>0</v>
      </c>
      <c r="AR107" s="1">
        <f t="shared" si="129"/>
        <v>0</v>
      </c>
    </row>
    <row r="108" spans="1:44" x14ac:dyDescent="0.3">
      <c r="A108" s="78" t="s">
        <v>177</v>
      </c>
      <c r="B108" s="64">
        <v>399.80099999999999</v>
      </c>
      <c r="C108" s="64" t="s">
        <v>0</v>
      </c>
      <c r="D108" s="64" t="s">
        <v>0</v>
      </c>
      <c r="E108" s="64" t="s">
        <v>0</v>
      </c>
      <c r="F108" s="64">
        <v>0.34499999999999997</v>
      </c>
      <c r="G108" s="64" t="s">
        <v>0</v>
      </c>
      <c r="H108" s="64" t="s">
        <v>0</v>
      </c>
      <c r="I108" s="64">
        <v>1204.2180000000001</v>
      </c>
      <c r="J108" s="64" t="s">
        <v>0</v>
      </c>
      <c r="K108" s="64" t="s">
        <v>0</v>
      </c>
      <c r="L108" s="64" t="s">
        <v>0</v>
      </c>
      <c r="M108" s="64">
        <v>1.218</v>
      </c>
      <c r="N108" s="64" t="s">
        <v>0</v>
      </c>
      <c r="O108" s="64" t="s">
        <v>0</v>
      </c>
      <c r="P108" s="64">
        <v>400.483</v>
      </c>
      <c r="Q108" s="64" t="s">
        <v>0</v>
      </c>
      <c r="R108" s="64" t="s">
        <v>0</v>
      </c>
      <c r="S108" s="64" t="s">
        <v>0</v>
      </c>
      <c r="T108" s="64">
        <v>0.32100000000000001</v>
      </c>
      <c r="U108" s="64" t="s">
        <v>0</v>
      </c>
      <c r="V108" s="64" t="s">
        <v>0</v>
      </c>
      <c r="X108" s="1">
        <f t="shared" si="131"/>
        <v>101</v>
      </c>
      <c r="Y108" s="1">
        <f t="shared" si="135"/>
        <v>40</v>
      </c>
      <c r="Z108" s="1">
        <f t="shared" si="135"/>
        <v>0</v>
      </c>
      <c r="AA108" s="1">
        <f t="shared" si="134"/>
        <v>0</v>
      </c>
      <c r="AB108" s="1">
        <f t="shared" si="134"/>
        <v>76</v>
      </c>
      <c r="AC108" s="1">
        <f t="shared" si="134"/>
        <v>97</v>
      </c>
      <c r="AD108" s="1">
        <f t="shared" si="133"/>
        <v>28</v>
      </c>
      <c r="AE108" s="1">
        <f t="shared" si="133"/>
        <v>97</v>
      </c>
      <c r="AF108" s="1">
        <f t="shared" si="133"/>
        <v>40</v>
      </c>
      <c r="AG108" s="1">
        <f t="shared" si="118"/>
        <v>0</v>
      </c>
      <c r="AH108" s="1">
        <f t="shared" si="119"/>
        <v>0</v>
      </c>
      <c r="AI108" s="1">
        <f t="shared" si="120"/>
        <v>72</v>
      </c>
      <c r="AJ108" s="1">
        <f t="shared" si="121"/>
        <v>101</v>
      </c>
      <c r="AK108" s="1">
        <f t="shared" si="122"/>
        <v>0</v>
      </c>
      <c r="AL108" s="1">
        <f t="shared" si="123"/>
        <v>99</v>
      </c>
      <c r="AM108" s="1">
        <f t="shared" si="124"/>
        <v>36</v>
      </c>
      <c r="AN108" s="1">
        <f t="shared" si="125"/>
        <v>0</v>
      </c>
      <c r="AO108" s="1">
        <f t="shared" si="126"/>
        <v>0</v>
      </c>
      <c r="AP108" s="1">
        <f t="shared" si="127"/>
        <v>69</v>
      </c>
      <c r="AQ108" s="1">
        <f t="shared" si="128"/>
        <v>116</v>
      </c>
      <c r="AR108" s="1">
        <f t="shared" si="129"/>
        <v>0</v>
      </c>
    </row>
    <row r="109" spans="1:44" x14ac:dyDescent="0.3">
      <c r="A109" s="78" t="s">
        <v>178</v>
      </c>
      <c r="B109" s="64">
        <v>596.37800000000004</v>
      </c>
      <c r="C109" s="64">
        <v>8.0000000000000002E-3</v>
      </c>
      <c r="D109" s="64" t="s">
        <v>0</v>
      </c>
      <c r="E109" s="64" t="s">
        <v>0</v>
      </c>
      <c r="F109" s="64">
        <v>1.298</v>
      </c>
      <c r="G109" s="64">
        <v>0.21</v>
      </c>
      <c r="H109" s="64">
        <v>1E-3</v>
      </c>
      <c r="I109" s="64">
        <v>669.64400000000001</v>
      </c>
      <c r="J109" s="64">
        <v>3.0000000000000001E-3</v>
      </c>
      <c r="K109" s="64" t="s">
        <v>0</v>
      </c>
      <c r="L109" s="64" t="s">
        <v>0</v>
      </c>
      <c r="M109" s="64">
        <v>1.962</v>
      </c>
      <c r="N109" s="64">
        <v>0.13500000000000001</v>
      </c>
      <c r="O109" s="64" t="s">
        <v>0</v>
      </c>
      <c r="P109" s="64">
        <v>550.63099999999997</v>
      </c>
      <c r="Q109" s="64">
        <v>1E-3</v>
      </c>
      <c r="R109" s="64" t="s">
        <v>0</v>
      </c>
      <c r="S109" s="64" t="s">
        <v>0</v>
      </c>
      <c r="T109" s="64">
        <v>1.738</v>
      </c>
      <c r="U109" s="64">
        <v>4.3999999999999997E-2</v>
      </c>
      <c r="V109" s="64" t="s">
        <v>0</v>
      </c>
      <c r="X109" s="1">
        <f t="shared" si="131"/>
        <v>106</v>
      </c>
      <c r="Y109" s="1">
        <f t="shared" si="135"/>
        <v>62</v>
      </c>
      <c r="Z109" s="1">
        <f t="shared" si="135"/>
        <v>13</v>
      </c>
      <c r="AA109" s="1">
        <f t="shared" si="134"/>
        <v>16</v>
      </c>
      <c r="AB109" s="1">
        <f t="shared" si="134"/>
        <v>34</v>
      </c>
      <c r="AC109" s="1">
        <f t="shared" si="134"/>
        <v>62</v>
      </c>
      <c r="AD109" s="1">
        <f t="shared" si="133"/>
        <v>34</v>
      </c>
      <c r="AE109" s="1">
        <f t="shared" si="133"/>
        <v>105</v>
      </c>
      <c r="AF109" s="1">
        <f t="shared" si="133"/>
        <v>18</v>
      </c>
      <c r="AG109" s="1">
        <f t="shared" si="118"/>
        <v>55</v>
      </c>
      <c r="AH109" s="1">
        <f t="shared" si="119"/>
        <v>20</v>
      </c>
      <c r="AI109" s="1">
        <f t="shared" si="120"/>
        <v>34</v>
      </c>
      <c r="AJ109" s="1">
        <f t="shared" si="121"/>
        <v>55</v>
      </c>
      <c r="AK109" s="1">
        <f t="shared" si="122"/>
        <v>34</v>
      </c>
      <c r="AL109" s="1">
        <f t="shared" si="123"/>
        <v>105</v>
      </c>
      <c r="AM109" s="1">
        <f t="shared" si="124"/>
        <v>41</v>
      </c>
      <c r="AN109" s="1">
        <f t="shared" si="125"/>
        <v>0</v>
      </c>
      <c r="AO109" s="1">
        <f t="shared" si="126"/>
        <v>14</v>
      </c>
      <c r="AP109" s="1">
        <f t="shared" si="127"/>
        <v>32</v>
      </c>
      <c r="AQ109" s="1">
        <f t="shared" si="128"/>
        <v>58</v>
      </c>
      <c r="AR109" s="1">
        <f t="shared" si="129"/>
        <v>16</v>
      </c>
    </row>
    <row r="110" spans="1:44" x14ac:dyDescent="0.3">
      <c r="A110" s="78" t="s">
        <v>179</v>
      </c>
      <c r="B110" s="64">
        <v>552.43899999999996</v>
      </c>
      <c r="C110" s="64">
        <v>0</v>
      </c>
      <c r="D110" s="64">
        <v>11.907999999999999</v>
      </c>
      <c r="E110" s="64">
        <v>0.185</v>
      </c>
      <c r="F110" s="64">
        <v>34.484999999999999</v>
      </c>
      <c r="G110" s="64">
        <v>7.45</v>
      </c>
      <c r="H110" s="64">
        <v>0</v>
      </c>
      <c r="I110" s="64">
        <v>462.036</v>
      </c>
      <c r="J110" s="64">
        <v>0.25700000000000001</v>
      </c>
      <c r="K110" s="64">
        <v>0</v>
      </c>
      <c r="L110" s="64">
        <v>0</v>
      </c>
      <c r="M110" s="64">
        <v>25.190999999999999</v>
      </c>
      <c r="N110" s="64">
        <v>6.9450000000000003</v>
      </c>
      <c r="O110" s="64">
        <v>0</v>
      </c>
      <c r="P110" s="64">
        <v>411.48</v>
      </c>
      <c r="Q110" s="64">
        <v>0</v>
      </c>
      <c r="R110" s="64" t="s">
        <v>0</v>
      </c>
      <c r="S110" s="64">
        <v>0.26700000000000002</v>
      </c>
      <c r="T110" s="64">
        <v>23.975999999999999</v>
      </c>
      <c r="U110" s="64">
        <v>5.8419999999999996</v>
      </c>
      <c r="V110" s="64">
        <v>0.216</v>
      </c>
      <c r="X110" s="1">
        <f t="shared" si="131"/>
        <v>91</v>
      </c>
      <c r="Y110" s="1">
        <f t="shared" si="135"/>
        <v>36</v>
      </c>
      <c r="Z110" s="1">
        <f t="shared" si="135"/>
        <v>0</v>
      </c>
      <c r="AA110" s="1">
        <f t="shared" si="134"/>
        <v>0</v>
      </c>
      <c r="AB110" s="1">
        <f t="shared" si="134"/>
        <v>79</v>
      </c>
      <c r="AC110" s="1">
        <f t="shared" si="134"/>
        <v>56</v>
      </c>
      <c r="AD110" s="1">
        <f t="shared" si="133"/>
        <v>0</v>
      </c>
      <c r="AE110" s="1">
        <f t="shared" si="133"/>
        <v>91</v>
      </c>
      <c r="AF110" s="1">
        <f t="shared" si="133"/>
        <v>29</v>
      </c>
      <c r="AG110" s="1">
        <f t="shared" si="118"/>
        <v>0</v>
      </c>
      <c r="AH110" s="1">
        <f t="shared" si="119"/>
        <v>0</v>
      </c>
      <c r="AI110" s="1">
        <f t="shared" si="120"/>
        <v>48</v>
      </c>
      <c r="AJ110" s="1">
        <f t="shared" si="121"/>
        <v>43</v>
      </c>
      <c r="AK110" s="1">
        <f t="shared" si="122"/>
        <v>0</v>
      </c>
      <c r="AL110" s="1">
        <f t="shared" si="123"/>
        <v>84</v>
      </c>
      <c r="AM110" s="1">
        <f t="shared" si="124"/>
        <v>0</v>
      </c>
      <c r="AN110" s="1">
        <f t="shared" si="125"/>
        <v>0</v>
      </c>
      <c r="AO110" s="1">
        <f t="shared" si="126"/>
        <v>0</v>
      </c>
      <c r="AP110" s="1">
        <f t="shared" si="127"/>
        <v>49</v>
      </c>
      <c r="AQ110" s="1">
        <f t="shared" si="128"/>
        <v>52</v>
      </c>
      <c r="AR110" s="1">
        <f t="shared" si="129"/>
        <v>0</v>
      </c>
    </row>
    <row r="111" spans="1:44" x14ac:dyDescent="0.3">
      <c r="A111" s="78" t="s">
        <v>180</v>
      </c>
      <c r="B111" s="64">
        <v>846.08699999999999</v>
      </c>
      <c r="C111" s="64">
        <v>4.4999999999999998E-2</v>
      </c>
      <c r="D111" s="64" t="s">
        <v>0</v>
      </c>
      <c r="E111" s="64" t="s">
        <v>0</v>
      </c>
      <c r="F111" s="64">
        <v>0.92600000000000005</v>
      </c>
      <c r="G111" s="64">
        <v>21.141999999999999</v>
      </c>
      <c r="H111" s="64" t="s">
        <v>0</v>
      </c>
      <c r="I111" s="64">
        <v>780.49599999999998</v>
      </c>
      <c r="J111" s="64">
        <v>3.1E-2</v>
      </c>
      <c r="K111" s="64" t="s">
        <v>0</v>
      </c>
      <c r="L111" s="64" t="s">
        <v>0</v>
      </c>
      <c r="M111" s="64">
        <v>9.3469999999999995</v>
      </c>
      <c r="N111" s="64">
        <v>30.815999999999999</v>
      </c>
      <c r="O111" s="64" t="s">
        <v>0</v>
      </c>
      <c r="P111" s="64">
        <v>844.505</v>
      </c>
      <c r="Q111" s="64" t="s">
        <v>0</v>
      </c>
      <c r="R111" s="64" t="s">
        <v>0</v>
      </c>
      <c r="S111" s="64" t="s">
        <v>0</v>
      </c>
      <c r="T111" s="64">
        <v>7.8010000000000002</v>
      </c>
      <c r="U111" s="64">
        <v>10.489000000000001</v>
      </c>
      <c r="V111" s="64" t="s">
        <v>0</v>
      </c>
      <c r="X111" s="1">
        <f t="shared" si="131"/>
        <v>102</v>
      </c>
      <c r="Y111" s="1">
        <f t="shared" si="135"/>
        <v>0</v>
      </c>
      <c r="Z111" s="1">
        <f t="shared" si="135"/>
        <v>0</v>
      </c>
      <c r="AA111" s="1">
        <f t="shared" si="134"/>
        <v>0</v>
      </c>
      <c r="AB111" s="1">
        <f t="shared" si="134"/>
        <v>128</v>
      </c>
      <c r="AC111" s="1">
        <f t="shared" si="134"/>
        <v>118</v>
      </c>
      <c r="AD111" s="1">
        <f t="shared" si="133"/>
        <v>0</v>
      </c>
      <c r="AE111" s="1">
        <f t="shared" si="133"/>
        <v>106</v>
      </c>
      <c r="AF111" s="1">
        <f t="shared" si="133"/>
        <v>0</v>
      </c>
      <c r="AG111" s="1">
        <f t="shared" si="118"/>
        <v>47</v>
      </c>
      <c r="AH111" s="1">
        <f t="shared" si="119"/>
        <v>0</v>
      </c>
      <c r="AI111" s="1">
        <f t="shared" si="120"/>
        <v>96</v>
      </c>
      <c r="AJ111" s="1">
        <f t="shared" si="121"/>
        <v>92</v>
      </c>
      <c r="AK111" s="1">
        <f t="shared" si="122"/>
        <v>0</v>
      </c>
      <c r="AL111" s="1">
        <f t="shared" si="123"/>
        <v>96</v>
      </c>
      <c r="AM111" s="1">
        <f t="shared" si="124"/>
        <v>0</v>
      </c>
      <c r="AN111" s="1">
        <f t="shared" si="125"/>
        <v>43</v>
      </c>
      <c r="AO111" s="1">
        <f t="shared" si="126"/>
        <v>0</v>
      </c>
      <c r="AP111" s="1">
        <f t="shared" si="127"/>
        <v>120</v>
      </c>
      <c r="AQ111" s="1">
        <f t="shared" si="128"/>
        <v>114</v>
      </c>
      <c r="AR111" s="1">
        <f t="shared" si="129"/>
        <v>0</v>
      </c>
    </row>
    <row r="112" spans="1:44" x14ac:dyDescent="0.3">
      <c r="A112" s="78" t="s">
        <v>181</v>
      </c>
      <c r="B112" s="64">
        <v>583.31200000000001</v>
      </c>
      <c r="C112" s="64" t="s">
        <v>0</v>
      </c>
      <c r="D112" s="64" t="s">
        <v>0</v>
      </c>
      <c r="E112" s="64" t="s">
        <v>0</v>
      </c>
      <c r="F112" s="64">
        <v>2.5000000000000001E-2</v>
      </c>
      <c r="G112" s="64">
        <v>1.2E-2</v>
      </c>
      <c r="H112" s="64" t="s">
        <v>0</v>
      </c>
      <c r="I112" s="64">
        <v>455.20600000000002</v>
      </c>
      <c r="J112" s="64" t="s">
        <v>0</v>
      </c>
      <c r="K112" s="64">
        <v>1E-3</v>
      </c>
      <c r="L112" s="64" t="s">
        <v>0</v>
      </c>
      <c r="M112" s="64">
        <v>0.30599999999999999</v>
      </c>
      <c r="N112" s="64">
        <v>0.32700000000000001</v>
      </c>
      <c r="O112" s="64" t="s">
        <v>0</v>
      </c>
      <c r="P112" s="64">
        <v>648.07899999999995</v>
      </c>
      <c r="Q112" s="64" t="s">
        <v>0</v>
      </c>
      <c r="R112" s="64">
        <v>3.0000000000000001E-3</v>
      </c>
      <c r="S112" s="64" t="s">
        <v>0</v>
      </c>
      <c r="T112" s="64">
        <v>4.5999999999999999E-2</v>
      </c>
      <c r="U112" s="64">
        <v>4.9000000000000002E-2</v>
      </c>
      <c r="V112" s="64" t="s">
        <v>0</v>
      </c>
      <c r="X112" s="1">
        <f t="shared" si="131"/>
        <v>103</v>
      </c>
      <c r="Y112" s="1">
        <f t="shared" si="135"/>
        <v>62</v>
      </c>
      <c r="Z112" s="1">
        <f t="shared" si="135"/>
        <v>21</v>
      </c>
      <c r="AA112" s="1">
        <f t="shared" si="134"/>
        <v>0</v>
      </c>
      <c r="AB112" s="1">
        <f t="shared" si="134"/>
        <v>104</v>
      </c>
      <c r="AC112" s="1">
        <f t="shared" si="134"/>
        <v>101</v>
      </c>
      <c r="AD112" s="1">
        <f t="shared" si="133"/>
        <v>34</v>
      </c>
      <c r="AE112" s="1">
        <f t="shared" si="133"/>
        <v>104</v>
      </c>
      <c r="AF112" s="1">
        <f t="shared" si="133"/>
        <v>0</v>
      </c>
      <c r="AG112" s="1">
        <f t="shared" si="118"/>
        <v>21</v>
      </c>
      <c r="AH112" s="1">
        <f t="shared" si="119"/>
        <v>0</v>
      </c>
      <c r="AI112" s="1">
        <f t="shared" si="120"/>
        <v>105</v>
      </c>
      <c r="AJ112" s="1">
        <f t="shared" si="121"/>
        <v>86</v>
      </c>
      <c r="AK112" s="1">
        <f t="shared" si="122"/>
        <v>25</v>
      </c>
      <c r="AL112" s="1">
        <f t="shared" si="123"/>
        <v>90</v>
      </c>
      <c r="AM112" s="1">
        <f t="shared" si="124"/>
        <v>41</v>
      </c>
      <c r="AN112" s="1">
        <f t="shared" si="125"/>
        <v>23</v>
      </c>
      <c r="AO112" s="1">
        <f t="shared" si="126"/>
        <v>23</v>
      </c>
      <c r="AP112" s="1">
        <f t="shared" si="127"/>
        <v>86</v>
      </c>
      <c r="AQ112" s="1">
        <f t="shared" si="128"/>
        <v>76</v>
      </c>
      <c r="AR112" s="1">
        <f t="shared" si="129"/>
        <v>27</v>
      </c>
    </row>
    <row r="113" spans="1:44" x14ac:dyDescent="0.3">
      <c r="A113" s="78" t="s">
        <v>182</v>
      </c>
      <c r="B113" s="64">
        <v>570.83900000000006</v>
      </c>
      <c r="C113" s="64">
        <v>0</v>
      </c>
      <c r="D113" s="64">
        <v>0.375</v>
      </c>
      <c r="E113" s="64" t="s">
        <v>0</v>
      </c>
      <c r="F113" s="64">
        <v>0.13700000000000001</v>
      </c>
      <c r="G113" s="64">
        <v>0.19500000000000001</v>
      </c>
      <c r="H113" s="64">
        <v>0</v>
      </c>
      <c r="I113" s="64">
        <v>477.11099999999999</v>
      </c>
      <c r="J113" s="64" t="s">
        <v>0</v>
      </c>
      <c r="K113" s="64">
        <v>0.36699999999999999</v>
      </c>
      <c r="L113" s="64" t="s">
        <v>0</v>
      </c>
      <c r="M113" s="64">
        <v>0.14000000000000001</v>
      </c>
      <c r="N113" s="64">
        <v>0.52500000000000002</v>
      </c>
      <c r="O113" s="64">
        <v>2E-3</v>
      </c>
      <c r="P113" s="64">
        <v>713.22799999999995</v>
      </c>
      <c r="Q113" s="64">
        <v>0</v>
      </c>
      <c r="R113" s="64">
        <v>0.32600000000000001</v>
      </c>
      <c r="S113" s="64">
        <v>0</v>
      </c>
      <c r="T113" s="64">
        <v>0.42499999999999999</v>
      </c>
      <c r="U113" s="64">
        <v>1.0549999999999999</v>
      </c>
      <c r="V113" s="64">
        <v>7.0000000000000001E-3</v>
      </c>
      <c r="X113" s="1">
        <f t="shared" si="131"/>
        <v>92</v>
      </c>
      <c r="Y113" s="1">
        <f t="shared" si="135"/>
        <v>44</v>
      </c>
      <c r="Z113" s="1">
        <f t="shared" si="135"/>
        <v>52</v>
      </c>
      <c r="AA113" s="1">
        <f t="shared" si="134"/>
        <v>0</v>
      </c>
      <c r="AB113" s="1">
        <f t="shared" si="134"/>
        <v>74</v>
      </c>
      <c r="AC113" s="1">
        <f t="shared" si="134"/>
        <v>63</v>
      </c>
      <c r="AD113" s="1">
        <f t="shared" si="133"/>
        <v>0</v>
      </c>
      <c r="AE113" s="1">
        <f t="shared" si="133"/>
        <v>84</v>
      </c>
      <c r="AF113" s="1">
        <f t="shared" si="133"/>
        <v>36</v>
      </c>
      <c r="AG113" s="1">
        <f t="shared" si="118"/>
        <v>55</v>
      </c>
      <c r="AH113" s="1">
        <f t="shared" si="119"/>
        <v>0</v>
      </c>
      <c r="AI113" s="1">
        <f t="shared" si="120"/>
        <v>71</v>
      </c>
      <c r="AJ113" s="1">
        <f t="shared" si="121"/>
        <v>65</v>
      </c>
      <c r="AK113" s="1">
        <f t="shared" si="122"/>
        <v>0</v>
      </c>
      <c r="AL113" s="1">
        <f t="shared" si="123"/>
        <v>89</v>
      </c>
      <c r="AM113" s="1">
        <f t="shared" si="124"/>
        <v>36</v>
      </c>
      <c r="AN113" s="1">
        <f t="shared" si="125"/>
        <v>57</v>
      </c>
      <c r="AO113" s="1">
        <f t="shared" si="126"/>
        <v>0</v>
      </c>
      <c r="AP113" s="1">
        <f t="shared" si="127"/>
        <v>68</v>
      </c>
      <c r="AQ113" s="1">
        <f t="shared" si="128"/>
        <v>104</v>
      </c>
      <c r="AR113" s="1">
        <f t="shared" si="129"/>
        <v>36</v>
      </c>
    </row>
    <row r="114" spans="1:44" x14ac:dyDescent="0.3">
      <c r="A114" s="78" t="s">
        <v>183</v>
      </c>
      <c r="B114" s="64">
        <v>788.495</v>
      </c>
      <c r="C114" s="64">
        <v>4.0000000000000001E-3</v>
      </c>
      <c r="D114" s="64">
        <v>0</v>
      </c>
      <c r="E114" s="64" t="s">
        <v>0</v>
      </c>
      <c r="F114" s="64">
        <v>1.738</v>
      </c>
      <c r="G114" s="64">
        <v>6.6689999999999996</v>
      </c>
      <c r="H114" s="64" t="s">
        <v>0</v>
      </c>
      <c r="I114" s="64">
        <v>975.85699999999997</v>
      </c>
      <c r="J114" s="64">
        <v>4.0000000000000001E-3</v>
      </c>
      <c r="K114" s="64">
        <v>0</v>
      </c>
      <c r="L114" s="64" t="s">
        <v>0</v>
      </c>
      <c r="M114" s="64">
        <v>1.9810000000000001</v>
      </c>
      <c r="N114" s="64">
        <v>3.1579999999999999</v>
      </c>
      <c r="O114" s="64" t="s">
        <v>0</v>
      </c>
      <c r="P114" s="64">
        <v>756.08799999999997</v>
      </c>
      <c r="Q114" s="64">
        <v>1E-3</v>
      </c>
      <c r="R114" s="64">
        <v>0</v>
      </c>
      <c r="S114" s="64" t="s">
        <v>0</v>
      </c>
      <c r="T114" s="64">
        <v>1.7969999999999999</v>
      </c>
      <c r="U114" s="64">
        <v>0.126</v>
      </c>
      <c r="V114" s="64">
        <v>0</v>
      </c>
      <c r="X114" s="1">
        <f t="shared" si="131"/>
        <v>100</v>
      </c>
      <c r="Y114" s="1">
        <f t="shared" si="135"/>
        <v>21</v>
      </c>
      <c r="Z114" s="1">
        <f t="shared" si="135"/>
        <v>0</v>
      </c>
      <c r="AA114" s="1">
        <f t="shared" si="134"/>
        <v>0</v>
      </c>
      <c r="AB114" s="1">
        <f t="shared" si="134"/>
        <v>90</v>
      </c>
      <c r="AC114" s="1">
        <f t="shared" si="134"/>
        <v>29</v>
      </c>
      <c r="AD114" s="1">
        <f t="shared" ref="AD114:AF129" si="136">IFERROR(RANK(H115,H$13:H$224),0)</f>
        <v>0</v>
      </c>
      <c r="AE114" s="1">
        <f t="shared" si="136"/>
        <v>95</v>
      </c>
      <c r="AF114" s="1">
        <f t="shared" si="136"/>
        <v>0</v>
      </c>
      <c r="AG114" s="1">
        <f t="shared" ref="AG114:AG145" si="137">IFERROR(RANK(K115,K$13:K$224),0)</f>
        <v>0</v>
      </c>
      <c r="AH114" s="1">
        <f t="shared" ref="AH114:AH145" si="138">IFERROR(RANK(L115,L$13:L$224),0)</f>
        <v>0</v>
      </c>
      <c r="AI114" s="1">
        <f t="shared" ref="AI114:AI145" si="139">IFERROR(RANK(M115,M$13:M$224),0)</f>
        <v>90</v>
      </c>
      <c r="AJ114" s="1">
        <f t="shared" ref="AJ114:AJ145" si="140">IFERROR(RANK(N115,N$13:N$224),0)</f>
        <v>23</v>
      </c>
      <c r="AK114" s="1">
        <f t="shared" ref="AK114:AK145" si="141">IFERROR(RANK(O115,O$13:O$224),0)</f>
        <v>0</v>
      </c>
      <c r="AL114" s="1">
        <f t="shared" ref="AL114:AL145" si="142">IFERROR(RANK(P115,P$13:P$224),0)</f>
        <v>106</v>
      </c>
      <c r="AM114" s="1">
        <f t="shared" ref="AM114:AM145" si="143">IFERROR(RANK(Q115,Q$13:Q$224),0)</f>
        <v>0</v>
      </c>
      <c r="AN114" s="1">
        <f t="shared" ref="AN114:AN145" si="144">IFERROR(RANK(R115,R$13:R$224),0)</f>
        <v>0</v>
      </c>
      <c r="AO114" s="1">
        <f t="shared" ref="AO114:AO145" si="145">IFERROR(RANK(S115,S$13:S$224),0)</f>
        <v>0</v>
      </c>
      <c r="AP114" s="1">
        <f t="shared" ref="AP114:AP145" si="146">IFERROR(RANK(T115,T$13:T$224),0)</f>
        <v>92</v>
      </c>
      <c r="AQ114" s="1">
        <f t="shared" ref="AQ114:AQ145" si="147">IFERROR(RANK(U115,U$13:U$224),0)</f>
        <v>43</v>
      </c>
      <c r="AR114" s="1">
        <f t="shared" ref="AR114:AR145" si="148">IFERROR(RANK(V115,V$13:V$224),0)</f>
        <v>0</v>
      </c>
    </row>
    <row r="115" spans="1:44" x14ac:dyDescent="0.3">
      <c r="A115" s="78" t="s">
        <v>184</v>
      </c>
      <c r="B115" s="64">
        <v>601.197</v>
      </c>
      <c r="C115" s="64">
        <v>0.48599999999999999</v>
      </c>
      <c r="D115" s="64" t="s">
        <v>0</v>
      </c>
      <c r="E115" s="64" t="s">
        <v>0</v>
      </c>
      <c r="F115" s="64">
        <v>0.42399999999999999</v>
      </c>
      <c r="G115" s="64">
        <v>191.12299999999999</v>
      </c>
      <c r="H115" s="64" t="s">
        <v>0</v>
      </c>
      <c r="I115" s="64">
        <v>719.06200000000001</v>
      </c>
      <c r="J115" s="64" t="s">
        <v>0</v>
      </c>
      <c r="K115" s="64" t="s">
        <v>0</v>
      </c>
      <c r="L115" s="64" t="s">
        <v>0</v>
      </c>
      <c r="M115" s="64">
        <v>0.42399999999999999</v>
      </c>
      <c r="N115" s="64">
        <v>186.352</v>
      </c>
      <c r="O115" s="64" t="s">
        <v>0</v>
      </c>
      <c r="P115" s="64">
        <v>410.33199999999999</v>
      </c>
      <c r="Q115" s="64" t="s">
        <v>0</v>
      </c>
      <c r="R115" s="64" t="s">
        <v>0</v>
      </c>
      <c r="S115" s="64" t="s">
        <v>0</v>
      </c>
      <c r="T115" s="64">
        <v>0.25600000000000001</v>
      </c>
      <c r="U115" s="64">
        <v>46.250999999999998</v>
      </c>
      <c r="V115" s="64" t="s">
        <v>0</v>
      </c>
      <c r="X115" s="1">
        <f t="shared" si="131"/>
        <v>98</v>
      </c>
      <c r="Y115" s="1">
        <f t="shared" si="135"/>
        <v>0</v>
      </c>
      <c r="Z115" s="1">
        <f t="shared" si="135"/>
        <v>47</v>
      </c>
      <c r="AA115" s="1">
        <f t="shared" si="134"/>
        <v>0</v>
      </c>
      <c r="AB115" s="1">
        <f t="shared" si="134"/>
        <v>138</v>
      </c>
      <c r="AC115" s="1">
        <f t="shared" si="134"/>
        <v>74</v>
      </c>
      <c r="AD115" s="1">
        <f t="shared" si="136"/>
        <v>0</v>
      </c>
      <c r="AE115" s="1">
        <f t="shared" si="136"/>
        <v>98</v>
      </c>
      <c r="AF115" s="1">
        <f t="shared" si="136"/>
        <v>52</v>
      </c>
      <c r="AG115" s="1">
        <f t="shared" si="137"/>
        <v>41</v>
      </c>
      <c r="AH115" s="1">
        <f t="shared" si="138"/>
        <v>0</v>
      </c>
      <c r="AI115" s="1">
        <f t="shared" si="139"/>
        <v>119</v>
      </c>
      <c r="AJ115" s="1">
        <f t="shared" si="140"/>
        <v>96</v>
      </c>
      <c r="AK115" s="1">
        <f t="shared" si="141"/>
        <v>0</v>
      </c>
      <c r="AL115" s="1">
        <f t="shared" si="142"/>
        <v>95</v>
      </c>
      <c r="AM115" s="1">
        <f t="shared" si="143"/>
        <v>41</v>
      </c>
      <c r="AN115" s="1">
        <f t="shared" si="144"/>
        <v>30</v>
      </c>
      <c r="AO115" s="1">
        <f t="shared" si="145"/>
        <v>0</v>
      </c>
      <c r="AP115" s="1">
        <f t="shared" si="146"/>
        <v>132</v>
      </c>
      <c r="AQ115" s="1">
        <f t="shared" si="147"/>
        <v>51</v>
      </c>
      <c r="AR115" s="1">
        <f t="shared" si="148"/>
        <v>36</v>
      </c>
    </row>
    <row r="116" spans="1:44" x14ac:dyDescent="0.3">
      <c r="A116" s="78" t="s">
        <v>185</v>
      </c>
      <c r="B116" s="64">
        <v>696.95899999999995</v>
      </c>
      <c r="C116" s="64" t="s">
        <v>0</v>
      </c>
      <c r="D116" s="64">
        <v>1E-3</v>
      </c>
      <c r="E116" s="64" t="s">
        <v>0</v>
      </c>
      <c r="F116" s="64">
        <v>8.9999999999999993E-3</v>
      </c>
      <c r="G116" s="64">
        <v>1.667</v>
      </c>
      <c r="H116" s="64" t="s">
        <v>0</v>
      </c>
      <c r="I116" s="64">
        <v>659.38300000000004</v>
      </c>
      <c r="J116" s="64">
        <v>0</v>
      </c>
      <c r="K116" s="64">
        <v>5.0000000000000001E-3</v>
      </c>
      <c r="L116" s="64" t="s">
        <v>0</v>
      </c>
      <c r="M116" s="64">
        <v>6.2E-2</v>
      </c>
      <c r="N116" s="64">
        <v>0.217</v>
      </c>
      <c r="O116" s="64" t="s">
        <v>0</v>
      </c>
      <c r="P116" s="64">
        <v>665.58900000000006</v>
      </c>
      <c r="Q116" s="64">
        <v>0</v>
      </c>
      <c r="R116" s="64">
        <v>8.5000000000000006E-2</v>
      </c>
      <c r="S116" s="64" t="s">
        <v>0</v>
      </c>
      <c r="T116" s="64">
        <v>1.9E-2</v>
      </c>
      <c r="U116" s="64">
        <v>11.456</v>
      </c>
      <c r="V116" s="64">
        <v>0</v>
      </c>
      <c r="X116" s="1">
        <f t="shared" si="131"/>
        <v>107</v>
      </c>
      <c r="Y116" s="1">
        <f t="shared" si="135"/>
        <v>0</v>
      </c>
      <c r="Z116" s="1">
        <f t="shared" si="135"/>
        <v>52</v>
      </c>
      <c r="AA116" s="1">
        <f t="shared" ref="AA116:AC131" si="149">IFERROR(RANK(E117,E$13:E$224),0)</f>
        <v>0</v>
      </c>
      <c r="AB116" s="1">
        <f t="shared" si="149"/>
        <v>127</v>
      </c>
      <c r="AC116" s="1">
        <f t="shared" si="149"/>
        <v>45</v>
      </c>
      <c r="AD116" s="1">
        <f t="shared" si="136"/>
        <v>0</v>
      </c>
      <c r="AE116" s="1">
        <f t="shared" si="136"/>
        <v>102</v>
      </c>
      <c r="AF116" s="1">
        <f t="shared" si="136"/>
        <v>0</v>
      </c>
      <c r="AG116" s="1">
        <f t="shared" si="137"/>
        <v>47</v>
      </c>
      <c r="AH116" s="1">
        <f t="shared" si="138"/>
        <v>0</v>
      </c>
      <c r="AI116" s="1">
        <f t="shared" si="139"/>
        <v>137</v>
      </c>
      <c r="AJ116" s="1">
        <f t="shared" si="140"/>
        <v>44</v>
      </c>
      <c r="AK116" s="1">
        <f t="shared" si="141"/>
        <v>34</v>
      </c>
      <c r="AL116" s="1">
        <f t="shared" si="142"/>
        <v>101</v>
      </c>
      <c r="AM116" s="1">
        <f t="shared" si="143"/>
        <v>0</v>
      </c>
      <c r="AN116" s="1">
        <f t="shared" si="144"/>
        <v>57</v>
      </c>
      <c r="AO116" s="1">
        <f t="shared" si="145"/>
        <v>0</v>
      </c>
      <c r="AP116" s="1">
        <f t="shared" si="146"/>
        <v>135</v>
      </c>
      <c r="AQ116" s="1">
        <f t="shared" si="147"/>
        <v>41</v>
      </c>
      <c r="AR116" s="1">
        <f t="shared" si="148"/>
        <v>0</v>
      </c>
    </row>
    <row r="117" spans="1:44" x14ac:dyDescent="0.3">
      <c r="A117" s="78" t="s">
        <v>186</v>
      </c>
      <c r="B117" s="64">
        <v>511.77300000000002</v>
      </c>
      <c r="C117" s="64" t="s">
        <v>0</v>
      </c>
      <c r="D117" s="64">
        <v>0</v>
      </c>
      <c r="E117" s="64" t="s">
        <v>0</v>
      </c>
      <c r="F117" s="64">
        <v>2.5999999999999999E-2</v>
      </c>
      <c r="G117" s="64">
        <v>67.040999999999997</v>
      </c>
      <c r="H117" s="64" t="s">
        <v>0</v>
      </c>
      <c r="I117" s="64">
        <v>499.88</v>
      </c>
      <c r="J117" s="64" t="s">
        <v>0</v>
      </c>
      <c r="K117" s="64">
        <v>1E-3</v>
      </c>
      <c r="L117" s="64" t="s">
        <v>0</v>
      </c>
      <c r="M117" s="64">
        <v>1.6E-2</v>
      </c>
      <c r="N117" s="64">
        <v>25.23</v>
      </c>
      <c r="O117" s="64">
        <v>0</v>
      </c>
      <c r="P117" s="64">
        <v>537.38499999999999</v>
      </c>
      <c r="Q117" s="64" t="s">
        <v>0</v>
      </c>
      <c r="R117" s="64">
        <v>0</v>
      </c>
      <c r="S117" s="64" t="s">
        <v>0</v>
      </c>
      <c r="T117" s="64">
        <v>8.0000000000000002E-3</v>
      </c>
      <c r="U117" s="64">
        <v>49.220999999999997</v>
      </c>
      <c r="V117" s="64" t="s">
        <v>0</v>
      </c>
      <c r="X117" s="1">
        <f t="shared" si="131"/>
        <v>82</v>
      </c>
      <c r="Y117" s="1">
        <f t="shared" si="135"/>
        <v>0</v>
      </c>
      <c r="Z117" s="1">
        <f t="shared" si="135"/>
        <v>0</v>
      </c>
      <c r="AA117" s="1">
        <f t="shared" si="149"/>
        <v>22</v>
      </c>
      <c r="AB117" s="1">
        <f t="shared" si="149"/>
        <v>49</v>
      </c>
      <c r="AC117" s="1">
        <f t="shared" si="149"/>
        <v>77</v>
      </c>
      <c r="AD117" s="1">
        <f t="shared" si="136"/>
        <v>0</v>
      </c>
      <c r="AE117" s="1">
        <f t="shared" si="136"/>
        <v>87</v>
      </c>
      <c r="AF117" s="1">
        <f t="shared" si="136"/>
        <v>52</v>
      </c>
      <c r="AG117" s="1">
        <f t="shared" si="137"/>
        <v>55</v>
      </c>
      <c r="AH117" s="1">
        <f t="shared" si="138"/>
        <v>0</v>
      </c>
      <c r="AI117" s="1">
        <f t="shared" si="139"/>
        <v>43</v>
      </c>
      <c r="AJ117" s="1">
        <f t="shared" si="140"/>
        <v>79</v>
      </c>
      <c r="AK117" s="1">
        <f t="shared" si="141"/>
        <v>34</v>
      </c>
      <c r="AL117" s="1">
        <f t="shared" si="142"/>
        <v>100</v>
      </c>
      <c r="AM117" s="1">
        <f t="shared" si="143"/>
        <v>0</v>
      </c>
      <c r="AN117" s="1">
        <f t="shared" si="144"/>
        <v>0</v>
      </c>
      <c r="AO117" s="1">
        <f t="shared" si="145"/>
        <v>0</v>
      </c>
      <c r="AP117" s="1">
        <f t="shared" si="146"/>
        <v>47</v>
      </c>
      <c r="AQ117" s="1">
        <f t="shared" si="147"/>
        <v>87</v>
      </c>
      <c r="AR117" s="1">
        <f t="shared" si="148"/>
        <v>0</v>
      </c>
    </row>
    <row r="118" spans="1:44" x14ac:dyDescent="0.3">
      <c r="A118" s="78" t="s">
        <v>187</v>
      </c>
      <c r="B118" s="64">
        <v>1215.8230000000001</v>
      </c>
      <c r="C118" s="64" t="s">
        <v>0</v>
      </c>
      <c r="D118" s="64" t="s">
        <v>0</v>
      </c>
      <c r="E118" s="64">
        <v>0</v>
      </c>
      <c r="F118" s="64">
        <v>11.105</v>
      </c>
      <c r="G118" s="64">
        <v>1.3620000000000001</v>
      </c>
      <c r="H118" s="64" t="s">
        <v>0</v>
      </c>
      <c r="I118" s="64">
        <v>816.64</v>
      </c>
      <c r="J118" s="64">
        <v>0</v>
      </c>
      <c r="K118" s="64">
        <v>0</v>
      </c>
      <c r="L118" s="64" t="s">
        <v>0</v>
      </c>
      <c r="M118" s="64">
        <v>12.316000000000001</v>
      </c>
      <c r="N118" s="64">
        <v>0.68200000000000005</v>
      </c>
      <c r="O118" s="64">
        <v>0</v>
      </c>
      <c r="P118" s="64">
        <v>546.79600000000005</v>
      </c>
      <c r="Q118" s="64" t="s">
        <v>0</v>
      </c>
      <c r="R118" s="64" t="s">
        <v>0</v>
      </c>
      <c r="S118" s="64" t="s">
        <v>0</v>
      </c>
      <c r="T118" s="64">
        <v>9.4090000000000007</v>
      </c>
      <c r="U118" s="64">
        <v>0.47</v>
      </c>
      <c r="V118" s="64" t="s">
        <v>0</v>
      </c>
      <c r="X118" s="1">
        <f t="shared" si="131"/>
        <v>111</v>
      </c>
      <c r="Y118" s="1">
        <f t="shared" si="135"/>
        <v>0</v>
      </c>
      <c r="Z118" s="1">
        <f t="shared" si="135"/>
        <v>0</v>
      </c>
      <c r="AA118" s="1">
        <f t="shared" si="149"/>
        <v>0</v>
      </c>
      <c r="AB118" s="1">
        <f t="shared" si="149"/>
        <v>29</v>
      </c>
      <c r="AC118" s="1">
        <f t="shared" si="149"/>
        <v>59</v>
      </c>
      <c r="AD118" s="1">
        <f t="shared" si="136"/>
        <v>0</v>
      </c>
      <c r="AE118" s="1">
        <f t="shared" si="136"/>
        <v>113</v>
      </c>
      <c r="AF118" s="1">
        <f t="shared" si="136"/>
        <v>0</v>
      </c>
      <c r="AG118" s="1">
        <f t="shared" si="137"/>
        <v>0</v>
      </c>
      <c r="AH118" s="1">
        <f t="shared" si="138"/>
        <v>0</v>
      </c>
      <c r="AI118" s="1">
        <f t="shared" si="139"/>
        <v>25</v>
      </c>
      <c r="AJ118" s="1">
        <f t="shared" si="140"/>
        <v>62</v>
      </c>
      <c r="AK118" s="1">
        <f t="shared" si="141"/>
        <v>0</v>
      </c>
      <c r="AL118" s="1">
        <f t="shared" si="142"/>
        <v>116</v>
      </c>
      <c r="AM118" s="1">
        <f t="shared" si="143"/>
        <v>0</v>
      </c>
      <c r="AN118" s="1">
        <f t="shared" si="144"/>
        <v>0</v>
      </c>
      <c r="AO118" s="1">
        <f t="shared" si="145"/>
        <v>0</v>
      </c>
      <c r="AP118" s="1">
        <f t="shared" si="146"/>
        <v>26</v>
      </c>
      <c r="AQ118" s="1">
        <f t="shared" si="147"/>
        <v>82</v>
      </c>
      <c r="AR118" s="1">
        <f t="shared" si="148"/>
        <v>0</v>
      </c>
    </row>
    <row r="119" spans="1:44" x14ac:dyDescent="0.3">
      <c r="A119" s="78" t="s">
        <v>188</v>
      </c>
      <c r="B119" s="64">
        <v>363.84899999999999</v>
      </c>
      <c r="C119" s="64" t="s">
        <v>0</v>
      </c>
      <c r="D119" s="64" t="s">
        <v>0</v>
      </c>
      <c r="E119" s="64" t="s">
        <v>0</v>
      </c>
      <c r="F119" s="64">
        <v>38.999000000000002</v>
      </c>
      <c r="G119" s="64">
        <v>8.3160000000000007</v>
      </c>
      <c r="H119" s="64" t="s">
        <v>0</v>
      </c>
      <c r="I119" s="64">
        <v>285.399</v>
      </c>
      <c r="J119" s="64" t="s">
        <v>0</v>
      </c>
      <c r="K119" s="64" t="s">
        <v>0</v>
      </c>
      <c r="L119" s="64" t="s">
        <v>0</v>
      </c>
      <c r="M119" s="64">
        <v>50.472000000000001</v>
      </c>
      <c r="N119" s="64">
        <v>3.9980000000000002</v>
      </c>
      <c r="O119" s="64" t="s">
        <v>0</v>
      </c>
      <c r="P119" s="64">
        <v>263.88600000000002</v>
      </c>
      <c r="Q119" s="64" t="s">
        <v>0</v>
      </c>
      <c r="R119" s="64" t="s">
        <v>0</v>
      </c>
      <c r="S119" s="64" t="s">
        <v>0</v>
      </c>
      <c r="T119" s="64">
        <v>40.329000000000001</v>
      </c>
      <c r="U119" s="64">
        <v>0.86399999999999999</v>
      </c>
      <c r="V119" s="64" t="s">
        <v>0</v>
      </c>
      <c r="X119" s="1">
        <f t="shared" si="131"/>
        <v>104</v>
      </c>
      <c r="Y119" s="1">
        <f t="shared" si="135"/>
        <v>0</v>
      </c>
      <c r="Z119" s="1">
        <f t="shared" si="135"/>
        <v>0</v>
      </c>
      <c r="AA119" s="1">
        <f t="shared" si="149"/>
        <v>0</v>
      </c>
      <c r="AB119" s="1">
        <f t="shared" si="149"/>
        <v>95</v>
      </c>
      <c r="AC119" s="1">
        <f t="shared" si="149"/>
        <v>92</v>
      </c>
      <c r="AD119" s="1">
        <f t="shared" si="136"/>
        <v>0</v>
      </c>
      <c r="AE119" s="1">
        <f t="shared" si="136"/>
        <v>107</v>
      </c>
      <c r="AF119" s="1">
        <f t="shared" si="136"/>
        <v>0</v>
      </c>
      <c r="AG119" s="1">
        <f t="shared" si="137"/>
        <v>0</v>
      </c>
      <c r="AH119" s="1">
        <f t="shared" si="138"/>
        <v>0</v>
      </c>
      <c r="AI119" s="1">
        <f t="shared" si="139"/>
        <v>99</v>
      </c>
      <c r="AJ119" s="1">
        <f t="shared" si="140"/>
        <v>0</v>
      </c>
      <c r="AK119" s="1">
        <f t="shared" si="141"/>
        <v>34</v>
      </c>
      <c r="AL119" s="1">
        <f t="shared" si="142"/>
        <v>109</v>
      </c>
      <c r="AM119" s="1">
        <f t="shared" si="143"/>
        <v>0</v>
      </c>
      <c r="AN119" s="1">
        <f t="shared" si="144"/>
        <v>0</v>
      </c>
      <c r="AO119" s="1">
        <f t="shared" si="145"/>
        <v>0</v>
      </c>
      <c r="AP119" s="1">
        <f t="shared" si="146"/>
        <v>130</v>
      </c>
      <c r="AQ119" s="1">
        <f t="shared" si="147"/>
        <v>100</v>
      </c>
      <c r="AR119" s="1">
        <f t="shared" si="148"/>
        <v>0</v>
      </c>
    </row>
    <row r="120" spans="1:44" x14ac:dyDescent="0.3">
      <c r="A120" s="78" t="s">
        <v>189</v>
      </c>
      <c r="B120" s="64">
        <v>561.85400000000004</v>
      </c>
      <c r="C120" s="64" t="s">
        <v>0</v>
      </c>
      <c r="D120" s="64" t="s">
        <v>0</v>
      </c>
      <c r="E120" s="64" t="s">
        <v>0</v>
      </c>
      <c r="F120" s="64">
        <v>0.248</v>
      </c>
      <c r="G120" s="64">
        <v>0.311</v>
      </c>
      <c r="H120" s="64" t="s">
        <v>0</v>
      </c>
      <c r="I120" s="64">
        <v>409.00900000000001</v>
      </c>
      <c r="J120" s="64" t="s">
        <v>0</v>
      </c>
      <c r="K120" s="64" t="s">
        <v>0</v>
      </c>
      <c r="L120" s="64" t="s">
        <v>0</v>
      </c>
      <c r="M120" s="64">
        <v>0.23899999999999999</v>
      </c>
      <c r="N120" s="64" t="s">
        <v>0</v>
      </c>
      <c r="O120" s="64">
        <v>0</v>
      </c>
      <c r="P120" s="64">
        <v>370.28800000000001</v>
      </c>
      <c r="Q120" s="64" t="s">
        <v>0</v>
      </c>
      <c r="R120" s="64" t="s">
        <v>0</v>
      </c>
      <c r="S120" s="64" t="s">
        <v>0</v>
      </c>
      <c r="T120" s="64">
        <v>2.1999999999999999E-2</v>
      </c>
      <c r="U120" s="64">
        <v>0.16600000000000001</v>
      </c>
      <c r="V120" s="64" t="s">
        <v>0</v>
      </c>
      <c r="X120" s="1">
        <f t="shared" ref="X120:X151" si="150">IFERROR(RANK(B121,B$13:B$224),0)</f>
        <v>108</v>
      </c>
      <c r="Y120" s="1">
        <f t="shared" ref="Y120:Z135" si="151">IFERROR(RANK(C121,C$13:C$224),0)</f>
        <v>0</v>
      </c>
      <c r="Z120" s="1">
        <f t="shared" si="151"/>
        <v>0</v>
      </c>
      <c r="AA120" s="1">
        <f t="shared" si="149"/>
        <v>0</v>
      </c>
      <c r="AB120" s="1">
        <f t="shared" si="149"/>
        <v>136</v>
      </c>
      <c r="AC120" s="1">
        <f t="shared" si="149"/>
        <v>41</v>
      </c>
      <c r="AD120" s="1">
        <f t="shared" si="136"/>
        <v>0</v>
      </c>
      <c r="AE120" s="1">
        <f t="shared" si="136"/>
        <v>110</v>
      </c>
      <c r="AF120" s="1">
        <f t="shared" si="136"/>
        <v>0</v>
      </c>
      <c r="AG120" s="1">
        <f t="shared" si="137"/>
        <v>36</v>
      </c>
      <c r="AH120" s="1">
        <f t="shared" si="138"/>
        <v>0</v>
      </c>
      <c r="AI120" s="1">
        <f t="shared" si="139"/>
        <v>116</v>
      </c>
      <c r="AJ120" s="1">
        <f t="shared" si="140"/>
        <v>41</v>
      </c>
      <c r="AK120" s="1">
        <f t="shared" si="141"/>
        <v>0</v>
      </c>
      <c r="AL120" s="1">
        <f t="shared" si="142"/>
        <v>110</v>
      </c>
      <c r="AM120" s="1">
        <f t="shared" si="143"/>
        <v>0</v>
      </c>
      <c r="AN120" s="1">
        <f t="shared" si="144"/>
        <v>33</v>
      </c>
      <c r="AO120" s="1">
        <f t="shared" si="145"/>
        <v>0</v>
      </c>
      <c r="AP120" s="1">
        <f t="shared" si="146"/>
        <v>113</v>
      </c>
      <c r="AQ120" s="1">
        <f t="shared" si="147"/>
        <v>39</v>
      </c>
      <c r="AR120" s="1">
        <f t="shared" si="148"/>
        <v>0</v>
      </c>
    </row>
    <row r="121" spans="1:44" x14ac:dyDescent="0.3">
      <c r="A121" s="78" t="s">
        <v>190</v>
      </c>
      <c r="B121" s="64">
        <v>491.423</v>
      </c>
      <c r="C121" s="64" t="s">
        <v>0</v>
      </c>
      <c r="D121" s="64" t="s">
        <v>0</v>
      </c>
      <c r="E121" s="64" t="s">
        <v>0</v>
      </c>
      <c r="F121" s="64">
        <v>0.01</v>
      </c>
      <c r="G121" s="64">
        <v>97.769000000000005</v>
      </c>
      <c r="H121" s="64" t="s">
        <v>0</v>
      </c>
      <c r="I121" s="64">
        <v>325.77</v>
      </c>
      <c r="J121" s="64" t="s">
        <v>0</v>
      </c>
      <c r="K121" s="64">
        <v>8.9999999999999993E-3</v>
      </c>
      <c r="L121" s="64" t="s">
        <v>0</v>
      </c>
      <c r="M121" s="64">
        <v>7.6999999999999999E-2</v>
      </c>
      <c r="N121" s="64">
        <v>49.402000000000001</v>
      </c>
      <c r="O121" s="64" t="s">
        <v>0</v>
      </c>
      <c r="P121" s="64">
        <v>322.71199999999999</v>
      </c>
      <c r="Q121" s="64" t="s">
        <v>0</v>
      </c>
      <c r="R121" s="64">
        <v>4.3999999999999997E-2</v>
      </c>
      <c r="S121" s="64" t="s">
        <v>0</v>
      </c>
      <c r="T121" s="64">
        <v>6.9000000000000006E-2</v>
      </c>
      <c r="U121" s="64">
        <v>50.183</v>
      </c>
      <c r="V121" s="64" t="s">
        <v>0</v>
      </c>
      <c r="X121" s="1">
        <f t="shared" si="150"/>
        <v>109</v>
      </c>
      <c r="Y121" s="1">
        <f t="shared" si="151"/>
        <v>47</v>
      </c>
      <c r="Z121" s="1">
        <f t="shared" si="151"/>
        <v>0</v>
      </c>
      <c r="AA121" s="1">
        <f t="shared" si="149"/>
        <v>0</v>
      </c>
      <c r="AB121" s="1">
        <f t="shared" si="149"/>
        <v>86</v>
      </c>
      <c r="AC121" s="1">
        <f t="shared" si="149"/>
        <v>0</v>
      </c>
      <c r="AD121" s="1">
        <f t="shared" si="136"/>
        <v>0</v>
      </c>
      <c r="AE121" s="1">
        <f t="shared" si="136"/>
        <v>108</v>
      </c>
      <c r="AF121" s="1">
        <f t="shared" si="136"/>
        <v>0</v>
      </c>
      <c r="AG121" s="1">
        <f t="shared" si="137"/>
        <v>0</v>
      </c>
      <c r="AH121" s="1">
        <f t="shared" si="138"/>
        <v>0</v>
      </c>
      <c r="AI121" s="1">
        <f t="shared" si="139"/>
        <v>76</v>
      </c>
      <c r="AJ121" s="1">
        <f t="shared" si="140"/>
        <v>0</v>
      </c>
      <c r="AK121" s="1">
        <f t="shared" si="141"/>
        <v>0</v>
      </c>
      <c r="AL121" s="1">
        <f t="shared" si="142"/>
        <v>104</v>
      </c>
      <c r="AM121" s="1">
        <f t="shared" si="143"/>
        <v>41</v>
      </c>
      <c r="AN121" s="1">
        <f t="shared" si="144"/>
        <v>0</v>
      </c>
      <c r="AO121" s="1">
        <f t="shared" si="145"/>
        <v>0</v>
      </c>
      <c r="AP121" s="1">
        <f t="shared" si="146"/>
        <v>96</v>
      </c>
      <c r="AQ121" s="1">
        <f t="shared" si="147"/>
        <v>0</v>
      </c>
      <c r="AR121" s="1">
        <f t="shared" si="148"/>
        <v>0</v>
      </c>
    </row>
    <row r="122" spans="1:44" x14ac:dyDescent="0.3">
      <c r="A122" s="78" t="s">
        <v>191</v>
      </c>
      <c r="B122" s="64">
        <v>419.93200000000002</v>
      </c>
      <c r="C122" s="64">
        <v>2E-3</v>
      </c>
      <c r="D122" s="64" t="s">
        <v>0</v>
      </c>
      <c r="E122" s="64" t="s">
        <v>0</v>
      </c>
      <c r="F122" s="64">
        <v>0.45500000000000002</v>
      </c>
      <c r="G122" s="64" t="s">
        <v>0</v>
      </c>
      <c r="H122" s="64" t="s">
        <v>0</v>
      </c>
      <c r="I122" s="64">
        <v>405.69499999999999</v>
      </c>
      <c r="J122" s="64" t="s">
        <v>0</v>
      </c>
      <c r="K122" s="64" t="s">
        <v>0</v>
      </c>
      <c r="L122" s="64" t="s">
        <v>0</v>
      </c>
      <c r="M122" s="64">
        <v>1.5609999999999999</v>
      </c>
      <c r="N122" s="64" t="s">
        <v>0</v>
      </c>
      <c r="O122" s="64" t="s">
        <v>0</v>
      </c>
      <c r="P122" s="64">
        <v>450.61599999999999</v>
      </c>
      <c r="Q122" s="64">
        <v>0</v>
      </c>
      <c r="R122" s="64" t="s">
        <v>0</v>
      </c>
      <c r="S122" s="64" t="s">
        <v>0</v>
      </c>
      <c r="T122" s="64">
        <v>0.20499999999999999</v>
      </c>
      <c r="U122" s="64" t="s">
        <v>0</v>
      </c>
      <c r="V122" s="64" t="s">
        <v>0</v>
      </c>
      <c r="X122" s="1">
        <f t="shared" si="150"/>
        <v>116</v>
      </c>
      <c r="Y122" s="1">
        <f t="shared" si="151"/>
        <v>0</v>
      </c>
      <c r="Z122" s="1">
        <f t="shared" si="151"/>
        <v>0</v>
      </c>
      <c r="AA122" s="1">
        <f t="shared" si="149"/>
        <v>0</v>
      </c>
      <c r="AB122" s="1">
        <f t="shared" si="149"/>
        <v>101</v>
      </c>
      <c r="AC122" s="1">
        <f t="shared" si="149"/>
        <v>113</v>
      </c>
      <c r="AD122" s="1">
        <f t="shared" si="136"/>
        <v>0</v>
      </c>
      <c r="AE122" s="1">
        <f t="shared" si="136"/>
        <v>120</v>
      </c>
      <c r="AF122" s="1">
        <f t="shared" si="136"/>
        <v>0</v>
      </c>
      <c r="AG122" s="1">
        <f t="shared" si="137"/>
        <v>0</v>
      </c>
      <c r="AH122" s="1">
        <f t="shared" si="138"/>
        <v>0</v>
      </c>
      <c r="AI122" s="1">
        <f t="shared" si="139"/>
        <v>91</v>
      </c>
      <c r="AJ122" s="1">
        <f t="shared" si="140"/>
        <v>128</v>
      </c>
      <c r="AK122" s="1">
        <f t="shared" si="141"/>
        <v>0</v>
      </c>
      <c r="AL122" s="1">
        <f t="shared" si="142"/>
        <v>117</v>
      </c>
      <c r="AM122" s="1">
        <f t="shared" si="143"/>
        <v>0</v>
      </c>
      <c r="AN122" s="1">
        <f t="shared" si="144"/>
        <v>0</v>
      </c>
      <c r="AO122" s="1">
        <f t="shared" si="145"/>
        <v>0</v>
      </c>
      <c r="AP122" s="1">
        <f t="shared" si="146"/>
        <v>98</v>
      </c>
      <c r="AQ122" s="1">
        <f t="shared" si="147"/>
        <v>0</v>
      </c>
      <c r="AR122" s="1">
        <f t="shared" si="148"/>
        <v>0</v>
      </c>
    </row>
    <row r="123" spans="1:44" x14ac:dyDescent="0.3">
      <c r="A123" s="78" t="s">
        <v>192</v>
      </c>
      <c r="B123" s="64">
        <v>254.08799999999999</v>
      </c>
      <c r="C123" s="64" t="s">
        <v>0</v>
      </c>
      <c r="D123" s="64" t="s">
        <v>0</v>
      </c>
      <c r="E123" s="64" t="s">
        <v>0</v>
      </c>
      <c r="F123" s="64">
        <v>0.16800000000000001</v>
      </c>
      <c r="G123" s="64">
        <v>0.05</v>
      </c>
      <c r="H123" s="64" t="s">
        <v>0</v>
      </c>
      <c r="I123" s="64">
        <v>201.995</v>
      </c>
      <c r="J123" s="64" t="s">
        <v>0</v>
      </c>
      <c r="K123" s="64" t="s">
        <v>0</v>
      </c>
      <c r="L123" s="64" t="s">
        <v>0</v>
      </c>
      <c r="M123" s="64">
        <v>0.40600000000000003</v>
      </c>
      <c r="N123" s="64">
        <v>4.0000000000000001E-3</v>
      </c>
      <c r="O123" s="64" t="s">
        <v>0</v>
      </c>
      <c r="P123" s="64">
        <v>260.99700000000001</v>
      </c>
      <c r="Q123" s="64" t="s">
        <v>0</v>
      </c>
      <c r="R123" s="64" t="s">
        <v>0</v>
      </c>
      <c r="S123" s="64" t="s">
        <v>0</v>
      </c>
      <c r="T123" s="64">
        <v>0.2</v>
      </c>
      <c r="U123" s="64" t="s">
        <v>0</v>
      </c>
      <c r="V123" s="64" t="s">
        <v>0</v>
      </c>
      <c r="X123" s="1">
        <f t="shared" si="150"/>
        <v>105</v>
      </c>
      <c r="Y123" s="1">
        <f t="shared" si="151"/>
        <v>0</v>
      </c>
      <c r="Z123" s="1">
        <f t="shared" si="151"/>
        <v>0</v>
      </c>
      <c r="AA123" s="1">
        <f t="shared" si="149"/>
        <v>0</v>
      </c>
      <c r="AB123" s="1">
        <f t="shared" si="149"/>
        <v>136</v>
      </c>
      <c r="AC123" s="1">
        <f t="shared" si="149"/>
        <v>0</v>
      </c>
      <c r="AD123" s="1">
        <f t="shared" si="136"/>
        <v>0</v>
      </c>
      <c r="AE123" s="1">
        <f t="shared" si="136"/>
        <v>109</v>
      </c>
      <c r="AF123" s="1">
        <f t="shared" si="136"/>
        <v>52</v>
      </c>
      <c r="AG123" s="1">
        <f t="shared" si="137"/>
        <v>0</v>
      </c>
      <c r="AH123" s="1">
        <f t="shared" si="138"/>
        <v>0</v>
      </c>
      <c r="AI123" s="1">
        <f t="shared" si="139"/>
        <v>147</v>
      </c>
      <c r="AJ123" s="1">
        <f t="shared" si="140"/>
        <v>0</v>
      </c>
      <c r="AK123" s="1">
        <f t="shared" si="141"/>
        <v>0</v>
      </c>
      <c r="AL123" s="1">
        <f t="shared" si="142"/>
        <v>108</v>
      </c>
      <c r="AM123" s="1">
        <f t="shared" si="143"/>
        <v>0</v>
      </c>
      <c r="AN123" s="1">
        <f t="shared" si="144"/>
        <v>0</v>
      </c>
      <c r="AO123" s="1">
        <f t="shared" si="145"/>
        <v>0</v>
      </c>
      <c r="AP123" s="1">
        <f t="shared" si="146"/>
        <v>146</v>
      </c>
      <c r="AQ123" s="1">
        <f t="shared" si="147"/>
        <v>0</v>
      </c>
      <c r="AR123" s="1">
        <f t="shared" si="148"/>
        <v>0</v>
      </c>
    </row>
    <row r="124" spans="1:44" x14ac:dyDescent="0.3">
      <c r="A124" s="78" t="s">
        <v>193</v>
      </c>
      <c r="B124" s="64">
        <v>553.56200000000001</v>
      </c>
      <c r="C124" s="64" t="s">
        <v>0</v>
      </c>
      <c r="D124" s="64" t="s">
        <v>0</v>
      </c>
      <c r="E124" s="64" t="s">
        <v>0</v>
      </c>
      <c r="F124" s="64">
        <v>0.01</v>
      </c>
      <c r="G124" s="64" t="s">
        <v>0</v>
      </c>
      <c r="H124" s="64" t="s">
        <v>0</v>
      </c>
      <c r="I124" s="64">
        <v>399.80900000000003</v>
      </c>
      <c r="J124" s="64">
        <v>0</v>
      </c>
      <c r="K124" s="64" t="s">
        <v>0</v>
      </c>
      <c r="L124" s="64" t="s">
        <v>0</v>
      </c>
      <c r="M124" s="64">
        <v>4.0000000000000001E-3</v>
      </c>
      <c r="N124" s="64" t="s">
        <v>0</v>
      </c>
      <c r="O124" s="64" t="s">
        <v>0</v>
      </c>
      <c r="P124" s="64">
        <v>391.44600000000003</v>
      </c>
      <c r="Q124" s="64" t="s">
        <v>0</v>
      </c>
      <c r="R124" s="64" t="s">
        <v>0</v>
      </c>
      <c r="S124" s="64" t="s">
        <v>0</v>
      </c>
      <c r="T124" s="64">
        <v>3.0000000000000001E-3</v>
      </c>
      <c r="U124" s="64" t="s">
        <v>0</v>
      </c>
      <c r="V124" s="64" t="s">
        <v>0</v>
      </c>
      <c r="X124" s="1">
        <f t="shared" si="150"/>
        <v>114</v>
      </c>
      <c r="Y124" s="1">
        <f t="shared" si="151"/>
        <v>22</v>
      </c>
      <c r="Z124" s="1">
        <f t="shared" si="151"/>
        <v>47</v>
      </c>
      <c r="AA124" s="1">
        <f t="shared" si="149"/>
        <v>0</v>
      </c>
      <c r="AB124" s="1">
        <f t="shared" si="149"/>
        <v>53</v>
      </c>
      <c r="AC124" s="1">
        <f t="shared" si="149"/>
        <v>67</v>
      </c>
      <c r="AD124" s="1">
        <f t="shared" si="136"/>
        <v>0</v>
      </c>
      <c r="AE124" s="1">
        <f t="shared" si="136"/>
        <v>112</v>
      </c>
      <c r="AF124" s="1">
        <f t="shared" si="136"/>
        <v>13</v>
      </c>
      <c r="AG124" s="1">
        <f t="shared" si="137"/>
        <v>47</v>
      </c>
      <c r="AH124" s="1">
        <f t="shared" si="138"/>
        <v>0</v>
      </c>
      <c r="AI124" s="1">
        <f t="shared" si="139"/>
        <v>61</v>
      </c>
      <c r="AJ124" s="1">
        <f t="shared" si="140"/>
        <v>77</v>
      </c>
      <c r="AK124" s="1">
        <f t="shared" si="141"/>
        <v>34</v>
      </c>
      <c r="AL124" s="1">
        <f t="shared" si="142"/>
        <v>111</v>
      </c>
      <c r="AM124" s="1">
        <f t="shared" si="143"/>
        <v>12</v>
      </c>
      <c r="AN124" s="1">
        <f t="shared" si="144"/>
        <v>0</v>
      </c>
      <c r="AO124" s="1">
        <f t="shared" si="145"/>
        <v>0</v>
      </c>
      <c r="AP124" s="1">
        <f t="shared" si="146"/>
        <v>52</v>
      </c>
      <c r="AQ124" s="1">
        <f t="shared" si="147"/>
        <v>53</v>
      </c>
      <c r="AR124" s="1">
        <f t="shared" si="148"/>
        <v>0</v>
      </c>
    </row>
    <row r="125" spans="1:44" x14ac:dyDescent="0.3">
      <c r="A125" s="78" t="s">
        <v>194</v>
      </c>
      <c r="B125" s="64">
        <v>280.55900000000003</v>
      </c>
      <c r="C125" s="64">
        <v>0.42799999999999999</v>
      </c>
      <c r="D125" s="64">
        <v>1E-3</v>
      </c>
      <c r="E125" s="64" t="s">
        <v>0</v>
      </c>
      <c r="F125" s="64">
        <v>7.3440000000000003</v>
      </c>
      <c r="G125" s="64">
        <v>3.375</v>
      </c>
      <c r="H125" s="64" t="s">
        <v>0</v>
      </c>
      <c r="I125" s="64">
        <v>289.69200000000001</v>
      </c>
      <c r="J125" s="64">
        <v>1.6559999999999999</v>
      </c>
      <c r="K125" s="64">
        <v>1E-3</v>
      </c>
      <c r="L125" s="64" t="s">
        <v>0</v>
      </c>
      <c r="M125" s="64">
        <v>4.1260000000000003</v>
      </c>
      <c r="N125" s="64">
        <v>0.95599999999999996</v>
      </c>
      <c r="O125" s="64">
        <v>0</v>
      </c>
      <c r="P125" s="64">
        <v>315.39499999999998</v>
      </c>
      <c r="Q125" s="64">
        <v>1.9650000000000001</v>
      </c>
      <c r="R125" s="64" t="s">
        <v>0</v>
      </c>
      <c r="S125" s="64" t="s">
        <v>0</v>
      </c>
      <c r="T125" s="64">
        <v>5.726</v>
      </c>
      <c r="U125" s="64">
        <v>10.220000000000001</v>
      </c>
      <c r="V125" s="64" t="s">
        <v>0</v>
      </c>
      <c r="X125" s="1">
        <f t="shared" si="150"/>
        <v>133</v>
      </c>
      <c r="Y125" s="1">
        <f t="shared" si="151"/>
        <v>0</v>
      </c>
      <c r="Z125" s="1">
        <f t="shared" si="151"/>
        <v>0</v>
      </c>
      <c r="AA125" s="1">
        <f t="shared" si="149"/>
        <v>0</v>
      </c>
      <c r="AB125" s="1">
        <f t="shared" si="149"/>
        <v>0</v>
      </c>
      <c r="AC125" s="1">
        <f t="shared" si="149"/>
        <v>0</v>
      </c>
      <c r="AD125" s="1">
        <f t="shared" si="136"/>
        <v>0</v>
      </c>
      <c r="AE125" s="1">
        <f t="shared" si="136"/>
        <v>151</v>
      </c>
      <c r="AF125" s="1">
        <f t="shared" si="136"/>
        <v>0</v>
      </c>
      <c r="AG125" s="1">
        <f t="shared" si="137"/>
        <v>0</v>
      </c>
      <c r="AH125" s="1">
        <f t="shared" si="138"/>
        <v>0</v>
      </c>
      <c r="AI125" s="1">
        <f t="shared" si="139"/>
        <v>0</v>
      </c>
      <c r="AJ125" s="1">
        <f t="shared" si="140"/>
        <v>0</v>
      </c>
      <c r="AK125" s="1">
        <f t="shared" si="141"/>
        <v>0</v>
      </c>
      <c r="AL125" s="1">
        <f t="shared" si="142"/>
        <v>152</v>
      </c>
      <c r="AM125" s="1">
        <f t="shared" si="143"/>
        <v>0</v>
      </c>
      <c r="AN125" s="1">
        <f t="shared" si="144"/>
        <v>0</v>
      </c>
      <c r="AO125" s="1">
        <f t="shared" si="145"/>
        <v>0</v>
      </c>
      <c r="AP125" s="1">
        <f t="shared" si="146"/>
        <v>146</v>
      </c>
      <c r="AQ125" s="1">
        <f t="shared" si="147"/>
        <v>110</v>
      </c>
      <c r="AR125" s="1">
        <f t="shared" si="148"/>
        <v>0</v>
      </c>
    </row>
    <row r="126" spans="1:44" x14ac:dyDescent="0.3">
      <c r="A126" s="78" t="s">
        <v>195</v>
      </c>
      <c r="B126" s="64">
        <v>102.837</v>
      </c>
      <c r="C126" s="64" t="s">
        <v>0</v>
      </c>
      <c r="D126" s="64" t="s">
        <v>0</v>
      </c>
      <c r="E126" s="64" t="s">
        <v>0</v>
      </c>
      <c r="F126" s="64" t="s">
        <v>0</v>
      </c>
      <c r="G126" s="64" t="s">
        <v>0</v>
      </c>
      <c r="H126" s="64" t="s">
        <v>0</v>
      </c>
      <c r="I126" s="64">
        <v>37.267000000000003</v>
      </c>
      <c r="J126" s="64" t="s">
        <v>0</v>
      </c>
      <c r="K126" s="64" t="s">
        <v>0</v>
      </c>
      <c r="L126" s="64" t="s">
        <v>0</v>
      </c>
      <c r="M126" s="64" t="s">
        <v>0</v>
      </c>
      <c r="N126" s="64" t="s">
        <v>0</v>
      </c>
      <c r="O126" s="64" t="s">
        <v>0</v>
      </c>
      <c r="P126" s="64">
        <v>27.689</v>
      </c>
      <c r="Q126" s="64" t="s">
        <v>0</v>
      </c>
      <c r="R126" s="64" t="s">
        <v>0</v>
      </c>
      <c r="S126" s="64" t="s">
        <v>0</v>
      </c>
      <c r="T126" s="64">
        <v>3.0000000000000001E-3</v>
      </c>
      <c r="U126" s="64">
        <v>5.8000000000000003E-2</v>
      </c>
      <c r="V126" s="64" t="s">
        <v>0</v>
      </c>
      <c r="X126" s="1">
        <f t="shared" si="150"/>
        <v>115</v>
      </c>
      <c r="Y126" s="1">
        <f t="shared" si="151"/>
        <v>0</v>
      </c>
      <c r="Z126" s="1">
        <f t="shared" si="151"/>
        <v>0</v>
      </c>
      <c r="AA126" s="1">
        <f t="shared" si="149"/>
        <v>0</v>
      </c>
      <c r="AB126" s="1">
        <f t="shared" si="149"/>
        <v>150</v>
      </c>
      <c r="AC126" s="1">
        <f t="shared" si="149"/>
        <v>121</v>
      </c>
      <c r="AD126" s="1">
        <f t="shared" si="136"/>
        <v>0</v>
      </c>
      <c r="AE126" s="1">
        <f t="shared" si="136"/>
        <v>114</v>
      </c>
      <c r="AF126" s="1">
        <f t="shared" si="136"/>
        <v>0</v>
      </c>
      <c r="AG126" s="1">
        <f t="shared" si="137"/>
        <v>0</v>
      </c>
      <c r="AH126" s="1">
        <f t="shared" si="138"/>
        <v>0</v>
      </c>
      <c r="AI126" s="1">
        <f t="shared" si="139"/>
        <v>150</v>
      </c>
      <c r="AJ126" s="1">
        <f t="shared" si="140"/>
        <v>119</v>
      </c>
      <c r="AK126" s="1">
        <f t="shared" si="141"/>
        <v>0</v>
      </c>
      <c r="AL126" s="1">
        <f t="shared" si="142"/>
        <v>119</v>
      </c>
      <c r="AM126" s="1">
        <f t="shared" si="143"/>
        <v>0</v>
      </c>
      <c r="AN126" s="1">
        <f t="shared" si="144"/>
        <v>0</v>
      </c>
      <c r="AO126" s="1">
        <f t="shared" si="145"/>
        <v>0</v>
      </c>
      <c r="AP126" s="1">
        <f t="shared" si="146"/>
        <v>139</v>
      </c>
      <c r="AQ126" s="1">
        <f t="shared" si="147"/>
        <v>0</v>
      </c>
      <c r="AR126" s="1">
        <f t="shared" si="148"/>
        <v>0</v>
      </c>
    </row>
    <row r="127" spans="1:44" x14ac:dyDescent="0.3">
      <c r="A127" s="78" t="s">
        <v>196</v>
      </c>
      <c r="B127" s="64">
        <v>270.69299999999998</v>
      </c>
      <c r="C127" s="64" t="s">
        <v>0</v>
      </c>
      <c r="D127" s="64" t="s">
        <v>0</v>
      </c>
      <c r="E127" s="64" t="s">
        <v>0</v>
      </c>
      <c r="F127" s="64">
        <v>3.0000000000000001E-3</v>
      </c>
      <c r="G127" s="64">
        <v>3.0000000000000001E-3</v>
      </c>
      <c r="H127" s="64" t="s">
        <v>0</v>
      </c>
      <c r="I127" s="64">
        <v>275.32600000000002</v>
      </c>
      <c r="J127" s="64" t="s">
        <v>0</v>
      </c>
      <c r="K127" s="64" t="s">
        <v>0</v>
      </c>
      <c r="L127" s="64" t="s">
        <v>0</v>
      </c>
      <c r="M127" s="64">
        <v>3.0000000000000001E-3</v>
      </c>
      <c r="N127" s="64">
        <v>1.6E-2</v>
      </c>
      <c r="O127" s="64" t="s">
        <v>0</v>
      </c>
      <c r="P127" s="64">
        <v>248.327</v>
      </c>
      <c r="Q127" s="64" t="s">
        <v>0</v>
      </c>
      <c r="R127" s="64" t="s">
        <v>0</v>
      </c>
      <c r="S127" s="64" t="s">
        <v>0</v>
      </c>
      <c r="T127" s="64">
        <v>6.0000000000000001E-3</v>
      </c>
      <c r="U127" s="64" t="s">
        <v>0</v>
      </c>
      <c r="V127" s="64" t="s">
        <v>0</v>
      </c>
      <c r="X127" s="1">
        <f t="shared" si="150"/>
        <v>113</v>
      </c>
      <c r="Y127" s="1">
        <f t="shared" si="151"/>
        <v>0</v>
      </c>
      <c r="Z127" s="1">
        <f t="shared" si="151"/>
        <v>0</v>
      </c>
      <c r="AA127" s="1">
        <f t="shared" si="149"/>
        <v>0</v>
      </c>
      <c r="AB127" s="1">
        <f t="shared" si="149"/>
        <v>145</v>
      </c>
      <c r="AC127" s="1">
        <f t="shared" si="149"/>
        <v>120</v>
      </c>
      <c r="AD127" s="1">
        <f t="shared" si="136"/>
        <v>0</v>
      </c>
      <c r="AE127" s="1">
        <f t="shared" si="136"/>
        <v>118</v>
      </c>
      <c r="AF127" s="1">
        <f t="shared" si="136"/>
        <v>0</v>
      </c>
      <c r="AG127" s="1">
        <f t="shared" si="137"/>
        <v>0</v>
      </c>
      <c r="AH127" s="1">
        <f t="shared" si="138"/>
        <v>0</v>
      </c>
      <c r="AI127" s="1">
        <f t="shared" si="139"/>
        <v>0</v>
      </c>
      <c r="AJ127" s="1">
        <f t="shared" si="140"/>
        <v>122</v>
      </c>
      <c r="AK127" s="1">
        <f t="shared" si="141"/>
        <v>0</v>
      </c>
      <c r="AL127" s="1">
        <f t="shared" si="142"/>
        <v>118</v>
      </c>
      <c r="AM127" s="1">
        <f t="shared" si="143"/>
        <v>0</v>
      </c>
      <c r="AN127" s="1">
        <f t="shared" si="144"/>
        <v>0</v>
      </c>
      <c r="AO127" s="1">
        <f t="shared" si="145"/>
        <v>0</v>
      </c>
      <c r="AP127" s="1">
        <f t="shared" si="146"/>
        <v>0</v>
      </c>
      <c r="AQ127" s="1">
        <f t="shared" si="147"/>
        <v>129</v>
      </c>
      <c r="AR127" s="1">
        <f t="shared" si="148"/>
        <v>0</v>
      </c>
    </row>
    <row r="128" spans="1:44" x14ac:dyDescent="0.3">
      <c r="A128" s="78" t="s">
        <v>197</v>
      </c>
      <c r="B128" s="64">
        <v>284.25299999999999</v>
      </c>
      <c r="C128" s="64" t="s">
        <v>0</v>
      </c>
      <c r="D128" s="64" t="s">
        <v>0</v>
      </c>
      <c r="E128" s="64" t="s">
        <v>0</v>
      </c>
      <c r="F128" s="64">
        <v>4.0000000000000001E-3</v>
      </c>
      <c r="G128" s="64">
        <v>7.0000000000000001E-3</v>
      </c>
      <c r="H128" s="64" t="s">
        <v>0</v>
      </c>
      <c r="I128" s="64">
        <v>233.399</v>
      </c>
      <c r="J128" s="64" t="s">
        <v>0</v>
      </c>
      <c r="K128" s="64" t="s">
        <v>0</v>
      </c>
      <c r="L128" s="64" t="s">
        <v>0</v>
      </c>
      <c r="M128" s="64" t="s">
        <v>0</v>
      </c>
      <c r="N128" s="64">
        <v>1.0999999999999999E-2</v>
      </c>
      <c r="O128" s="64" t="s">
        <v>0</v>
      </c>
      <c r="P128" s="64">
        <v>255.76900000000001</v>
      </c>
      <c r="Q128" s="64" t="s">
        <v>0</v>
      </c>
      <c r="R128" s="64" t="s">
        <v>0</v>
      </c>
      <c r="S128" s="64" t="s">
        <v>0</v>
      </c>
      <c r="T128" s="64" t="s">
        <v>0</v>
      </c>
      <c r="U128" s="64">
        <v>2E-3</v>
      </c>
      <c r="V128" s="64" t="s">
        <v>0</v>
      </c>
      <c r="X128" s="1">
        <f t="shared" si="150"/>
        <v>112</v>
      </c>
      <c r="Y128" s="1">
        <f t="shared" si="151"/>
        <v>0</v>
      </c>
      <c r="Z128" s="1">
        <f t="shared" si="151"/>
        <v>0</v>
      </c>
      <c r="AA128" s="1">
        <f t="shared" si="149"/>
        <v>0</v>
      </c>
      <c r="AB128" s="1">
        <f t="shared" si="149"/>
        <v>157</v>
      </c>
      <c r="AC128" s="1">
        <f t="shared" si="149"/>
        <v>0</v>
      </c>
      <c r="AD128" s="1">
        <f t="shared" si="136"/>
        <v>0</v>
      </c>
      <c r="AE128" s="1">
        <f t="shared" si="136"/>
        <v>111</v>
      </c>
      <c r="AF128" s="1">
        <f t="shared" si="136"/>
        <v>0</v>
      </c>
      <c r="AG128" s="1">
        <f t="shared" si="137"/>
        <v>0</v>
      </c>
      <c r="AH128" s="1">
        <f t="shared" si="138"/>
        <v>0</v>
      </c>
      <c r="AI128" s="1">
        <f t="shared" si="139"/>
        <v>0</v>
      </c>
      <c r="AJ128" s="1">
        <f t="shared" si="140"/>
        <v>0</v>
      </c>
      <c r="AK128" s="1">
        <f t="shared" si="141"/>
        <v>0</v>
      </c>
      <c r="AL128" s="1">
        <f t="shared" si="142"/>
        <v>114</v>
      </c>
      <c r="AM128" s="1">
        <f t="shared" si="143"/>
        <v>0</v>
      </c>
      <c r="AN128" s="1">
        <f t="shared" si="144"/>
        <v>0</v>
      </c>
      <c r="AO128" s="1">
        <f t="shared" si="145"/>
        <v>0</v>
      </c>
      <c r="AP128" s="1">
        <f t="shared" si="146"/>
        <v>0</v>
      </c>
      <c r="AQ128" s="1">
        <f t="shared" si="147"/>
        <v>0</v>
      </c>
      <c r="AR128" s="1">
        <f t="shared" si="148"/>
        <v>0</v>
      </c>
    </row>
    <row r="129" spans="1:44" x14ac:dyDescent="0.3">
      <c r="A129" s="78" t="s">
        <v>198</v>
      </c>
      <c r="B129" s="64">
        <v>297.93099999999998</v>
      </c>
      <c r="C129" s="64" t="s">
        <v>0</v>
      </c>
      <c r="D129" s="64" t="s">
        <v>0</v>
      </c>
      <c r="E129" s="64" t="s">
        <v>0</v>
      </c>
      <c r="F129" s="64">
        <v>1E-3</v>
      </c>
      <c r="G129" s="64" t="s">
        <v>0</v>
      </c>
      <c r="H129" s="64" t="s">
        <v>0</v>
      </c>
      <c r="I129" s="64">
        <v>309.97399999999999</v>
      </c>
      <c r="J129" s="64" t="s">
        <v>0</v>
      </c>
      <c r="K129" s="64" t="s">
        <v>0</v>
      </c>
      <c r="L129" s="64" t="s">
        <v>0</v>
      </c>
      <c r="M129" s="64" t="s">
        <v>0</v>
      </c>
      <c r="N129" s="64" t="s">
        <v>0</v>
      </c>
      <c r="O129" s="64" t="s">
        <v>0</v>
      </c>
      <c r="P129" s="64">
        <v>281.81700000000001</v>
      </c>
      <c r="Q129" s="64" t="s">
        <v>0</v>
      </c>
      <c r="R129" s="64" t="s">
        <v>0</v>
      </c>
      <c r="S129" s="64" t="s">
        <v>0</v>
      </c>
      <c r="T129" s="64" t="s">
        <v>0</v>
      </c>
      <c r="U129" s="64" t="s">
        <v>0</v>
      </c>
      <c r="V129" s="64" t="s">
        <v>0</v>
      </c>
      <c r="X129" s="1">
        <f t="shared" si="150"/>
        <v>118</v>
      </c>
      <c r="Y129" s="1">
        <f t="shared" si="151"/>
        <v>0</v>
      </c>
      <c r="Z129" s="1">
        <f t="shared" si="151"/>
        <v>52</v>
      </c>
      <c r="AA129" s="1">
        <f t="shared" si="149"/>
        <v>0</v>
      </c>
      <c r="AB129" s="1">
        <f t="shared" si="149"/>
        <v>135</v>
      </c>
      <c r="AC129" s="1">
        <f t="shared" si="149"/>
        <v>0</v>
      </c>
      <c r="AD129" s="1">
        <f t="shared" si="136"/>
        <v>0</v>
      </c>
      <c r="AE129" s="1">
        <f t="shared" si="136"/>
        <v>116</v>
      </c>
      <c r="AF129" s="1">
        <f t="shared" si="136"/>
        <v>0</v>
      </c>
      <c r="AG129" s="1">
        <f t="shared" si="137"/>
        <v>0</v>
      </c>
      <c r="AH129" s="1">
        <f t="shared" si="138"/>
        <v>0</v>
      </c>
      <c r="AI129" s="1">
        <f t="shared" si="139"/>
        <v>137</v>
      </c>
      <c r="AJ129" s="1">
        <f t="shared" si="140"/>
        <v>0</v>
      </c>
      <c r="AK129" s="1">
        <f t="shared" si="141"/>
        <v>0</v>
      </c>
      <c r="AL129" s="1">
        <f t="shared" si="142"/>
        <v>115</v>
      </c>
      <c r="AM129" s="1">
        <f t="shared" si="143"/>
        <v>0</v>
      </c>
      <c r="AN129" s="1">
        <f t="shared" si="144"/>
        <v>0</v>
      </c>
      <c r="AO129" s="1">
        <f t="shared" si="145"/>
        <v>0</v>
      </c>
      <c r="AP129" s="1">
        <f t="shared" si="146"/>
        <v>146</v>
      </c>
      <c r="AQ129" s="1">
        <f t="shared" si="147"/>
        <v>136</v>
      </c>
      <c r="AR129" s="1">
        <f t="shared" si="148"/>
        <v>0</v>
      </c>
    </row>
    <row r="130" spans="1:44" x14ac:dyDescent="0.3">
      <c r="A130" s="78" t="s">
        <v>199</v>
      </c>
      <c r="B130" s="64">
        <v>243.322</v>
      </c>
      <c r="C130" s="64" t="s">
        <v>0</v>
      </c>
      <c r="D130" s="64">
        <v>0</v>
      </c>
      <c r="E130" s="64" t="s">
        <v>0</v>
      </c>
      <c r="F130" s="64">
        <v>1.0999999999999999E-2</v>
      </c>
      <c r="G130" s="64" t="s">
        <v>0</v>
      </c>
      <c r="H130" s="64" t="s">
        <v>0</v>
      </c>
      <c r="I130" s="64">
        <v>247.51599999999999</v>
      </c>
      <c r="J130" s="64" t="s">
        <v>0</v>
      </c>
      <c r="K130" s="64" t="s">
        <v>0</v>
      </c>
      <c r="L130" s="64" t="s">
        <v>0</v>
      </c>
      <c r="M130" s="64">
        <v>1.6E-2</v>
      </c>
      <c r="N130" s="64" t="s">
        <v>0</v>
      </c>
      <c r="O130" s="64" t="s">
        <v>0</v>
      </c>
      <c r="P130" s="64">
        <v>278.15899999999999</v>
      </c>
      <c r="Q130" s="64" t="s">
        <v>0</v>
      </c>
      <c r="R130" s="64" t="s">
        <v>0</v>
      </c>
      <c r="S130" s="64" t="s">
        <v>0</v>
      </c>
      <c r="T130" s="64">
        <v>3.0000000000000001E-3</v>
      </c>
      <c r="U130" s="64">
        <v>0</v>
      </c>
      <c r="V130" s="64" t="s">
        <v>0</v>
      </c>
      <c r="X130" s="1">
        <f t="shared" si="150"/>
        <v>120</v>
      </c>
      <c r="Y130" s="1">
        <f t="shared" si="151"/>
        <v>0</v>
      </c>
      <c r="Z130" s="1">
        <f t="shared" si="151"/>
        <v>0</v>
      </c>
      <c r="AA130" s="1">
        <f t="shared" si="149"/>
        <v>0</v>
      </c>
      <c r="AB130" s="1">
        <f t="shared" si="149"/>
        <v>109</v>
      </c>
      <c r="AC130" s="1">
        <f t="shared" si="149"/>
        <v>91</v>
      </c>
      <c r="AD130" s="1">
        <f t="shared" ref="AD130:AF145" si="152">IFERROR(RANK(H131,H$13:H$224),0)</f>
        <v>0</v>
      </c>
      <c r="AE130" s="1">
        <f t="shared" si="152"/>
        <v>119</v>
      </c>
      <c r="AF130" s="1">
        <f t="shared" si="152"/>
        <v>0</v>
      </c>
      <c r="AG130" s="1">
        <f t="shared" si="137"/>
        <v>0</v>
      </c>
      <c r="AH130" s="1">
        <f t="shared" si="138"/>
        <v>0</v>
      </c>
      <c r="AI130" s="1">
        <f t="shared" si="139"/>
        <v>111</v>
      </c>
      <c r="AJ130" s="1">
        <f t="shared" si="140"/>
        <v>78</v>
      </c>
      <c r="AK130" s="1">
        <f t="shared" si="141"/>
        <v>0</v>
      </c>
      <c r="AL130" s="1">
        <f t="shared" si="142"/>
        <v>120</v>
      </c>
      <c r="AM130" s="1">
        <f t="shared" si="143"/>
        <v>0</v>
      </c>
      <c r="AN130" s="1">
        <f t="shared" si="144"/>
        <v>57</v>
      </c>
      <c r="AO130" s="1">
        <f t="shared" si="145"/>
        <v>0</v>
      </c>
      <c r="AP130" s="1">
        <f t="shared" si="146"/>
        <v>108</v>
      </c>
      <c r="AQ130" s="1">
        <f t="shared" si="147"/>
        <v>84</v>
      </c>
      <c r="AR130" s="1">
        <f t="shared" si="148"/>
        <v>0</v>
      </c>
    </row>
    <row r="131" spans="1:44" x14ac:dyDescent="0.3">
      <c r="A131" s="78" t="s">
        <v>200</v>
      </c>
      <c r="B131" s="64">
        <v>225.3</v>
      </c>
      <c r="C131" s="64" t="s">
        <v>0</v>
      </c>
      <c r="D131" s="64" t="s">
        <v>0</v>
      </c>
      <c r="E131" s="64" t="s">
        <v>0</v>
      </c>
      <c r="F131" s="64">
        <v>8.3000000000000004E-2</v>
      </c>
      <c r="G131" s="64">
        <v>0.32900000000000001</v>
      </c>
      <c r="H131" s="64" t="s">
        <v>0</v>
      </c>
      <c r="I131" s="64">
        <v>227.197</v>
      </c>
      <c r="J131" s="64" t="s">
        <v>0</v>
      </c>
      <c r="K131" s="64" t="s">
        <v>0</v>
      </c>
      <c r="L131" s="64" t="s">
        <v>0</v>
      </c>
      <c r="M131" s="64">
        <v>0.111</v>
      </c>
      <c r="N131" s="64">
        <v>0.70199999999999996</v>
      </c>
      <c r="O131" s="64" t="s">
        <v>0</v>
      </c>
      <c r="P131" s="64">
        <v>234.762</v>
      </c>
      <c r="Q131" s="64" t="s">
        <v>0</v>
      </c>
      <c r="R131" s="64">
        <v>0</v>
      </c>
      <c r="S131" s="64" t="s">
        <v>0</v>
      </c>
      <c r="T131" s="64">
        <v>9.5000000000000001E-2</v>
      </c>
      <c r="U131" s="64">
        <v>0.65400000000000003</v>
      </c>
      <c r="V131" s="64" t="s">
        <v>0</v>
      </c>
      <c r="X131" s="1">
        <f t="shared" si="150"/>
        <v>124</v>
      </c>
      <c r="Y131" s="1">
        <f t="shared" si="151"/>
        <v>0</v>
      </c>
      <c r="Z131" s="1">
        <f t="shared" si="151"/>
        <v>0</v>
      </c>
      <c r="AA131" s="1">
        <f t="shared" si="149"/>
        <v>0</v>
      </c>
      <c r="AB131" s="1">
        <f t="shared" si="149"/>
        <v>139</v>
      </c>
      <c r="AC131" s="1">
        <f t="shared" si="149"/>
        <v>98</v>
      </c>
      <c r="AD131" s="1">
        <f t="shared" si="152"/>
        <v>0</v>
      </c>
      <c r="AE131" s="1">
        <f t="shared" si="152"/>
        <v>117</v>
      </c>
      <c r="AF131" s="1">
        <f t="shared" si="152"/>
        <v>0</v>
      </c>
      <c r="AG131" s="1">
        <f t="shared" si="137"/>
        <v>0</v>
      </c>
      <c r="AH131" s="1">
        <f t="shared" si="138"/>
        <v>0</v>
      </c>
      <c r="AI131" s="1">
        <f t="shared" si="139"/>
        <v>128</v>
      </c>
      <c r="AJ131" s="1">
        <f t="shared" si="140"/>
        <v>113</v>
      </c>
      <c r="AK131" s="1">
        <f t="shared" si="141"/>
        <v>0</v>
      </c>
      <c r="AL131" s="1">
        <f t="shared" si="142"/>
        <v>124</v>
      </c>
      <c r="AM131" s="1">
        <f t="shared" si="143"/>
        <v>0</v>
      </c>
      <c r="AN131" s="1">
        <f t="shared" si="144"/>
        <v>0</v>
      </c>
      <c r="AO131" s="1">
        <f t="shared" si="145"/>
        <v>0</v>
      </c>
      <c r="AP131" s="1">
        <f t="shared" si="146"/>
        <v>143</v>
      </c>
      <c r="AQ131" s="1">
        <f t="shared" si="147"/>
        <v>107</v>
      </c>
      <c r="AR131" s="1">
        <f t="shared" si="148"/>
        <v>0</v>
      </c>
    </row>
    <row r="132" spans="1:44" x14ac:dyDescent="0.3">
      <c r="A132" s="78" t="s">
        <v>201</v>
      </c>
      <c r="B132" s="64">
        <v>168.108</v>
      </c>
      <c r="C132" s="64" t="s">
        <v>0</v>
      </c>
      <c r="D132" s="64" t="s">
        <v>0</v>
      </c>
      <c r="E132" s="64" t="s">
        <v>0</v>
      </c>
      <c r="F132" s="64">
        <v>8.0000000000000002E-3</v>
      </c>
      <c r="G132" s="64">
        <v>0.20399999999999999</v>
      </c>
      <c r="H132" s="64" t="s">
        <v>0</v>
      </c>
      <c r="I132" s="64">
        <v>239.85400000000001</v>
      </c>
      <c r="J132" s="64" t="s">
        <v>0</v>
      </c>
      <c r="K132" s="64" t="s">
        <v>0</v>
      </c>
      <c r="L132" s="64" t="s">
        <v>0</v>
      </c>
      <c r="M132" s="64">
        <v>4.2999999999999997E-2</v>
      </c>
      <c r="N132" s="64">
        <v>3.5999999999999997E-2</v>
      </c>
      <c r="O132" s="64" t="s">
        <v>0</v>
      </c>
      <c r="P132" s="64">
        <v>154.98599999999999</v>
      </c>
      <c r="Q132" s="64" t="s">
        <v>0</v>
      </c>
      <c r="R132" s="64" t="s">
        <v>0</v>
      </c>
      <c r="S132" s="64" t="s">
        <v>0</v>
      </c>
      <c r="T132" s="64">
        <v>4.0000000000000001E-3</v>
      </c>
      <c r="U132" s="64">
        <v>9.6000000000000002E-2</v>
      </c>
      <c r="V132" s="64" t="s">
        <v>0</v>
      </c>
      <c r="X132" s="1">
        <f t="shared" si="150"/>
        <v>130</v>
      </c>
      <c r="Y132" s="1">
        <f t="shared" si="151"/>
        <v>0</v>
      </c>
      <c r="Z132" s="1">
        <f t="shared" si="151"/>
        <v>0</v>
      </c>
      <c r="AA132" s="1">
        <f t="shared" ref="AA132:AC147" si="153">IFERROR(RANK(E133,E$13:E$224),0)</f>
        <v>0</v>
      </c>
      <c r="AB132" s="1">
        <f t="shared" si="153"/>
        <v>0</v>
      </c>
      <c r="AC132" s="1">
        <f t="shared" si="153"/>
        <v>0</v>
      </c>
      <c r="AD132" s="1">
        <f t="shared" si="152"/>
        <v>0</v>
      </c>
      <c r="AE132" s="1">
        <f t="shared" si="152"/>
        <v>125</v>
      </c>
      <c r="AF132" s="1">
        <f t="shared" si="152"/>
        <v>0</v>
      </c>
      <c r="AG132" s="1">
        <f t="shared" si="137"/>
        <v>0</v>
      </c>
      <c r="AH132" s="1">
        <f t="shared" si="138"/>
        <v>0</v>
      </c>
      <c r="AI132" s="1">
        <f t="shared" si="139"/>
        <v>144</v>
      </c>
      <c r="AJ132" s="1">
        <f t="shared" si="140"/>
        <v>0</v>
      </c>
      <c r="AK132" s="1">
        <f t="shared" si="141"/>
        <v>0</v>
      </c>
      <c r="AL132" s="1">
        <f t="shared" si="142"/>
        <v>156</v>
      </c>
      <c r="AM132" s="1">
        <f t="shared" si="143"/>
        <v>0</v>
      </c>
      <c r="AN132" s="1">
        <f t="shared" si="144"/>
        <v>0</v>
      </c>
      <c r="AO132" s="1">
        <f t="shared" si="145"/>
        <v>0</v>
      </c>
      <c r="AP132" s="1">
        <f t="shared" si="146"/>
        <v>0</v>
      </c>
      <c r="AQ132" s="1">
        <f t="shared" si="147"/>
        <v>0</v>
      </c>
      <c r="AR132" s="1">
        <f t="shared" si="148"/>
        <v>0</v>
      </c>
    </row>
    <row r="133" spans="1:44" x14ac:dyDescent="0.3">
      <c r="A133" s="78" t="s">
        <v>202</v>
      </c>
      <c r="B133" s="64">
        <v>133.69999999999999</v>
      </c>
      <c r="C133" s="64" t="s">
        <v>0</v>
      </c>
      <c r="D133" s="64" t="s">
        <v>0</v>
      </c>
      <c r="E133" s="64" t="s">
        <v>0</v>
      </c>
      <c r="F133" s="64" t="s">
        <v>0</v>
      </c>
      <c r="G133" s="64" t="s">
        <v>0</v>
      </c>
      <c r="H133" s="64" t="s">
        <v>0</v>
      </c>
      <c r="I133" s="64">
        <v>140.77799999999999</v>
      </c>
      <c r="J133" s="64" t="s">
        <v>0</v>
      </c>
      <c r="K133" s="64" t="s">
        <v>0</v>
      </c>
      <c r="L133" s="64" t="s">
        <v>0</v>
      </c>
      <c r="M133" s="64">
        <v>7.0000000000000001E-3</v>
      </c>
      <c r="N133" s="64" t="s">
        <v>0</v>
      </c>
      <c r="O133" s="64" t="s">
        <v>0</v>
      </c>
      <c r="P133" s="64">
        <v>22.096</v>
      </c>
      <c r="Q133" s="64" t="s">
        <v>0</v>
      </c>
      <c r="R133" s="64" t="s">
        <v>0</v>
      </c>
      <c r="S133" s="64" t="s">
        <v>0</v>
      </c>
      <c r="T133" s="64" t="s">
        <v>0</v>
      </c>
      <c r="U133" s="64" t="s">
        <v>0</v>
      </c>
      <c r="V133" s="64" t="s">
        <v>0</v>
      </c>
      <c r="X133" s="1">
        <f t="shared" si="150"/>
        <v>125</v>
      </c>
      <c r="Y133" s="1">
        <f t="shared" si="151"/>
        <v>0</v>
      </c>
      <c r="Z133" s="1">
        <f t="shared" si="151"/>
        <v>0</v>
      </c>
      <c r="AA133" s="1">
        <f t="shared" si="153"/>
        <v>0</v>
      </c>
      <c r="AB133" s="1">
        <f t="shared" si="153"/>
        <v>124</v>
      </c>
      <c r="AC133" s="1">
        <f t="shared" si="153"/>
        <v>138</v>
      </c>
      <c r="AD133" s="1">
        <f t="shared" si="152"/>
        <v>0</v>
      </c>
      <c r="AE133" s="1">
        <f t="shared" si="152"/>
        <v>121</v>
      </c>
      <c r="AF133" s="1">
        <f t="shared" si="152"/>
        <v>0</v>
      </c>
      <c r="AG133" s="1">
        <f t="shared" si="137"/>
        <v>0</v>
      </c>
      <c r="AH133" s="1">
        <f t="shared" si="138"/>
        <v>0</v>
      </c>
      <c r="AI133" s="1">
        <f t="shared" si="139"/>
        <v>158</v>
      </c>
      <c r="AJ133" s="1">
        <f t="shared" si="140"/>
        <v>131</v>
      </c>
      <c r="AK133" s="1">
        <f t="shared" si="141"/>
        <v>0</v>
      </c>
      <c r="AL133" s="1">
        <f t="shared" si="142"/>
        <v>112</v>
      </c>
      <c r="AM133" s="1">
        <f t="shared" si="143"/>
        <v>0</v>
      </c>
      <c r="AN133" s="1">
        <f t="shared" si="144"/>
        <v>0</v>
      </c>
      <c r="AO133" s="1">
        <f t="shared" si="145"/>
        <v>0</v>
      </c>
      <c r="AP133" s="1">
        <f t="shared" si="146"/>
        <v>149</v>
      </c>
      <c r="AQ133" s="1">
        <f t="shared" si="147"/>
        <v>125</v>
      </c>
      <c r="AR133" s="1">
        <f t="shared" si="148"/>
        <v>0</v>
      </c>
    </row>
    <row r="134" spans="1:44" x14ac:dyDescent="0.3">
      <c r="A134" s="78" t="s">
        <v>203</v>
      </c>
      <c r="B134" s="64">
        <v>150.77799999999999</v>
      </c>
      <c r="C134" s="64" t="s">
        <v>0</v>
      </c>
      <c r="D134" s="64" t="s">
        <v>0</v>
      </c>
      <c r="E134" s="64" t="s">
        <v>0</v>
      </c>
      <c r="F134" s="64">
        <v>0.03</v>
      </c>
      <c r="G134" s="64">
        <v>0</v>
      </c>
      <c r="H134" s="64" t="s">
        <v>0</v>
      </c>
      <c r="I134" s="64">
        <v>182.905</v>
      </c>
      <c r="J134" s="64" t="s">
        <v>0</v>
      </c>
      <c r="K134" s="64" t="s">
        <v>0</v>
      </c>
      <c r="L134" s="64" t="s">
        <v>0</v>
      </c>
      <c r="M134" s="64">
        <v>1E-3</v>
      </c>
      <c r="N134" s="64">
        <v>1E-3</v>
      </c>
      <c r="O134" s="64" t="s">
        <v>0</v>
      </c>
      <c r="P134" s="64">
        <v>299.67599999999999</v>
      </c>
      <c r="Q134" s="64" t="s">
        <v>0</v>
      </c>
      <c r="R134" s="64" t="s">
        <v>0</v>
      </c>
      <c r="S134" s="64" t="s">
        <v>0</v>
      </c>
      <c r="T134" s="64">
        <v>2E-3</v>
      </c>
      <c r="U134" s="64">
        <v>3.0000000000000001E-3</v>
      </c>
      <c r="V134" s="64" t="s">
        <v>0</v>
      </c>
      <c r="X134" s="1">
        <f t="shared" si="150"/>
        <v>127</v>
      </c>
      <c r="Y134" s="1">
        <f t="shared" si="151"/>
        <v>0</v>
      </c>
      <c r="Z134" s="1">
        <f t="shared" si="151"/>
        <v>0</v>
      </c>
      <c r="AA134" s="1">
        <f t="shared" si="153"/>
        <v>0</v>
      </c>
      <c r="AB134" s="1">
        <f t="shared" si="153"/>
        <v>106</v>
      </c>
      <c r="AC134" s="1">
        <f t="shared" si="153"/>
        <v>90</v>
      </c>
      <c r="AD134" s="1">
        <f t="shared" si="152"/>
        <v>0</v>
      </c>
      <c r="AE134" s="1">
        <f t="shared" si="152"/>
        <v>122</v>
      </c>
      <c r="AF134" s="1">
        <f t="shared" si="152"/>
        <v>0</v>
      </c>
      <c r="AG134" s="1">
        <f t="shared" si="137"/>
        <v>0</v>
      </c>
      <c r="AH134" s="1">
        <f t="shared" si="138"/>
        <v>0</v>
      </c>
      <c r="AI134" s="1">
        <f t="shared" si="139"/>
        <v>106</v>
      </c>
      <c r="AJ134" s="1">
        <f t="shared" si="140"/>
        <v>0</v>
      </c>
      <c r="AK134" s="1">
        <f t="shared" si="141"/>
        <v>0</v>
      </c>
      <c r="AL134" s="1">
        <f t="shared" si="142"/>
        <v>113</v>
      </c>
      <c r="AM134" s="1">
        <f t="shared" si="143"/>
        <v>0</v>
      </c>
      <c r="AN134" s="1">
        <f t="shared" si="144"/>
        <v>0</v>
      </c>
      <c r="AO134" s="1">
        <f t="shared" si="145"/>
        <v>0</v>
      </c>
      <c r="AP134" s="1">
        <f t="shared" si="146"/>
        <v>0</v>
      </c>
      <c r="AQ134" s="1">
        <f t="shared" si="147"/>
        <v>88</v>
      </c>
      <c r="AR134" s="1">
        <f t="shared" si="148"/>
        <v>0</v>
      </c>
    </row>
    <row r="135" spans="1:44" x14ac:dyDescent="0.3">
      <c r="A135" s="78" t="s">
        <v>204</v>
      </c>
      <c r="B135" s="64">
        <v>144.255</v>
      </c>
      <c r="C135" s="64" t="s">
        <v>0</v>
      </c>
      <c r="D135" s="64" t="s">
        <v>0</v>
      </c>
      <c r="E135" s="64" t="s">
        <v>0</v>
      </c>
      <c r="F135" s="64">
        <v>0.114</v>
      </c>
      <c r="G135" s="64">
        <v>0.35599999999999998</v>
      </c>
      <c r="H135" s="64" t="s">
        <v>0</v>
      </c>
      <c r="I135" s="64">
        <v>174.45</v>
      </c>
      <c r="J135" s="64" t="s">
        <v>0</v>
      </c>
      <c r="K135" s="64" t="s">
        <v>0</v>
      </c>
      <c r="L135" s="64" t="s">
        <v>0</v>
      </c>
      <c r="M135" s="64">
        <v>0.12</v>
      </c>
      <c r="N135" s="64" t="s">
        <v>0</v>
      </c>
      <c r="O135" s="64" t="s">
        <v>0</v>
      </c>
      <c r="P135" s="64">
        <v>291.38499999999999</v>
      </c>
      <c r="Q135" s="64" t="s">
        <v>0</v>
      </c>
      <c r="R135" s="64" t="s">
        <v>0</v>
      </c>
      <c r="S135" s="64" t="s">
        <v>0</v>
      </c>
      <c r="T135" s="64" t="s">
        <v>0</v>
      </c>
      <c r="U135" s="64">
        <v>0.44600000000000001</v>
      </c>
      <c r="V135" s="64" t="s">
        <v>0</v>
      </c>
      <c r="X135" s="1">
        <f t="shared" si="150"/>
        <v>166</v>
      </c>
      <c r="Y135" s="1">
        <f t="shared" si="151"/>
        <v>0</v>
      </c>
      <c r="Z135" s="1">
        <f t="shared" si="151"/>
        <v>0</v>
      </c>
      <c r="AA135" s="1">
        <f t="shared" si="153"/>
        <v>0</v>
      </c>
      <c r="AB135" s="1">
        <f t="shared" si="153"/>
        <v>166</v>
      </c>
      <c r="AC135" s="1">
        <f t="shared" si="153"/>
        <v>121</v>
      </c>
      <c r="AD135" s="1">
        <f t="shared" si="152"/>
        <v>0</v>
      </c>
      <c r="AE135" s="1">
        <f t="shared" si="152"/>
        <v>130</v>
      </c>
      <c r="AF135" s="1">
        <f t="shared" si="152"/>
        <v>0</v>
      </c>
      <c r="AG135" s="1">
        <f t="shared" si="137"/>
        <v>0</v>
      </c>
      <c r="AH135" s="1">
        <f t="shared" si="138"/>
        <v>0</v>
      </c>
      <c r="AI135" s="1">
        <f t="shared" si="139"/>
        <v>164</v>
      </c>
      <c r="AJ135" s="1">
        <f t="shared" si="140"/>
        <v>121</v>
      </c>
      <c r="AK135" s="1">
        <f t="shared" si="141"/>
        <v>0</v>
      </c>
      <c r="AL135" s="1">
        <f t="shared" si="142"/>
        <v>122</v>
      </c>
      <c r="AM135" s="1">
        <f t="shared" si="143"/>
        <v>0</v>
      </c>
      <c r="AN135" s="1">
        <f t="shared" si="144"/>
        <v>0</v>
      </c>
      <c r="AO135" s="1">
        <f t="shared" si="145"/>
        <v>0</v>
      </c>
      <c r="AP135" s="1">
        <f t="shared" si="146"/>
        <v>162</v>
      </c>
      <c r="AQ135" s="1">
        <f t="shared" si="147"/>
        <v>136</v>
      </c>
      <c r="AR135" s="1">
        <f t="shared" si="148"/>
        <v>0</v>
      </c>
    </row>
    <row r="136" spans="1:44" x14ac:dyDescent="0.3">
      <c r="A136" s="78" t="s">
        <v>205</v>
      </c>
      <c r="B136" s="64">
        <v>10.590999999999999</v>
      </c>
      <c r="C136" s="64" t="s">
        <v>0</v>
      </c>
      <c r="D136" s="64" t="s">
        <v>0</v>
      </c>
      <c r="E136" s="64" t="s">
        <v>0</v>
      </c>
      <c r="F136" s="64">
        <v>0</v>
      </c>
      <c r="G136" s="64">
        <v>3.0000000000000001E-3</v>
      </c>
      <c r="H136" s="64" t="s">
        <v>0</v>
      </c>
      <c r="I136" s="64">
        <v>118.34399999999999</v>
      </c>
      <c r="J136" s="64" t="s">
        <v>0</v>
      </c>
      <c r="K136" s="64" t="s">
        <v>0</v>
      </c>
      <c r="L136" s="64" t="s">
        <v>0</v>
      </c>
      <c r="M136" s="64">
        <v>0</v>
      </c>
      <c r="N136" s="64">
        <v>1.2E-2</v>
      </c>
      <c r="O136" s="64" t="s">
        <v>0</v>
      </c>
      <c r="P136" s="64">
        <v>177.25899999999999</v>
      </c>
      <c r="Q136" s="64" t="s">
        <v>0</v>
      </c>
      <c r="R136" s="64" t="s">
        <v>0</v>
      </c>
      <c r="S136" s="64" t="s">
        <v>0</v>
      </c>
      <c r="T136" s="64">
        <v>0</v>
      </c>
      <c r="U136" s="64">
        <v>0</v>
      </c>
      <c r="V136" s="64" t="s">
        <v>0</v>
      </c>
      <c r="X136" s="1">
        <f t="shared" si="150"/>
        <v>140</v>
      </c>
      <c r="Y136" s="1">
        <f t="shared" ref="Y136:Z151" si="154">IFERROR(RANK(C137,C$13:C$224),0)</f>
        <v>0</v>
      </c>
      <c r="Z136" s="1">
        <f t="shared" si="154"/>
        <v>0</v>
      </c>
      <c r="AA136" s="1">
        <f t="shared" si="153"/>
        <v>0</v>
      </c>
      <c r="AB136" s="1">
        <f t="shared" si="153"/>
        <v>124</v>
      </c>
      <c r="AC136" s="1">
        <f t="shared" si="153"/>
        <v>95</v>
      </c>
      <c r="AD136" s="1">
        <f t="shared" si="152"/>
        <v>0</v>
      </c>
      <c r="AE136" s="1">
        <f t="shared" si="152"/>
        <v>142</v>
      </c>
      <c r="AF136" s="1">
        <f t="shared" si="152"/>
        <v>0</v>
      </c>
      <c r="AG136" s="1">
        <f t="shared" si="137"/>
        <v>0</v>
      </c>
      <c r="AH136" s="1">
        <f t="shared" si="138"/>
        <v>0</v>
      </c>
      <c r="AI136" s="1">
        <f t="shared" si="139"/>
        <v>113</v>
      </c>
      <c r="AJ136" s="1">
        <f t="shared" si="140"/>
        <v>98</v>
      </c>
      <c r="AK136" s="1">
        <f t="shared" si="141"/>
        <v>0</v>
      </c>
      <c r="AL136" s="1">
        <f t="shared" si="142"/>
        <v>121</v>
      </c>
      <c r="AM136" s="1">
        <f t="shared" si="143"/>
        <v>0</v>
      </c>
      <c r="AN136" s="1">
        <f t="shared" si="144"/>
        <v>0</v>
      </c>
      <c r="AO136" s="1">
        <f t="shared" si="145"/>
        <v>0</v>
      </c>
      <c r="AP136" s="1">
        <f t="shared" si="146"/>
        <v>156</v>
      </c>
      <c r="AQ136" s="1">
        <f t="shared" si="147"/>
        <v>92</v>
      </c>
      <c r="AR136" s="1">
        <f t="shared" si="148"/>
        <v>0</v>
      </c>
    </row>
    <row r="137" spans="1:44" x14ac:dyDescent="0.3">
      <c r="A137" s="78" t="s">
        <v>206</v>
      </c>
      <c r="B137" s="64">
        <v>73.367999999999995</v>
      </c>
      <c r="C137" s="64" t="s">
        <v>0</v>
      </c>
      <c r="D137" s="64" t="s">
        <v>0</v>
      </c>
      <c r="E137" s="64" t="s">
        <v>0</v>
      </c>
      <c r="F137" s="64">
        <v>0.03</v>
      </c>
      <c r="G137" s="64">
        <v>0.24399999999999999</v>
      </c>
      <c r="H137" s="64" t="s">
        <v>0</v>
      </c>
      <c r="I137" s="64">
        <v>61.235999999999997</v>
      </c>
      <c r="J137" s="64" t="s">
        <v>0</v>
      </c>
      <c r="K137" s="64" t="s">
        <v>0</v>
      </c>
      <c r="L137" s="64" t="s">
        <v>0</v>
      </c>
      <c r="M137" s="64">
        <v>9.1999999999999998E-2</v>
      </c>
      <c r="N137" s="64">
        <v>0.193</v>
      </c>
      <c r="O137" s="64" t="s">
        <v>0</v>
      </c>
      <c r="P137" s="64">
        <v>191.155</v>
      </c>
      <c r="Q137" s="64" t="s">
        <v>0</v>
      </c>
      <c r="R137" s="64" t="s">
        <v>0</v>
      </c>
      <c r="S137" s="64" t="s">
        <v>0</v>
      </c>
      <c r="T137" s="64">
        <v>1E-3</v>
      </c>
      <c r="U137" s="64">
        <v>0.30499999999999999</v>
      </c>
      <c r="V137" s="64" t="s">
        <v>0</v>
      </c>
      <c r="X137" s="1">
        <f t="shared" si="150"/>
        <v>121</v>
      </c>
      <c r="Y137" s="1">
        <f t="shared" si="154"/>
        <v>0</v>
      </c>
      <c r="Z137" s="1">
        <f t="shared" si="154"/>
        <v>0</v>
      </c>
      <c r="AA137" s="1">
        <f t="shared" si="153"/>
        <v>0</v>
      </c>
      <c r="AB137" s="1">
        <f t="shared" si="153"/>
        <v>132</v>
      </c>
      <c r="AC137" s="1">
        <f t="shared" si="153"/>
        <v>37</v>
      </c>
      <c r="AD137" s="1">
        <f t="shared" si="152"/>
        <v>34</v>
      </c>
      <c r="AE137" s="1">
        <f t="shared" si="152"/>
        <v>127</v>
      </c>
      <c r="AF137" s="1">
        <f t="shared" si="152"/>
        <v>0</v>
      </c>
      <c r="AG137" s="1">
        <f t="shared" si="137"/>
        <v>0</v>
      </c>
      <c r="AH137" s="1">
        <f t="shared" si="138"/>
        <v>0</v>
      </c>
      <c r="AI137" s="1">
        <f t="shared" si="139"/>
        <v>136</v>
      </c>
      <c r="AJ137" s="1">
        <f t="shared" si="140"/>
        <v>32</v>
      </c>
      <c r="AK137" s="1">
        <f t="shared" si="141"/>
        <v>0</v>
      </c>
      <c r="AL137" s="1">
        <f t="shared" si="142"/>
        <v>127</v>
      </c>
      <c r="AM137" s="1">
        <f t="shared" si="143"/>
        <v>0</v>
      </c>
      <c r="AN137" s="1">
        <f t="shared" si="144"/>
        <v>0</v>
      </c>
      <c r="AO137" s="1">
        <f t="shared" si="145"/>
        <v>0</v>
      </c>
      <c r="AP137" s="1">
        <f t="shared" si="146"/>
        <v>133</v>
      </c>
      <c r="AQ137" s="1">
        <f t="shared" si="147"/>
        <v>33</v>
      </c>
      <c r="AR137" s="1">
        <f t="shared" si="148"/>
        <v>0</v>
      </c>
    </row>
    <row r="138" spans="1:44" x14ac:dyDescent="0.3">
      <c r="A138" s="78" t="s">
        <v>207</v>
      </c>
      <c r="B138" s="64">
        <v>184.21</v>
      </c>
      <c r="C138" s="64" t="s">
        <v>0</v>
      </c>
      <c r="D138" s="64" t="s">
        <v>0</v>
      </c>
      <c r="E138" s="64" t="s">
        <v>0</v>
      </c>
      <c r="F138" s="64">
        <v>1.7999999999999999E-2</v>
      </c>
      <c r="G138" s="64">
        <v>144.84700000000001</v>
      </c>
      <c r="H138" s="64">
        <v>0</v>
      </c>
      <c r="I138" s="64">
        <v>134.56100000000001</v>
      </c>
      <c r="J138" s="64" t="s">
        <v>0</v>
      </c>
      <c r="K138" s="64" t="s">
        <v>0</v>
      </c>
      <c r="L138" s="64" t="s">
        <v>0</v>
      </c>
      <c r="M138" s="64">
        <v>1.7999999999999999E-2</v>
      </c>
      <c r="N138" s="64">
        <v>119.773</v>
      </c>
      <c r="O138" s="64" t="s">
        <v>0</v>
      </c>
      <c r="P138" s="64">
        <v>138.49299999999999</v>
      </c>
      <c r="Q138" s="64" t="s">
        <v>0</v>
      </c>
      <c r="R138" s="64" t="s">
        <v>0</v>
      </c>
      <c r="S138" s="64" t="s">
        <v>0</v>
      </c>
      <c r="T138" s="64">
        <v>1.0999999999999999E-2</v>
      </c>
      <c r="U138" s="64">
        <v>99.584999999999994</v>
      </c>
      <c r="V138" s="64" t="s">
        <v>0</v>
      </c>
      <c r="X138" s="1">
        <f t="shared" si="150"/>
        <v>123</v>
      </c>
      <c r="Y138" s="1">
        <f t="shared" si="154"/>
        <v>0</v>
      </c>
      <c r="Z138" s="1">
        <f t="shared" si="154"/>
        <v>52</v>
      </c>
      <c r="AA138" s="1">
        <f t="shared" si="153"/>
        <v>0</v>
      </c>
      <c r="AB138" s="1">
        <f t="shared" si="153"/>
        <v>107</v>
      </c>
      <c r="AC138" s="1">
        <f t="shared" si="153"/>
        <v>0</v>
      </c>
      <c r="AD138" s="1">
        <f t="shared" si="152"/>
        <v>34</v>
      </c>
      <c r="AE138" s="1">
        <f t="shared" si="152"/>
        <v>132</v>
      </c>
      <c r="AF138" s="1">
        <f t="shared" si="152"/>
        <v>0</v>
      </c>
      <c r="AG138" s="1">
        <f t="shared" si="137"/>
        <v>0</v>
      </c>
      <c r="AH138" s="1">
        <f t="shared" si="138"/>
        <v>0</v>
      </c>
      <c r="AI138" s="1">
        <f t="shared" si="139"/>
        <v>112</v>
      </c>
      <c r="AJ138" s="1">
        <f t="shared" si="140"/>
        <v>135</v>
      </c>
      <c r="AK138" s="1">
        <f t="shared" si="141"/>
        <v>34</v>
      </c>
      <c r="AL138" s="1">
        <f t="shared" si="142"/>
        <v>133</v>
      </c>
      <c r="AM138" s="1">
        <f t="shared" si="143"/>
        <v>0</v>
      </c>
      <c r="AN138" s="1">
        <f t="shared" si="144"/>
        <v>57</v>
      </c>
      <c r="AO138" s="1">
        <f t="shared" si="145"/>
        <v>0</v>
      </c>
      <c r="AP138" s="1">
        <f t="shared" si="146"/>
        <v>115</v>
      </c>
      <c r="AQ138" s="1">
        <f t="shared" si="147"/>
        <v>136</v>
      </c>
      <c r="AR138" s="1">
        <f t="shared" si="148"/>
        <v>0</v>
      </c>
    </row>
    <row r="139" spans="1:44" x14ac:dyDescent="0.3">
      <c r="A139" s="78" t="s">
        <v>208</v>
      </c>
      <c r="B139" s="64">
        <v>171.41300000000001</v>
      </c>
      <c r="C139" s="64" t="s">
        <v>0</v>
      </c>
      <c r="D139" s="64">
        <v>0</v>
      </c>
      <c r="E139" s="64" t="s">
        <v>0</v>
      </c>
      <c r="F139" s="64">
        <v>0.109</v>
      </c>
      <c r="G139" s="64" t="s">
        <v>0</v>
      </c>
      <c r="H139" s="64">
        <v>0</v>
      </c>
      <c r="I139" s="64">
        <v>113.23399999999999</v>
      </c>
      <c r="J139" s="64" t="s">
        <v>0</v>
      </c>
      <c r="K139" s="64" t="s">
        <v>0</v>
      </c>
      <c r="L139" s="64" t="s">
        <v>0</v>
      </c>
      <c r="M139" s="64">
        <v>9.4E-2</v>
      </c>
      <c r="N139" s="64">
        <v>0</v>
      </c>
      <c r="O139" s="64">
        <v>0</v>
      </c>
      <c r="P139" s="64">
        <v>104.61199999999999</v>
      </c>
      <c r="Q139" s="64" t="s">
        <v>0</v>
      </c>
      <c r="R139" s="64">
        <v>0</v>
      </c>
      <c r="S139" s="64" t="s">
        <v>0</v>
      </c>
      <c r="T139" s="64">
        <v>6.4000000000000001E-2</v>
      </c>
      <c r="U139" s="64">
        <v>0</v>
      </c>
      <c r="V139" s="64" t="s">
        <v>0</v>
      </c>
      <c r="X139" s="1">
        <f t="shared" si="150"/>
        <v>119</v>
      </c>
      <c r="Y139" s="1">
        <f t="shared" si="154"/>
        <v>54</v>
      </c>
      <c r="Z139" s="1">
        <f t="shared" si="154"/>
        <v>0</v>
      </c>
      <c r="AA139" s="1">
        <f t="shared" si="153"/>
        <v>0</v>
      </c>
      <c r="AB139" s="1">
        <f t="shared" si="153"/>
        <v>50</v>
      </c>
      <c r="AC139" s="1">
        <f t="shared" si="153"/>
        <v>106</v>
      </c>
      <c r="AD139" s="1">
        <f t="shared" si="152"/>
        <v>34</v>
      </c>
      <c r="AE139" s="1">
        <f t="shared" si="152"/>
        <v>136</v>
      </c>
      <c r="AF139" s="1">
        <f t="shared" si="152"/>
        <v>42</v>
      </c>
      <c r="AG139" s="1">
        <f t="shared" si="137"/>
        <v>0</v>
      </c>
      <c r="AH139" s="1">
        <f t="shared" si="138"/>
        <v>0</v>
      </c>
      <c r="AI139" s="1">
        <f t="shared" si="139"/>
        <v>49</v>
      </c>
      <c r="AJ139" s="1">
        <f t="shared" si="140"/>
        <v>97</v>
      </c>
      <c r="AK139" s="1">
        <f t="shared" si="141"/>
        <v>0</v>
      </c>
      <c r="AL139" s="1">
        <f t="shared" si="142"/>
        <v>141</v>
      </c>
      <c r="AM139" s="1">
        <f t="shared" si="143"/>
        <v>41</v>
      </c>
      <c r="AN139" s="1">
        <f t="shared" si="144"/>
        <v>0</v>
      </c>
      <c r="AO139" s="1">
        <f t="shared" si="145"/>
        <v>0</v>
      </c>
      <c r="AP139" s="1">
        <f t="shared" si="146"/>
        <v>50</v>
      </c>
      <c r="AQ139" s="1">
        <f t="shared" si="147"/>
        <v>106</v>
      </c>
      <c r="AR139" s="1">
        <f t="shared" si="148"/>
        <v>0</v>
      </c>
    </row>
    <row r="140" spans="1:44" x14ac:dyDescent="0.3">
      <c r="A140" s="78" t="s">
        <v>209</v>
      </c>
      <c r="B140" s="64">
        <v>228.376</v>
      </c>
      <c r="C140" s="64">
        <v>1E-3</v>
      </c>
      <c r="D140" s="64" t="s">
        <v>0</v>
      </c>
      <c r="E140" s="64" t="s">
        <v>0</v>
      </c>
      <c r="F140" s="64">
        <v>10.874000000000001</v>
      </c>
      <c r="G140" s="64">
        <v>0.13900000000000001</v>
      </c>
      <c r="H140" s="64">
        <v>0</v>
      </c>
      <c r="I140" s="64">
        <v>92.361000000000004</v>
      </c>
      <c r="J140" s="64">
        <v>1E-3</v>
      </c>
      <c r="K140" s="64" t="s">
        <v>0</v>
      </c>
      <c r="L140" s="64" t="s">
        <v>0</v>
      </c>
      <c r="M140" s="64">
        <v>9.07</v>
      </c>
      <c r="N140" s="64">
        <v>0.19500000000000001</v>
      </c>
      <c r="O140" s="64" t="s">
        <v>0</v>
      </c>
      <c r="P140" s="64">
        <v>52.716999999999999</v>
      </c>
      <c r="Q140" s="64">
        <v>0</v>
      </c>
      <c r="R140" s="64" t="s">
        <v>0</v>
      </c>
      <c r="S140" s="64" t="s">
        <v>0</v>
      </c>
      <c r="T140" s="64">
        <v>6.726</v>
      </c>
      <c r="U140" s="64">
        <v>0.10100000000000001</v>
      </c>
      <c r="V140" s="64" t="s">
        <v>0</v>
      </c>
      <c r="X140" s="1">
        <f t="shared" si="150"/>
        <v>117</v>
      </c>
      <c r="Y140" s="1">
        <f t="shared" si="154"/>
        <v>0</v>
      </c>
      <c r="Z140" s="1">
        <f t="shared" si="154"/>
        <v>52</v>
      </c>
      <c r="AA140" s="1">
        <f t="shared" si="153"/>
        <v>0</v>
      </c>
      <c r="AB140" s="1">
        <f t="shared" si="153"/>
        <v>121</v>
      </c>
      <c r="AC140" s="1">
        <f t="shared" si="153"/>
        <v>138</v>
      </c>
      <c r="AD140" s="1">
        <f t="shared" si="152"/>
        <v>34</v>
      </c>
      <c r="AE140" s="1">
        <f t="shared" si="152"/>
        <v>128</v>
      </c>
      <c r="AF140" s="1">
        <f t="shared" si="152"/>
        <v>52</v>
      </c>
      <c r="AG140" s="1">
        <f t="shared" si="137"/>
        <v>55</v>
      </c>
      <c r="AH140" s="1">
        <f t="shared" si="138"/>
        <v>0</v>
      </c>
      <c r="AI140" s="1">
        <f t="shared" si="139"/>
        <v>120</v>
      </c>
      <c r="AJ140" s="1">
        <f t="shared" si="140"/>
        <v>129</v>
      </c>
      <c r="AK140" s="1">
        <f t="shared" si="141"/>
        <v>34</v>
      </c>
      <c r="AL140" s="1">
        <f t="shared" si="142"/>
        <v>123</v>
      </c>
      <c r="AM140" s="1">
        <f t="shared" si="143"/>
        <v>41</v>
      </c>
      <c r="AN140" s="1">
        <f t="shared" si="144"/>
        <v>57</v>
      </c>
      <c r="AO140" s="1">
        <f t="shared" si="145"/>
        <v>0</v>
      </c>
      <c r="AP140" s="1">
        <f t="shared" si="146"/>
        <v>119</v>
      </c>
      <c r="AQ140" s="1">
        <f t="shared" si="147"/>
        <v>0</v>
      </c>
      <c r="AR140" s="1">
        <f t="shared" si="148"/>
        <v>17</v>
      </c>
    </row>
    <row r="141" spans="1:44" x14ac:dyDescent="0.3">
      <c r="A141" s="78" t="s">
        <v>210</v>
      </c>
      <c r="B141" s="64">
        <v>251.11799999999999</v>
      </c>
      <c r="C141" s="64" t="s">
        <v>0</v>
      </c>
      <c r="D141" s="64">
        <v>0</v>
      </c>
      <c r="E141" s="64" t="s">
        <v>0</v>
      </c>
      <c r="F141" s="64">
        <v>4.3999999999999997E-2</v>
      </c>
      <c r="G141" s="64">
        <v>0</v>
      </c>
      <c r="H141" s="64">
        <v>0</v>
      </c>
      <c r="I141" s="64">
        <v>134.126</v>
      </c>
      <c r="J141" s="64">
        <v>0</v>
      </c>
      <c r="K141" s="64">
        <v>0</v>
      </c>
      <c r="L141" s="64" t="s">
        <v>0</v>
      </c>
      <c r="M141" s="64">
        <v>5.7000000000000002E-2</v>
      </c>
      <c r="N141" s="64">
        <v>3.0000000000000001E-3</v>
      </c>
      <c r="O141" s="64">
        <v>0</v>
      </c>
      <c r="P141" s="64">
        <v>173.77600000000001</v>
      </c>
      <c r="Q141" s="64">
        <v>0</v>
      </c>
      <c r="R141" s="64">
        <v>0</v>
      </c>
      <c r="S141" s="64" t="s">
        <v>0</v>
      </c>
      <c r="T141" s="64">
        <v>4.8000000000000001E-2</v>
      </c>
      <c r="U141" s="64" t="s">
        <v>0</v>
      </c>
      <c r="V141" s="64">
        <v>0.21099999999999999</v>
      </c>
      <c r="X141" s="1">
        <f t="shared" si="150"/>
        <v>131</v>
      </c>
      <c r="Y141" s="1">
        <f t="shared" si="154"/>
        <v>0</v>
      </c>
      <c r="Z141" s="1">
        <f t="shared" si="154"/>
        <v>0</v>
      </c>
      <c r="AA141" s="1">
        <f t="shared" si="153"/>
        <v>0</v>
      </c>
      <c r="AB141" s="1">
        <f t="shared" si="153"/>
        <v>73</v>
      </c>
      <c r="AC141" s="1">
        <f t="shared" si="153"/>
        <v>70</v>
      </c>
      <c r="AD141" s="1">
        <f t="shared" si="152"/>
        <v>0</v>
      </c>
      <c r="AE141" s="1">
        <f t="shared" si="152"/>
        <v>129</v>
      </c>
      <c r="AF141" s="1">
        <f t="shared" si="152"/>
        <v>52</v>
      </c>
      <c r="AG141" s="1">
        <f t="shared" si="137"/>
        <v>0</v>
      </c>
      <c r="AH141" s="1">
        <f t="shared" si="138"/>
        <v>0</v>
      </c>
      <c r="AI141" s="1">
        <f t="shared" si="139"/>
        <v>75</v>
      </c>
      <c r="AJ141" s="1">
        <f t="shared" si="140"/>
        <v>67</v>
      </c>
      <c r="AK141" s="1">
        <f t="shared" si="141"/>
        <v>0</v>
      </c>
      <c r="AL141" s="1">
        <f t="shared" si="142"/>
        <v>129</v>
      </c>
      <c r="AM141" s="1">
        <f t="shared" si="143"/>
        <v>41</v>
      </c>
      <c r="AN141" s="1">
        <f t="shared" si="144"/>
        <v>0</v>
      </c>
      <c r="AO141" s="1">
        <f t="shared" si="145"/>
        <v>0</v>
      </c>
      <c r="AP141" s="1">
        <f t="shared" si="146"/>
        <v>73</v>
      </c>
      <c r="AQ141" s="1">
        <f t="shared" si="147"/>
        <v>66</v>
      </c>
      <c r="AR141" s="1">
        <f t="shared" si="148"/>
        <v>0</v>
      </c>
    </row>
    <row r="142" spans="1:44" x14ac:dyDescent="0.3">
      <c r="A142" s="78" t="s">
        <v>211</v>
      </c>
      <c r="B142" s="64">
        <v>115.095</v>
      </c>
      <c r="C142" s="64" t="s">
        <v>0</v>
      </c>
      <c r="D142" s="64" t="s">
        <v>0</v>
      </c>
      <c r="E142" s="64" t="s">
        <v>0</v>
      </c>
      <c r="F142" s="64">
        <v>1.802</v>
      </c>
      <c r="G142" s="64">
        <v>3.2480000000000002</v>
      </c>
      <c r="H142" s="64" t="s">
        <v>0</v>
      </c>
      <c r="I142" s="64">
        <v>119.973</v>
      </c>
      <c r="J142" s="64">
        <v>0</v>
      </c>
      <c r="K142" s="64" t="s">
        <v>0</v>
      </c>
      <c r="L142" s="64" t="s">
        <v>0</v>
      </c>
      <c r="M142" s="64">
        <v>1.7390000000000001</v>
      </c>
      <c r="N142" s="64">
        <v>2.722</v>
      </c>
      <c r="O142" s="64" t="s">
        <v>0</v>
      </c>
      <c r="P142" s="64">
        <v>117.14</v>
      </c>
      <c r="Q142" s="64">
        <v>0</v>
      </c>
      <c r="R142" s="64" t="s">
        <v>0</v>
      </c>
      <c r="S142" s="64" t="s">
        <v>0</v>
      </c>
      <c r="T142" s="64">
        <v>1.504</v>
      </c>
      <c r="U142" s="64">
        <v>2.363</v>
      </c>
      <c r="V142" s="64" t="s">
        <v>0</v>
      </c>
      <c r="X142" s="1">
        <f t="shared" si="150"/>
        <v>136</v>
      </c>
      <c r="Y142" s="1">
        <f t="shared" si="154"/>
        <v>0</v>
      </c>
      <c r="Z142" s="1">
        <f t="shared" si="154"/>
        <v>0</v>
      </c>
      <c r="AA142" s="1">
        <f t="shared" si="153"/>
        <v>0</v>
      </c>
      <c r="AB142" s="1">
        <f t="shared" si="153"/>
        <v>104</v>
      </c>
      <c r="AC142" s="1">
        <f t="shared" si="153"/>
        <v>0</v>
      </c>
      <c r="AD142" s="1">
        <f t="shared" si="152"/>
        <v>0</v>
      </c>
      <c r="AE142" s="1">
        <f t="shared" si="152"/>
        <v>138</v>
      </c>
      <c r="AF142" s="1">
        <f t="shared" si="152"/>
        <v>0</v>
      </c>
      <c r="AG142" s="1">
        <f t="shared" si="137"/>
        <v>0</v>
      </c>
      <c r="AH142" s="1">
        <f t="shared" si="138"/>
        <v>0</v>
      </c>
      <c r="AI142" s="1">
        <f t="shared" si="139"/>
        <v>115</v>
      </c>
      <c r="AJ142" s="1">
        <f t="shared" si="140"/>
        <v>0</v>
      </c>
      <c r="AK142" s="1">
        <f t="shared" si="141"/>
        <v>0</v>
      </c>
      <c r="AL142" s="1">
        <f t="shared" si="142"/>
        <v>140</v>
      </c>
      <c r="AM142" s="1">
        <f t="shared" si="143"/>
        <v>0</v>
      </c>
      <c r="AN142" s="1">
        <f t="shared" si="144"/>
        <v>0</v>
      </c>
      <c r="AO142" s="1">
        <f t="shared" si="145"/>
        <v>0</v>
      </c>
      <c r="AP142" s="1">
        <f t="shared" si="146"/>
        <v>124</v>
      </c>
      <c r="AQ142" s="1">
        <f t="shared" si="147"/>
        <v>0</v>
      </c>
      <c r="AR142" s="1">
        <f t="shared" si="148"/>
        <v>0</v>
      </c>
    </row>
    <row r="143" spans="1:44" x14ac:dyDescent="0.3">
      <c r="A143" s="78" t="s">
        <v>212</v>
      </c>
      <c r="B143" s="64">
        <v>88.622</v>
      </c>
      <c r="C143" s="64" t="s">
        <v>0</v>
      </c>
      <c r="D143" s="64" t="s">
        <v>0</v>
      </c>
      <c r="E143" s="64" t="s">
        <v>0</v>
      </c>
      <c r="F143" s="64">
        <v>0.13700000000000001</v>
      </c>
      <c r="G143" s="64" t="s">
        <v>0</v>
      </c>
      <c r="H143" s="64" t="s">
        <v>0</v>
      </c>
      <c r="I143" s="64">
        <v>80.516999999999996</v>
      </c>
      <c r="J143" s="64" t="s">
        <v>0</v>
      </c>
      <c r="K143" s="64" t="s">
        <v>0</v>
      </c>
      <c r="L143" s="64" t="s">
        <v>0</v>
      </c>
      <c r="M143" s="64">
        <v>8.3000000000000004E-2</v>
      </c>
      <c r="N143" s="64" t="s">
        <v>0</v>
      </c>
      <c r="O143" s="64" t="s">
        <v>0</v>
      </c>
      <c r="P143" s="64">
        <v>65.677000000000007</v>
      </c>
      <c r="Q143" s="64" t="s">
        <v>0</v>
      </c>
      <c r="R143" s="64" t="s">
        <v>0</v>
      </c>
      <c r="S143" s="64" t="s">
        <v>0</v>
      </c>
      <c r="T143" s="64">
        <v>0.04</v>
      </c>
      <c r="U143" s="64" t="s">
        <v>0</v>
      </c>
      <c r="V143" s="64" t="s">
        <v>0</v>
      </c>
      <c r="X143" s="1">
        <f t="shared" si="150"/>
        <v>132</v>
      </c>
      <c r="Y143" s="1">
        <f t="shared" si="154"/>
        <v>0</v>
      </c>
      <c r="Z143" s="1">
        <f t="shared" si="154"/>
        <v>0</v>
      </c>
      <c r="AA143" s="1">
        <f t="shared" si="153"/>
        <v>0</v>
      </c>
      <c r="AB143" s="1">
        <f t="shared" si="153"/>
        <v>130</v>
      </c>
      <c r="AC143" s="1">
        <f t="shared" si="153"/>
        <v>131</v>
      </c>
      <c r="AD143" s="1">
        <f t="shared" si="152"/>
        <v>0</v>
      </c>
      <c r="AE143" s="1">
        <f t="shared" si="152"/>
        <v>133</v>
      </c>
      <c r="AF143" s="1">
        <f t="shared" si="152"/>
        <v>0</v>
      </c>
      <c r="AG143" s="1">
        <f t="shared" si="137"/>
        <v>0</v>
      </c>
      <c r="AH143" s="1">
        <f t="shared" si="138"/>
        <v>0</v>
      </c>
      <c r="AI143" s="1">
        <f t="shared" si="139"/>
        <v>114</v>
      </c>
      <c r="AJ143" s="1">
        <f t="shared" si="140"/>
        <v>135</v>
      </c>
      <c r="AK143" s="1">
        <f t="shared" si="141"/>
        <v>0</v>
      </c>
      <c r="AL143" s="1">
        <f t="shared" si="142"/>
        <v>126</v>
      </c>
      <c r="AM143" s="1">
        <f t="shared" si="143"/>
        <v>0</v>
      </c>
      <c r="AN143" s="1">
        <f t="shared" si="144"/>
        <v>0</v>
      </c>
      <c r="AO143" s="1">
        <f t="shared" si="145"/>
        <v>0</v>
      </c>
      <c r="AP143" s="1">
        <f t="shared" si="146"/>
        <v>149</v>
      </c>
      <c r="AQ143" s="1">
        <f t="shared" si="147"/>
        <v>136</v>
      </c>
      <c r="AR143" s="1">
        <f t="shared" si="148"/>
        <v>0</v>
      </c>
    </row>
    <row r="144" spans="1:44" x14ac:dyDescent="0.3">
      <c r="A144" s="78" t="s">
        <v>213</v>
      </c>
      <c r="B144" s="64">
        <v>105.839</v>
      </c>
      <c r="C144" s="64" t="s">
        <v>0</v>
      </c>
      <c r="D144" s="64" t="s">
        <v>0</v>
      </c>
      <c r="E144" s="64" t="s">
        <v>0</v>
      </c>
      <c r="F144" s="64">
        <v>2.4E-2</v>
      </c>
      <c r="G144" s="64">
        <v>1E-3</v>
      </c>
      <c r="H144" s="64" t="s">
        <v>0</v>
      </c>
      <c r="I144" s="64">
        <v>106.94199999999999</v>
      </c>
      <c r="J144" s="64" t="s">
        <v>0</v>
      </c>
      <c r="K144" s="64" t="s">
        <v>0</v>
      </c>
      <c r="L144" s="64" t="s">
        <v>0</v>
      </c>
      <c r="M144" s="64">
        <v>8.5999999999999993E-2</v>
      </c>
      <c r="N144" s="64">
        <v>0</v>
      </c>
      <c r="O144" s="64" t="s">
        <v>0</v>
      </c>
      <c r="P144" s="64">
        <v>138.50800000000001</v>
      </c>
      <c r="Q144" s="64" t="s">
        <v>0</v>
      </c>
      <c r="R144" s="64" t="s">
        <v>0</v>
      </c>
      <c r="S144" s="64" t="s">
        <v>0</v>
      </c>
      <c r="T144" s="64">
        <v>2E-3</v>
      </c>
      <c r="U144" s="64">
        <v>0</v>
      </c>
      <c r="V144" s="64" t="s">
        <v>0</v>
      </c>
      <c r="X144" s="1">
        <f t="shared" si="150"/>
        <v>141</v>
      </c>
      <c r="Y144" s="1">
        <f t="shared" si="154"/>
        <v>0</v>
      </c>
      <c r="Z144" s="1">
        <f t="shared" si="154"/>
        <v>52</v>
      </c>
      <c r="AA144" s="1">
        <f t="shared" si="153"/>
        <v>0</v>
      </c>
      <c r="AB144" s="1">
        <f t="shared" si="153"/>
        <v>166</v>
      </c>
      <c r="AC144" s="1">
        <f t="shared" si="153"/>
        <v>104</v>
      </c>
      <c r="AD144" s="1">
        <f t="shared" si="152"/>
        <v>0</v>
      </c>
      <c r="AE144" s="1">
        <f t="shared" si="152"/>
        <v>139</v>
      </c>
      <c r="AF144" s="1">
        <f t="shared" si="152"/>
        <v>52</v>
      </c>
      <c r="AG144" s="1">
        <f t="shared" si="137"/>
        <v>0</v>
      </c>
      <c r="AH144" s="1">
        <f t="shared" si="138"/>
        <v>0</v>
      </c>
      <c r="AI144" s="1">
        <f t="shared" si="139"/>
        <v>158</v>
      </c>
      <c r="AJ144" s="1">
        <f t="shared" si="140"/>
        <v>103</v>
      </c>
      <c r="AK144" s="1">
        <f t="shared" si="141"/>
        <v>0</v>
      </c>
      <c r="AL144" s="1">
        <f t="shared" si="142"/>
        <v>139</v>
      </c>
      <c r="AM144" s="1">
        <f t="shared" si="143"/>
        <v>0</v>
      </c>
      <c r="AN144" s="1">
        <f t="shared" si="144"/>
        <v>0</v>
      </c>
      <c r="AO144" s="1">
        <f t="shared" si="145"/>
        <v>0</v>
      </c>
      <c r="AP144" s="1">
        <f t="shared" si="146"/>
        <v>135</v>
      </c>
      <c r="AQ144" s="1">
        <f t="shared" si="147"/>
        <v>103</v>
      </c>
      <c r="AR144" s="1">
        <f t="shared" si="148"/>
        <v>36</v>
      </c>
    </row>
    <row r="145" spans="1:44" x14ac:dyDescent="0.3">
      <c r="A145" s="78" t="s">
        <v>214</v>
      </c>
      <c r="B145" s="64">
        <v>71.052000000000007</v>
      </c>
      <c r="C145" s="64" t="s">
        <v>0</v>
      </c>
      <c r="D145" s="64">
        <v>0</v>
      </c>
      <c r="E145" s="64" t="s">
        <v>0</v>
      </c>
      <c r="F145" s="64">
        <v>0</v>
      </c>
      <c r="G145" s="64">
        <v>0.14799999999999999</v>
      </c>
      <c r="H145" s="64" t="s">
        <v>0</v>
      </c>
      <c r="I145" s="64">
        <v>78.555999999999997</v>
      </c>
      <c r="J145" s="64">
        <v>0</v>
      </c>
      <c r="K145" s="64" t="s">
        <v>0</v>
      </c>
      <c r="L145" s="64" t="s">
        <v>0</v>
      </c>
      <c r="M145" s="64">
        <v>1E-3</v>
      </c>
      <c r="N145" s="64">
        <v>0.122</v>
      </c>
      <c r="O145" s="64" t="s">
        <v>0</v>
      </c>
      <c r="P145" s="64">
        <v>68.186999999999998</v>
      </c>
      <c r="Q145" s="64" t="s">
        <v>0</v>
      </c>
      <c r="R145" s="64" t="s">
        <v>0</v>
      </c>
      <c r="S145" s="64" t="s">
        <v>0</v>
      </c>
      <c r="T145" s="64">
        <v>8.0000000000000002E-3</v>
      </c>
      <c r="U145" s="64">
        <v>0.13500000000000001</v>
      </c>
      <c r="V145" s="64">
        <v>0</v>
      </c>
      <c r="X145" s="1">
        <f t="shared" si="150"/>
        <v>129</v>
      </c>
      <c r="Y145" s="1">
        <f t="shared" si="154"/>
        <v>0</v>
      </c>
      <c r="Z145" s="1">
        <f t="shared" si="154"/>
        <v>0</v>
      </c>
      <c r="AA145" s="1">
        <f t="shared" si="153"/>
        <v>0</v>
      </c>
      <c r="AB145" s="1">
        <f t="shared" si="153"/>
        <v>0</v>
      </c>
      <c r="AC145" s="1">
        <f t="shared" si="153"/>
        <v>0</v>
      </c>
      <c r="AD145" s="1">
        <f t="shared" si="152"/>
        <v>0</v>
      </c>
      <c r="AE145" s="1">
        <f t="shared" si="152"/>
        <v>188</v>
      </c>
      <c r="AF145" s="1">
        <f t="shared" si="152"/>
        <v>0</v>
      </c>
      <c r="AG145" s="1">
        <f t="shared" si="137"/>
        <v>0</v>
      </c>
      <c r="AH145" s="1">
        <f t="shared" si="138"/>
        <v>0</v>
      </c>
      <c r="AI145" s="1">
        <f t="shared" si="139"/>
        <v>164</v>
      </c>
      <c r="AJ145" s="1">
        <f t="shared" si="140"/>
        <v>0</v>
      </c>
      <c r="AK145" s="1">
        <f t="shared" si="141"/>
        <v>0</v>
      </c>
      <c r="AL145" s="1">
        <f t="shared" si="142"/>
        <v>187</v>
      </c>
      <c r="AM145" s="1">
        <f t="shared" si="143"/>
        <v>0</v>
      </c>
      <c r="AN145" s="1">
        <f t="shared" si="144"/>
        <v>0</v>
      </c>
      <c r="AO145" s="1">
        <f t="shared" si="145"/>
        <v>0</v>
      </c>
      <c r="AP145" s="1">
        <f t="shared" si="146"/>
        <v>0</v>
      </c>
      <c r="AQ145" s="1">
        <f t="shared" si="147"/>
        <v>0</v>
      </c>
      <c r="AR145" s="1">
        <f t="shared" si="148"/>
        <v>0</v>
      </c>
    </row>
    <row r="146" spans="1:44" x14ac:dyDescent="0.3">
      <c r="A146" s="78" t="s">
        <v>215</v>
      </c>
      <c r="B146" s="64">
        <v>134.398</v>
      </c>
      <c r="C146" s="64" t="s">
        <v>0</v>
      </c>
      <c r="D146" s="64" t="s">
        <v>0</v>
      </c>
      <c r="E146" s="64" t="s">
        <v>0</v>
      </c>
      <c r="F146" s="64" t="s">
        <v>0</v>
      </c>
      <c r="G146" s="64" t="s">
        <v>0</v>
      </c>
      <c r="H146" s="64" t="s">
        <v>0</v>
      </c>
      <c r="I146" s="64">
        <v>1.131</v>
      </c>
      <c r="J146" s="64" t="s">
        <v>0</v>
      </c>
      <c r="K146" s="64" t="s">
        <v>0</v>
      </c>
      <c r="L146" s="64" t="s">
        <v>0</v>
      </c>
      <c r="M146" s="64">
        <v>0</v>
      </c>
      <c r="N146" s="64" t="s">
        <v>0</v>
      </c>
      <c r="O146" s="64" t="s">
        <v>0</v>
      </c>
      <c r="P146" s="64">
        <v>1.5640000000000001</v>
      </c>
      <c r="Q146" s="64" t="s">
        <v>0</v>
      </c>
      <c r="R146" s="64" t="s">
        <v>0</v>
      </c>
      <c r="S146" s="64" t="s">
        <v>0</v>
      </c>
      <c r="T146" s="64" t="s">
        <v>0</v>
      </c>
      <c r="U146" s="64" t="s">
        <v>0</v>
      </c>
      <c r="V146" s="64" t="s">
        <v>0</v>
      </c>
      <c r="X146" s="1">
        <f t="shared" si="150"/>
        <v>156</v>
      </c>
      <c r="Y146" s="1">
        <f t="shared" si="154"/>
        <v>0</v>
      </c>
      <c r="Z146" s="1">
        <f t="shared" si="154"/>
        <v>0</v>
      </c>
      <c r="AA146" s="1">
        <f t="shared" si="153"/>
        <v>0</v>
      </c>
      <c r="AB146" s="1">
        <f t="shared" si="153"/>
        <v>154</v>
      </c>
      <c r="AC146" s="1">
        <f t="shared" si="153"/>
        <v>138</v>
      </c>
      <c r="AD146" s="1">
        <f t="shared" ref="AD146:AF161" si="155">IFERROR(RANK(H147,H$13:H$224),0)</f>
        <v>0</v>
      </c>
      <c r="AE146" s="1">
        <f t="shared" si="155"/>
        <v>153</v>
      </c>
      <c r="AF146" s="1">
        <f t="shared" si="155"/>
        <v>0</v>
      </c>
      <c r="AG146" s="1">
        <f t="shared" ref="AG146:AG177" si="156">IFERROR(RANK(K147,K$13:K$224),0)</f>
        <v>0</v>
      </c>
      <c r="AH146" s="1">
        <f t="shared" ref="AH146:AH177" si="157">IFERROR(RANK(L147,L$13:L$224),0)</f>
        <v>0</v>
      </c>
      <c r="AI146" s="1">
        <f t="shared" ref="AI146:AI177" si="158">IFERROR(RANK(M147,M$13:M$224),0)</f>
        <v>141</v>
      </c>
      <c r="AJ146" s="1">
        <f t="shared" ref="AJ146:AJ177" si="159">IFERROR(RANK(N147,N$13:N$224),0)</f>
        <v>131</v>
      </c>
      <c r="AK146" s="1">
        <f t="shared" ref="AK146:AK177" si="160">IFERROR(RANK(O147,O$13:O$224),0)</f>
        <v>0</v>
      </c>
      <c r="AL146" s="1">
        <f t="shared" ref="AL146:AL177" si="161">IFERROR(RANK(P147,P$13:P$224),0)</f>
        <v>145</v>
      </c>
      <c r="AM146" s="1">
        <f t="shared" ref="AM146:AM177" si="162">IFERROR(RANK(Q147,Q$13:Q$224),0)</f>
        <v>0</v>
      </c>
      <c r="AN146" s="1">
        <f t="shared" ref="AN146:AN177" si="163">IFERROR(RANK(R147,R$13:R$224),0)</f>
        <v>0</v>
      </c>
      <c r="AO146" s="1">
        <f t="shared" ref="AO146:AO177" si="164">IFERROR(RANK(S147,S$13:S$224),0)</f>
        <v>0</v>
      </c>
      <c r="AP146" s="1">
        <f t="shared" ref="AP146:AP177" si="165">IFERROR(RANK(T147,T$13:T$224),0)</f>
        <v>125</v>
      </c>
      <c r="AQ146" s="1">
        <f t="shared" ref="AQ146:AQ177" si="166">IFERROR(RANK(U147,U$13:U$224),0)</f>
        <v>136</v>
      </c>
      <c r="AR146" s="1">
        <f t="shared" ref="AR146:AR177" si="167">IFERROR(RANK(V147,V$13:V$224),0)</f>
        <v>0</v>
      </c>
    </row>
    <row r="147" spans="1:44" x14ac:dyDescent="0.3">
      <c r="A147" s="78" t="s">
        <v>216</v>
      </c>
      <c r="B147" s="64">
        <v>31.167000000000002</v>
      </c>
      <c r="C147" s="64" t="s">
        <v>0</v>
      </c>
      <c r="D147" s="64" t="s">
        <v>0</v>
      </c>
      <c r="E147" s="64" t="s">
        <v>0</v>
      </c>
      <c r="F147" s="64">
        <v>2E-3</v>
      </c>
      <c r="G147" s="64">
        <v>0</v>
      </c>
      <c r="H147" s="64" t="s">
        <v>0</v>
      </c>
      <c r="I147" s="64">
        <v>33.558999999999997</v>
      </c>
      <c r="J147" s="64" t="s">
        <v>0</v>
      </c>
      <c r="K147" s="64" t="s">
        <v>0</v>
      </c>
      <c r="L147" s="64" t="s">
        <v>0</v>
      </c>
      <c r="M147" s="64">
        <v>1.2E-2</v>
      </c>
      <c r="N147" s="64">
        <v>1E-3</v>
      </c>
      <c r="O147" s="64" t="s">
        <v>0</v>
      </c>
      <c r="P147" s="64">
        <v>38.89</v>
      </c>
      <c r="Q147" s="64" t="s">
        <v>0</v>
      </c>
      <c r="R147" s="64" t="s">
        <v>0</v>
      </c>
      <c r="S147" s="64" t="s">
        <v>0</v>
      </c>
      <c r="T147" s="64">
        <v>0.03</v>
      </c>
      <c r="U147" s="64">
        <v>0</v>
      </c>
      <c r="V147" s="64" t="s">
        <v>0</v>
      </c>
      <c r="X147" s="1">
        <f t="shared" si="150"/>
        <v>126</v>
      </c>
      <c r="Y147" s="1">
        <f t="shared" si="154"/>
        <v>34</v>
      </c>
      <c r="Z147" s="1">
        <f t="shared" si="154"/>
        <v>0</v>
      </c>
      <c r="AA147" s="1">
        <f t="shared" si="153"/>
        <v>0</v>
      </c>
      <c r="AB147" s="1">
        <f t="shared" si="153"/>
        <v>46</v>
      </c>
      <c r="AC147" s="1">
        <f t="shared" si="153"/>
        <v>76</v>
      </c>
      <c r="AD147" s="1">
        <f t="shared" si="155"/>
        <v>0</v>
      </c>
      <c r="AE147" s="1">
        <f t="shared" si="155"/>
        <v>131</v>
      </c>
      <c r="AF147" s="1">
        <f t="shared" si="155"/>
        <v>0</v>
      </c>
      <c r="AG147" s="1">
        <f t="shared" si="156"/>
        <v>0</v>
      </c>
      <c r="AH147" s="1">
        <f t="shared" si="157"/>
        <v>0</v>
      </c>
      <c r="AI147" s="1">
        <f t="shared" si="158"/>
        <v>50</v>
      </c>
      <c r="AJ147" s="1">
        <f t="shared" si="159"/>
        <v>66</v>
      </c>
      <c r="AK147" s="1">
        <f t="shared" si="160"/>
        <v>0</v>
      </c>
      <c r="AL147" s="1">
        <f t="shared" si="161"/>
        <v>130</v>
      </c>
      <c r="AM147" s="1">
        <f t="shared" si="162"/>
        <v>0</v>
      </c>
      <c r="AN147" s="1">
        <f t="shared" si="163"/>
        <v>0</v>
      </c>
      <c r="AO147" s="1">
        <f t="shared" si="164"/>
        <v>0</v>
      </c>
      <c r="AP147" s="1">
        <f t="shared" si="165"/>
        <v>46</v>
      </c>
      <c r="AQ147" s="1">
        <f t="shared" si="166"/>
        <v>61</v>
      </c>
      <c r="AR147" s="1">
        <f t="shared" si="167"/>
        <v>0</v>
      </c>
    </row>
    <row r="148" spans="1:44" x14ac:dyDescent="0.3">
      <c r="A148" s="78" t="s">
        <v>217</v>
      </c>
      <c r="B148" s="64">
        <v>147.44499999999999</v>
      </c>
      <c r="C148" s="64">
        <v>5.0999999999999997E-2</v>
      </c>
      <c r="D148" s="64" t="s">
        <v>0</v>
      </c>
      <c r="E148" s="64" t="s">
        <v>0</v>
      </c>
      <c r="F148" s="64">
        <v>13.946999999999999</v>
      </c>
      <c r="G148" s="64">
        <v>1.4239999999999999</v>
      </c>
      <c r="H148" s="64" t="s">
        <v>0</v>
      </c>
      <c r="I148" s="64">
        <v>116.07</v>
      </c>
      <c r="J148" s="64" t="s">
        <v>0</v>
      </c>
      <c r="K148" s="64" t="s">
        <v>0</v>
      </c>
      <c r="L148" s="64" t="s">
        <v>0</v>
      </c>
      <c r="M148" s="64">
        <v>8.1440000000000001</v>
      </c>
      <c r="N148" s="64">
        <v>2.7890000000000001</v>
      </c>
      <c r="O148" s="64" t="s">
        <v>0</v>
      </c>
      <c r="P148" s="64">
        <v>115.062</v>
      </c>
      <c r="Q148" s="64" t="s">
        <v>0</v>
      </c>
      <c r="R148" s="64" t="s">
        <v>0</v>
      </c>
      <c r="S148" s="64" t="s">
        <v>0</v>
      </c>
      <c r="T148" s="64">
        <v>10.048999999999999</v>
      </c>
      <c r="U148" s="64">
        <v>4.8090000000000002</v>
      </c>
      <c r="V148" s="64" t="s">
        <v>0</v>
      </c>
      <c r="X148" s="1">
        <f t="shared" si="150"/>
        <v>142</v>
      </c>
      <c r="Y148" s="1">
        <f t="shared" si="154"/>
        <v>0</v>
      </c>
      <c r="Z148" s="1">
        <f t="shared" si="154"/>
        <v>0</v>
      </c>
      <c r="AA148" s="1">
        <f t="shared" ref="AA148:AC163" si="168">IFERROR(RANK(E149,E$13:E$224),0)</f>
        <v>0</v>
      </c>
      <c r="AB148" s="1">
        <f t="shared" si="168"/>
        <v>154</v>
      </c>
      <c r="AC148" s="1">
        <f t="shared" si="168"/>
        <v>124</v>
      </c>
      <c r="AD148" s="1">
        <f t="shared" si="155"/>
        <v>0</v>
      </c>
      <c r="AE148" s="1">
        <f t="shared" si="155"/>
        <v>124</v>
      </c>
      <c r="AF148" s="1">
        <f t="shared" si="155"/>
        <v>0</v>
      </c>
      <c r="AG148" s="1">
        <f t="shared" si="156"/>
        <v>0</v>
      </c>
      <c r="AH148" s="1">
        <f t="shared" si="157"/>
        <v>0</v>
      </c>
      <c r="AI148" s="1">
        <f t="shared" si="158"/>
        <v>164</v>
      </c>
      <c r="AJ148" s="1">
        <f t="shared" si="159"/>
        <v>0</v>
      </c>
      <c r="AK148" s="1">
        <f t="shared" si="160"/>
        <v>0</v>
      </c>
      <c r="AL148" s="1">
        <f t="shared" si="161"/>
        <v>137</v>
      </c>
      <c r="AM148" s="1">
        <f t="shared" si="162"/>
        <v>0</v>
      </c>
      <c r="AN148" s="1">
        <f t="shared" si="163"/>
        <v>0</v>
      </c>
      <c r="AO148" s="1">
        <f t="shared" si="164"/>
        <v>0</v>
      </c>
      <c r="AP148" s="1">
        <f t="shared" si="165"/>
        <v>162</v>
      </c>
      <c r="AQ148" s="1">
        <f t="shared" si="166"/>
        <v>0</v>
      </c>
      <c r="AR148" s="1">
        <f t="shared" si="167"/>
        <v>0</v>
      </c>
    </row>
    <row r="149" spans="1:44" x14ac:dyDescent="0.3">
      <c r="A149" s="78" t="s">
        <v>218</v>
      </c>
      <c r="B149" s="64">
        <v>63.997</v>
      </c>
      <c r="C149" s="64" t="s">
        <v>0</v>
      </c>
      <c r="D149" s="64" t="s">
        <v>0</v>
      </c>
      <c r="E149" s="64" t="s">
        <v>0</v>
      </c>
      <c r="F149" s="64">
        <v>2E-3</v>
      </c>
      <c r="G149" s="64">
        <v>2E-3</v>
      </c>
      <c r="H149" s="64" t="s">
        <v>0</v>
      </c>
      <c r="I149" s="64">
        <v>143.37799999999999</v>
      </c>
      <c r="J149" s="64" t="s">
        <v>0</v>
      </c>
      <c r="K149" s="64" t="s">
        <v>0</v>
      </c>
      <c r="L149" s="64" t="s">
        <v>0</v>
      </c>
      <c r="M149" s="64">
        <v>0</v>
      </c>
      <c r="N149" s="64" t="s">
        <v>0</v>
      </c>
      <c r="O149" s="64" t="s">
        <v>0</v>
      </c>
      <c r="P149" s="64">
        <v>74.811000000000007</v>
      </c>
      <c r="Q149" s="64" t="s">
        <v>0</v>
      </c>
      <c r="R149" s="64" t="s">
        <v>0</v>
      </c>
      <c r="S149" s="64" t="s">
        <v>0</v>
      </c>
      <c r="T149" s="64">
        <v>0</v>
      </c>
      <c r="U149" s="64" t="s">
        <v>0</v>
      </c>
      <c r="V149" s="64" t="s">
        <v>0</v>
      </c>
      <c r="X149" s="1">
        <f t="shared" si="150"/>
        <v>128</v>
      </c>
      <c r="Y149" s="1">
        <f t="shared" si="154"/>
        <v>0</v>
      </c>
      <c r="Z149" s="1">
        <f t="shared" si="154"/>
        <v>0</v>
      </c>
      <c r="AA149" s="1">
        <f t="shared" si="168"/>
        <v>14</v>
      </c>
      <c r="AB149" s="1">
        <f t="shared" si="168"/>
        <v>150</v>
      </c>
      <c r="AC149" s="1">
        <f t="shared" si="168"/>
        <v>0</v>
      </c>
      <c r="AD149" s="1">
        <f t="shared" si="155"/>
        <v>0</v>
      </c>
      <c r="AE149" s="1">
        <f t="shared" si="155"/>
        <v>123</v>
      </c>
      <c r="AF149" s="1">
        <f t="shared" si="155"/>
        <v>0</v>
      </c>
      <c r="AG149" s="1">
        <f t="shared" si="156"/>
        <v>0</v>
      </c>
      <c r="AH149" s="1">
        <f t="shared" si="157"/>
        <v>0</v>
      </c>
      <c r="AI149" s="1">
        <f t="shared" si="158"/>
        <v>80</v>
      </c>
      <c r="AJ149" s="1">
        <f t="shared" si="159"/>
        <v>0</v>
      </c>
      <c r="AK149" s="1">
        <f t="shared" si="160"/>
        <v>0</v>
      </c>
      <c r="AL149" s="1">
        <f t="shared" si="161"/>
        <v>128</v>
      </c>
      <c r="AM149" s="1">
        <f t="shared" si="162"/>
        <v>0</v>
      </c>
      <c r="AN149" s="1">
        <f t="shared" si="163"/>
        <v>0</v>
      </c>
      <c r="AO149" s="1">
        <f t="shared" si="164"/>
        <v>0</v>
      </c>
      <c r="AP149" s="1">
        <f t="shared" si="165"/>
        <v>112</v>
      </c>
      <c r="AQ149" s="1">
        <f t="shared" si="166"/>
        <v>0</v>
      </c>
      <c r="AR149" s="1">
        <f t="shared" si="167"/>
        <v>0</v>
      </c>
    </row>
    <row r="150" spans="1:44" x14ac:dyDescent="0.3">
      <c r="A150" s="78" t="s">
        <v>219</v>
      </c>
      <c r="B150" s="64">
        <v>143.02799999999999</v>
      </c>
      <c r="C150" s="64" t="s">
        <v>0</v>
      </c>
      <c r="D150" s="64" t="s">
        <v>0</v>
      </c>
      <c r="E150" s="64">
        <v>0.26800000000000002</v>
      </c>
      <c r="F150" s="64">
        <v>3.0000000000000001E-3</v>
      </c>
      <c r="G150" s="64" t="s">
        <v>0</v>
      </c>
      <c r="H150" s="64" t="s">
        <v>0</v>
      </c>
      <c r="I150" s="64">
        <v>144.42400000000001</v>
      </c>
      <c r="J150" s="64" t="s">
        <v>0</v>
      </c>
      <c r="K150" s="64" t="s">
        <v>0</v>
      </c>
      <c r="L150" s="64" t="s">
        <v>0</v>
      </c>
      <c r="M150" s="64">
        <v>0.88600000000000001</v>
      </c>
      <c r="N150" s="64" t="s">
        <v>0</v>
      </c>
      <c r="O150" s="64" t="s">
        <v>0</v>
      </c>
      <c r="P150" s="64">
        <v>128.35300000000001</v>
      </c>
      <c r="Q150" s="64" t="s">
        <v>0</v>
      </c>
      <c r="R150" s="64" t="s">
        <v>0</v>
      </c>
      <c r="S150" s="64" t="s">
        <v>0</v>
      </c>
      <c r="T150" s="64">
        <v>7.2999999999999995E-2</v>
      </c>
      <c r="U150" s="64" t="s">
        <v>0</v>
      </c>
      <c r="V150" s="64" t="s">
        <v>0</v>
      </c>
      <c r="X150" s="1">
        <f t="shared" si="150"/>
        <v>135</v>
      </c>
      <c r="Y150" s="1">
        <f t="shared" si="154"/>
        <v>0</v>
      </c>
      <c r="Z150" s="1">
        <f t="shared" si="154"/>
        <v>45</v>
      </c>
      <c r="AA150" s="1">
        <f t="shared" si="168"/>
        <v>0</v>
      </c>
      <c r="AB150" s="1">
        <f t="shared" si="168"/>
        <v>89</v>
      </c>
      <c r="AC150" s="1">
        <f t="shared" si="168"/>
        <v>104</v>
      </c>
      <c r="AD150" s="1">
        <f t="shared" si="155"/>
        <v>0</v>
      </c>
      <c r="AE150" s="1">
        <f t="shared" si="155"/>
        <v>134</v>
      </c>
      <c r="AF150" s="1">
        <f t="shared" si="155"/>
        <v>0</v>
      </c>
      <c r="AG150" s="1">
        <f t="shared" si="156"/>
        <v>0</v>
      </c>
      <c r="AH150" s="1">
        <f t="shared" si="157"/>
        <v>0</v>
      </c>
      <c r="AI150" s="1">
        <f t="shared" si="158"/>
        <v>92</v>
      </c>
      <c r="AJ150" s="1">
        <f t="shared" si="159"/>
        <v>82</v>
      </c>
      <c r="AK150" s="1">
        <f t="shared" si="160"/>
        <v>0</v>
      </c>
      <c r="AL150" s="1">
        <f t="shared" si="161"/>
        <v>135</v>
      </c>
      <c r="AM150" s="1">
        <f t="shared" si="162"/>
        <v>0</v>
      </c>
      <c r="AN150" s="1">
        <f t="shared" si="163"/>
        <v>49</v>
      </c>
      <c r="AO150" s="1">
        <f t="shared" si="164"/>
        <v>0</v>
      </c>
      <c r="AP150" s="1">
        <f t="shared" si="165"/>
        <v>85</v>
      </c>
      <c r="AQ150" s="1">
        <f t="shared" si="166"/>
        <v>136</v>
      </c>
      <c r="AR150" s="1">
        <f t="shared" si="167"/>
        <v>0</v>
      </c>
    </row>
    <row r="151" spans="1:44" x14ac:dyDescent="0.3">
      <c r="A151" s="78" t="s">
        <v>220</v>
      </c>
      <c r="B151" s="64">
        <v>94.293999999999997</v>
      </c>
      <c r="C151" s="64" t="s">
        <v>0</v>
      </c>
      <c r="D151" s="64">
        <v>2E-3</v>
      </c>
      <c r="E151" s="64" t="s">
        <v>0</v>
      </c>
      <c r="F151" s="64">
        <v>0.433</v>
      </c>
      <c r="G151" s="64">
        <v>0.14799999999999999</v>
      </c>
      <c r="H151" s="64" t="s">
        <v>0</v>
      </c>
      <c r="I151" s="64">
        <v>100.72799999999999</v>
      </c>
      <c r="J151" s="64" t="s">
        <v>0</v>
      </c>
      <c r="K151" s="64" t="s">
        <v>0</v>
      </c>
      <c r="L151" s="64" t="s">
        <v>0</v>
      </c>
      <c r="M151" s="64">
        <v>0.40200000000000002</v>
      </c>
      <c r="N151" s="64">
        <v>0.61399999999999999</v>
      </c>
      <c r="O151" s="64" t="s">
        <v>0</v>
      </c>
      <c r="P151" s="64">
        <v>90.325999999999993</v>
      </c>
      <c r="Q151" s="64" t="s">
        <v>0</v>
      </c>
      <c r="R151" s="64">
        <v>1E-3</v>
      </c>
      <c r="S151" s="64" t="s">
        <v>0</v>
      </c>
      <c r="T151" s="64">
        <v>0.432</v>
      </c>
      <c r="U151" s="64">
        <v>0</v>
      </c>
      <c r="V151" s="64" t="s">
        <v>0</v>
      </c>
      <c r="X151" s="1">
        <f t="shared" si="150"/>
        <v>134</v>
      </c>
      <c r="Y151" s="1">
        <f t="shared" si="154"/>
        <v>47</v>
      </c>
      <c r="Z151" s="1">
        <f t="shared" si="154"/>
        <v>52</v>
      </c>
      <c r="AA151" s="1">
        <f t="shared" si="168"/>
        <v>0</v>
      </c>
      <c r="AB151" s="1">
        <f t="shared" si="168"/>
        <v>134</v>
      </c>
      <c r="AC151" s="1">
        <f t="shared" si="168"/>
        <v>112</v>
      </c>
      <c r="AD151" s="1">
        <f t="shared" si="155"/>
        <v>0</v>
      </c>
      <c r="AE151" s="1">
        <f t="shared" si="155"/>
        <v>137</v>
      </c>
      <c r="AF151" s="1">
        <f t="shared" si="155"/>
        <v>0</v>
      </c>
      <c r="AG151" s="1">
        <f t="shared" si="156"/>
        <v>0</v>
      </c>
      <c r="AH151" s="1">
        <f t="shared" si="157"/>
        <v>0</v>
      </c>
      <c r="AI151" s="1">
        <f t="shared" si="158"/>
        <v>132</v>
      </c>
      <c r="AJ151" s="1">
        <f t="shared" si="159"/>
        <v>135</v>
      </c>
      <c r="AK151" s="1">
        <f t="shared" si="160"/>
        <v>0</v>
      </c>
      <c r="AL151" s="1">
        <f t="shared" si="161"/>
        <v>125</v>
      </c>
      <c r="AM151" s="1">
        <f t="shared" si="162"/>
        <v>41</v>
      </c>
      <c r="AN151" s="1">
        <f t="shared" si="163"/>
        <v>57</v>
      </c>
      <c r="AO151" s="1">
        <f t="shared" si="164"/>
        <v>0</v>
      </c>
      <c r="AP151" s="1">
        <f t="shared" si="165"/>
        <v>139</v>
      </c>
      <c r="AQ151" s="1">
        <f t="shared" si="166"/>
        <v>0</v>
      </c>
      <c r="AR151" s="1">
        <f t="shared" si="167"/>
        <v>0</v>
      </c>
    </row>
    <row r="152" spans="1:44" x14ac:dyDescent="0.3">
      <c r="A152" s="78" t="s">
        <v>221</v>
      </c>
      <c r="B152" s="64">
        <v>98.096000000000004</v>
      </c>
      <c r="C152" s="64">
        <v>2E-3</v>
      </c>
      <c r="D152" s="64">
        <v>0</v>
      </c>
      <c r="E152" s="64" t="s">
        <v>0</v>
      </c>
      <c r="F152" s="64">
        <v>1.4E-2</v>
      </c>
      <c r="G152" s="64">
        <v>5.6000000000000001E-2</v>
      </c>
      <c r="H152" s="64" t="s">
        <v>0</v>
      </c>
      <c r="I152" s="64">
        <v>88.364999999999995</v>
      </c>
      <c r="J152" s="64" t="s">
        <v>0</v>
      </c>
      <c r="K152" s="64" t="s">
        <v>0</v>
      </c>
      <c r="L152" s="64" t="s">
        <v>0</v>
      </c>
      <c r="M152" s="64">
        <v>2.9000000000000001E-2</v>
      </c>
      <c r="N152" s="64">
        <v>0</v>
      </c>
      <c r="O152" s="64" t="s">
        <v>0</v>
      </c>
      <c r="P152" s="64">
        <v>139.285</v>
      </c>
      <c r="Q152" s="64">
        <v>0</v>
      </c>
      <c r="R152" s="64">
        <v>0</v>
      </c>
      <c r="S152" s="64" t="s">
        <v>0</v>
      </c>
      <c r="T152" s="64">
        <v>6.0000000000000001E-3</v>
      </c>
      <c r="U152" s="64" t="s">
        <v>0</v>
      </c>
      <c r="V152" s="64" t="s">
        <v>0</v>
      </c>
      <c r="X152" s="1">
        <f t="shared" ref="X152:X183" si="169">IFERROR(RANK(B153,B$13:B$224),0)</f>
        <v>139</v>
      </c>
      <c r="Y152" s="1">
        <f t="shared" ref="Y152:Z167" si="170">IFERROR(RANK(C153,C$13:C$224),0)</f>
        <v>37</v>
      </c>
      <c r="Z152" s="1">
        <f t="shared" si="170"/>
        <v>47</v>
      </c>
      <c r="AA152" s="1">
        <f t="shared" si="168"/>
        <v>0</v>
      </c>
      <c r="AB152" s="1">
        <f t="shared" si="168"/>
        <v>103</v>
      </c>
      <c r="AC152" s="1">
        <f t="shared" si="168"/>
        <v>0</v>
      </c>
      <c r="AD152" s="1">
        <f t="shared" si="155"/>
        <v>26</v>
      </c>
      <c r="AE152" s="1">
        <f t="shared" si="155"/>
        <v>126</v>
      </c>
      <c r="AF152" s="1">
        <f t="shared" si="155"/>
        <v>28</v>
      </c>
      <c r="AG152" s="1">
        <f t="shared" si="156"/>
        <v>19</v>
      </c>
      <c r="AH152" s="1">
        <f t="shared" si="157"/>
        <v>0</v>
      </c>
      <c r="AI152" s="1">
        <f t="shared" si="158"/>
        <v>108</v>
      </c>
      <c r="AJ152" s="1">
        <f t="shared" si="159"/>
        <v>0</v>
      </c>
      <c r="AK152" s="1">
        <f t="shared" si="160"/>
        <v>0</v>
      </c>
      <c r="AL152" s="1">
        <f t="shared" si="161"/>
        <v>134</v>
      </c>
      <c r="AM152" s="1">
        <f t="shared" si="162"/>
        <v>23</v>
      </c>
      <c r="AN152" s="1">
        <f t="shared" si="163"/>
        <v>38</v>
      </c>
      <c r="AO152" s="1">
        <f t="shared" si="164"/>
        <v>0</v>
      </c>
      <c r="AP152" s="1">
        <f t="shared" si="165"/>
        <v>105</v>
      </c>
      <c r="AQ152" s="1">
        <f t="shared" si="166"/>
        <v>0</v>
      </c>
      <c r="AR152" s="1">
        <f t="shared" si="167"/>
        <v>0</v>
      </c>
    </row>
    <row r="153" spans="1:44" x14ac:dyDescent="0.3">
      <c r="A153" s="78" t="s">
        <v>222</v>
      </c>
      <c r="B153" s="64">
        <v>75.233000000000004</v>
      </c>
      <c r="C153" s="64">
        <v>0.04</v>
      </c>
      <c r="D153" s="64">
        <v>1E-3</v>
      </c>
      <c r="E153" s="64" t="s">
        <v>0</v>
      </c>
      <c r="F153" s="64">
        <v>0.13800000000000001</v>
      </c>
      <c r="G153" s="64" t="s">
        <v>0</v>
      </c>
      <c r="H153" s="64">
        <v>3.0000000000000001E-3</v>
      </c>
      <c r="I153" s="64">
        <v>136.58600000000001</v>
      </c>
      <c r="J153" s="64">
        <v>3.6999999999999998E-2</v>
      </c>
      <c r="K153" s="64">
        <v>0.501</v>
      </c>
      <c r="L153" s="64" t="s">
        <v>0</v>
      </c>
      <c r="M153" s="64">
        <v>0.11600000000000001</v>
      </c>
      <c r="N153" s="64" t="s">
        <v>0</v>
      </c>
      <c r="O153" s="64" t="s">
        <v>0</v>
      </c>
      <c r="P153" s="64">
        <v>102.321</v>
      </c>
      <c r="Q153" s="64">
        <v>5.8000000000000003E-2</v>
      </c>
      <c r="R153" s="64">
        <v>1.2E-2</v>
      </c>
      <c r="S153" s="64" t="s">
        <v>0</v>
      </c>
      <c r="T153" s="64">
        <v>0.105</v>
      </c>
      <c r="U153" s="64" t="s">
        <v>0</v>
      </c>
      <c r="V153" s="64" t="s">
        <v>0</v>
      </c>
      <c r="X153" s="1">
        <f t="shared" si="169"/>
        <v>122</v>
      </c>
      <c r="Y153" s="1">
        <f t="shared" si="170"/>
        <v>0</v>
      </c>
      <c r="Z153" s="1">
        <f t="shared" si="170"/>
        <v>0</v>
      </c>
      <c r="AA153" s="1">
        <f t="shared" si="168"/>
        <v>0</v>
      </c>
      <c r="AB153" s="1">
        <f t="shared" si="168"/>
        <v>98</v>
      </c>
      <c r="AC153" s="1">
        <f t="shared" si="168"/>
        <v>73</v>
      </c>
      <c r="AD153" s="1">
        <f t="shared" si="155"/>
        <v>22</v>
      </c>
      <c r="AE153" s="1">
        <f t="shared" si="155"/>
        <v>115</v>
      </c>
      <c r="AF153" s="1">
        <f t="shared" si="155"/>
        <v>0</v>
      </c>
      <c r="AG153" s="1">
        <f t="shared" si="156"/>
        <v>0</v>
      </c>
      <c r="AH153" s="1">
        <f t="shared" si="157"/>
        <v>0</v>
      </c>
      <c r="AI153" s="1">
        <f t="shared" si="158"/>
        <v>98</v>
      </c>
      <c r="AJ153" s="1">
        <f t="shared" si="159"/>
        <v>54</v>
      </c>
      <c r="AK153" s="1">
        <f t="shared" si="160"/>
        <v>0</v>
      </c>
      <c r="AL153" s="1">
        <f t="shared" si="161"/>
        <v>138</v>
      </c>
      <c r="AM153" s="1">
        <f t="shared" si="162"/>
        <v>0</v>
      </c>
      <c r="AN153" s="1">
        <f t="shared" si="163"/>
        <v>0</v>
      </c>
      <c r="AO153" s="1">
        <f t="shared" si="164"/>
        <v>0</v>
      </c>
      <c r="AP153" s="1">
        <f t="shared" si="165"/>
        <v>99</v>
      </c>
      <c r="AQ153" s="1">
        <f t="shared" si="166"/>
        <v>79</v>
      </c>
      <c r="AR153" s="1">
        <f t="shared" si="167"/>
        <v>0</v>
      </c>
    </row>
    <row r="154" spans="1:44" x14ac:dyDescent="0.3">
      <c r="A154" s="78" t="s">
        <v>223</v>
      </c>
      <c r="B154" s="64">
        <v>183.11099999999999</v>
      </c>
      <c r="C154" s="64" t="s">
        <v>0</v>
      </c>
      <c r="D154" s="64" t="s">
        <v>0</v>
      </c>
      <c r="E154" s="64" t="s">
        <v>0</v>
      </c>
      <c r="F154" s="64">
        <v>0.22</v>
      </c>
      <c r="G154" s="64">
        <v>1.85</v>
      </c>
      <c r="H154" s="64">
        <v>1.4999999999999999E-2</v>
      </c>
      <c r="I154" s="64">
        <v>257.34800000000001</v>
      </c>
      <c r="J154" s="64" t="s">
        <v>0</v>
      </c>
      <c r="K154" s="64" t="s">
        <v>0</v>
      </c>
      <c r="L154" s="64" t="s">
        <v>0</v>
      </c>
      <c r="M154" s="64">
        <v>0.251</v>
      </c>
      <c r="N154" s="64">
        <v>7.2320000000000002</v>
      </c>
      <c r="O154" s="64" t="s">
        <v>0</v>
      </c>
      <c r="P154" s="64">
        <v>72.256</v>
      </c>
      <c r="Q154" s="64" t="s">
        <v>0</v>
      </c>
      <c r="R154" s="64" t="s">
        <v>0</v>
      </c>
      <c r="S154" s="64" t="s">
        <v>0</v>
      </c>
      <c r="T154" s="64">
        <v>0.188</v>
      </c>
      <c r="U154" s="64">
        <v>0.93</v>
      </c>
      <c r="V154" s="64" t="s">
        <v>0</v>
      </c>
      <c r="X154" s="1">
        <f t="shared" si="169"/>
        <v>137</v>
      </c>
      <c r="Y154" s="1">
        <f t="shared" si="170"/>
        <v>0</v>
      </c>
      <c r="Z154" s="1">
        <f t="shared" si="170"/>
        <v>0</v>
      </c>
      <c r="AA154" s="1">
        <f t="shared" si="168"/>
        <v>0</v>
      </c>
      <c r="AB154" s="1">
        <f t="shared" si="168"/>
        <v>157</v>
      </c>
      <c r="AC154" s="1">
        <f t="shared" si="168"/>
        <v>0</v>
      </c>
      <c r="AD154" s="1">
        <f t="shared" si="155"/>
        <v>0</v>
      </c>
      <c r="AE154" s="1">
        <f t="shared" si="155"/>
        <v>135</v>
      </c>
      <c r="AF154" s="1">
        <f t="shared" si="155"/>
        <v>0</v>
      </c>
      <c r="AG154" s="1">
        <f t="shared" si="156"/>
        <v>0</v>
      </c>
      <c r="AH154" s="1">
        <f t="shared" si="157"/>
        <v>0</v>
      </c>
      <c r="AI154" s="1">
        <f t="shared" si="158"/>
        <v>158</v>
      </c>
      <c r="AJ154" s="1">
        <f t="shared" si="159"/>
        <v>0</v>
      </c>
      <c r="AK154" s="1">
        <f t="shared" si="160"/>
        <v>0</v>
      </c>
      <c r="AL154" s="1">
        <f t="shared" si="161"/>
        <v>132</v>
      </c>
      <c r="AM154" s="1">
        <f t="shared" si="162"/>
        <v>0</v>
      </c>
      <c r="AN154" s="1">
        <f t="shared" si="163"/>
        <v>0</v>
      </c>
      <c r="AO154" s="1">
        <f t="shared" si="164"/>
        <v>0</v>
      </c>
      <c r="AP154" s="1">
        <f t="shared" si="165"/>
        <v>0</v>
      </c>
      <c r="AQ154" s="1">
        <f t="shared" si="166"/>
        <v>0</v>
      </c>
      <c r="AR154" s="1">
        <f t="shared" si="167"/>
        <v>0</v>
      </c>
    </row>
    <row r="155" spans="1:44" x14ac:dyDescent="0.3">
      <c r="A155" s="78" t="s">
        <v>224</v>
      </c>
      <c r="B155" s="64">
        <v>84.814999999999998</v>
      </c>
      <c r="C155" s="64" t="s">
        <v>0</v>
      </c>
      <c r="D155" s="64" t="s">
        <v>0</v>
      </c>
      <c r="E155" s="64" t="s">
        <v>0</v>
      </c>
      <c r="F155" s="64">
        <v>1E-3</v>
      </c>
      <c r="G155" s="64" t="s">
        <v>0</v>
      </c>
      <c r="H155" s="64" t="s">
        <v>0</v>
      </c>
      <c r="I155" s="64">
        <v>98.813000000000002</v>
      </c>
      <c r="J155" s="64" t="s">
        <v>0</v>
      </c>
      <c r="K155" s="64" t="s">
        <v>0</v>
      </c>
      <c r="L155" s="64" t="s">
        <v>0</v>
      </c>
      <c r="M155" s="64">
        <v>1E-3</v>
      </c>
      <c r="N155" s="64" t="s">
        <v>0</v>
      </c>
      <c r="O155" s="64" t="s">
        <v>0</v>
      </c>
      <c r="P155" s="64">
        <v>105.669</v>
      </c>
      <c r="Q155" s="64" t="s">
        <v>0</v>
      </c>
      <c r="R155" s="64" t="s">
        <v>0</v>
      </c>
      <c r="S155" s="64" t="s">
        <v>0</v>
      </c>
      <c r="T155" s="64" t="s">
        <v>0</v>
      </c>
      <c r="U155" s="64" t="s">
        <v>0</v>
      </c>
      <c r="V155" s="64" t="s">
        <v>0</v>
      </c>
      <c r="X155" s="1">
        <f t="shared" si="169"/>
        <v>153</v>
      </c>
      <c r="Y155" s="1">
        <f t="shared" si="170"/>
        <v>0</v>
      </c>
      <c r="Z155" s="1">
        <f t="shared" si="170"/>
        <v>0</v>
      </c>
      <c r="AA155" s="1">
        <f t="shared" si="168"/>
        <v>0</v>
      </c>
      <c r="AB155" s="1">
        <f t="shared" si="168"/>
        <v>143</v>
      </c>
      <c r="AC155" s="1">
        <f t="shared" si="168"/>
        <v>81</v>
      </c>
      <c r="AD155" s="1">
        <f t="shared" si="155"/>
        <v>0</v>
      </c>
      <c r="AE155" s="1">
        <f t="shared" si="155"/>
        <v>164</v>
      </c>
      <c r="AF155" s="1">
        <f t="shared" si="155"/>
        <v>0</v>
      </c>
      <c r="AG155" s="1">
        <f t="shared" si="156"/>
        <v>0</v>
      </c>
      <c r="AH155" s="1">
        <f t="shared" si="157"/>
        <v>0</v>
      </c>
      <c r="AI155" s="1">
        <f t="shared" si="158"/>
        <v>158</v>
      </c>
      <c r="AJ155" s="1">
        <f t="shared" si="159"/>
        <v>84</v>
      </c>
      <c r="AK155" s="1">
        <f t="shared" si="160"/>
        <v>0</v>
      </c>
      <c r="AL155" s="1">
        <f t="shared" si="161"/>
        <v>153</v>
      </c>
      <c r="AM155" s="1">
        <f t="shared" si="162"/>
        <v>0</v>
      </c>
      <c r="AN155" s="1">
        <f t="shared" si="163"/>
        <v>0</v>
      </c>
      <c r="AO155" s="1">
        <f t="shared" si="164"/>
        <v>0</v>
      </c>
      <c r="AP155" s="1">
        <f t="shared" si="165"/>
        <v>156</v>
      </c>
      <c r="AQ155" s="1">
        <f t="shared" si="166"/>
        <v>95</v>
      </c>
      <c r="AR155" s="1">
        <f t="shared" si="167"/>
        <v>0</v>
      </c>
    </row>
    <row r="156" spans="1:44" x14ac:dyDescent="0.3">
      <c r="A156" s="78" t="s">
        <v>225</v>
      </c>
      <c r="B156" s="64">
        <v>35.728000000000002</v>
      </c>
      <c r="C156" s="64" t="s">
        <v>0</v>
      </c>
      <c r="D156" s="64" t="s">
        <v>0</v>
      </c>
      <c r="E156" s="64" t="s">
        <v>0</v>
      </c>
      <c r="F156" s="64">
        <v>5.0000000000000001E-3</v>
      </c>
      <c r="G156" s="64">
        <v>0.90200000000000002</v>
      </c>
      <c r="H156" s="64" t="s">
        <v>0</v>
      </c>
      <c r="I156" s="64">
        <v>10.983000000000001</v>
      </c>
      <c r="J156" s="64" t="s">
        <v>0</v>
      </c>
      <c r="K156" s="64" t="s">
        <v>0</v>
      </c>
      <c r="L156" s="64" t="s">
        <v>0</v>
      </c>
      <c r="M156" s="64">
        <v>1E-3</v>
      </c>
      <c r="N156" s="64">
        <v>0.56799999999999995</v>
      </c>
      <c r="O156" s="64" t="s">
        <v>0</v>
      </c>
      <c r="P156" s="64">
        <v>26.803000000000001</v>
      </c>
      <c r="Q156" s="64" t="s">
        <v>0</v>
      </c>
      <c r="R156" s="64" t="s">
        <v>0</v>
      </c>
      <c r="S156" s="64" t="s">
        <v>0</v>
      </c>
      <c r="T156" s="64">
        <v>1E-3</v>
      </c>
      <c r="U156" s="64">
        <v>0.27200000000000002</v>
      </c>
      <c r="V156" s="64" t="s">
        <v>0</v>
      </c>
      <c r="X156" s="1">
        <f t="shared" si="169"/>
        <v>144</v>
      </c>
      <c r="Y156" s="1">
        <f t="shared" si="170"/>
        <v>0</v>
      </c>
      <c r="Z156" s="1">
        <f t="shared" si="170"/>
        <v>0</v>
      </c>
      <c r="AA156" s="1">
        <f t="shared" si="168"/>
        <v>0</v>
      </c>
      <c r="AB156" s="1">
        <f t="shared" si="168"/>
        <v>166</v>
      </c>
      <c r="AC156" s="1">
        <f t="shared" si="168"/>
        <v>138</v>
      </c>
      <c r="AD156" s="1">
        <f t="shared" si="155"/>
        <v>0</v>
      </c>
      <c r="AE156" s="1">
        <f t="shared" si="155"/>
        <v>148</v>
      </c>
      <c r="AF156" s="1">
        <f t="shared" si="155"/>
        <v>0</v>
      </c>
      <c r="AG156" s="1">
        <f t="shared" si="156"/>
        <v>0</v>
      </c>
      <c r="AH156" s="1">
        <f t="shared" si="157"/>
        <v>0</v>
      </c>
      <c r="AI156" s="1">
        <f t="shared" si="158"/>
        <v>127</v>
      </c>
      <c r="AJ156" s="1">
        <f t="shared" si="159"/>
        <v>0</v>
      </c>
      <c r="AK156" s="1">
        <f t="shared" si="160"/>
        <v>0</v>
      </c>
      <c r="AL156" s="1">
        <f t="shared" si="161"/>
        <v>149</v>
      </c>
      <c r="AM156" s="1">
        <f t="shared" si="162"/>
        <v>0</v>
      </c>
      <c r="AN156" s="1">
        <f t="shared" si="163"/>
        <v>0</v>
      </c>
      <c r="AO156" s="1">
        <f t="shared" si="164"/>
        <v>0</v>
      </c>
      <c r="AP156" s="1">
        <f t="shared" si="165"/>
        <v>149</v>
      </c>
      <c r="AQ156" s="1">
        <f t="shared" si="166"/>
        <v>0</v>
      </c>
      <c r="AR156" s="1">
        <f t="shared" si="167"/>
        <v>0</v>
      </c>
    </row>
    <row r="157" spans="1:44" x14ac:dyDescent="0.3">
      <c r="A157" s="78" t="s">
        <v>226</v>
      </c>
      <c r="B157" s="64">
        <v>52.953000000000003</v>
      </c>
      <c r="C157" s="64" t="s">
        <v>0</v>
      </c>
      <c r="D157" s="64" t="s">
        <v>0</v>
      </c>
      <c r="E157" s="64" t="s">
        <v>0</v>
      </c>
      <c r="F157" s="64">
        <v>0</v>
      </c>
      <c r="G157" s="64">
        <v>0</v>
      </c>
      <c r="H157" s="64" t="s">
        <v>0</v>
      </c>
      <c r="I157" s="64">
        <v>42.456000000000003</v>
      </c>
      <c r="J157" s="64" t="s">
        <v>0</v>
      </c>
      <c r="K157" s="64" t="s">
        <v>0</v>
      </c>
      <c r="L157" s="64" t="s">
        <v>0</v>
      </c>
      <c r="M157" s="64">
        <v>4.3999999999999997E-2</v>
      </c>
      <c r="N157" s="64" t="s">
        <v>0</v>
      </c>
      <c r="O157" s="64" t="s">
        <v>0</v>
      </c>
      <c r="P157" s="64">
        <v>33.429000000000002</v>
      </c>
      <c r="Q157" s="64" t="s">
        <v>0</v>
      </c>
      <c r="R157" s="64" t="s">
        <v>0</v>
      </c>
      <c r="S157" s="64" t="s">
        <v>0</v>
      </c>
      <c r="T157" s="64">
        <v>2E-3</v>
      </c>
      <c r="U157" s="64" t="s">
        <v>0</v>
      </c>
      <c r="V157" s="64" t="s">
        <v>0</v>
      </c>
      <c r="X157" s="1">
        <f t="shared" si="169"/>
        <v>157</v>
      </c>
      <c r="Y157" s="1">
        <f t="shared" si="170"/>
        <v>0</v>
      </c>
      <c r="Z157" s="1">
        <f t="shared" si="170"/>
        <v>0</v>
      </c>
      <c r="AA157" s="1">
        <f t="shared" si="168"/>
        <v>0</v>
      </c>
      <c r="AB157" s="1">
        <f t="shared" si="168"/>
        <v>140</v>
      </c>
      <c r="AC157" s="1">
        <f t="shared" si="168"/>
        <v>0</v>
      </c>
      <c r="AD157" s="1">
        <f t="shared" si="155"/>
        <v>0</v>
      </c>
      <c r="AE157" s="1">
        <f t="shared" si="155"/>
        <v>157</v>
      </c>
      <c r="AF157" s="1">
        <f t="shared" si="155"/>
        <v>0</v>
      </c>
      <c r="AG157" s="1">
        <f t="shared" si="156"/>
        <v>0</v>
      </c>
      <c r="AH157" s="1">
        <f t="shared" si="157"/>
        <v>0</v>
      </c>
      <c r="AI157" s="1">
        <f t="shared" si="158"/>
        <v>150</v>
      </c>
      <c r="AJ157" s="1">
        <f t="shared" si="159"/>
        <v>135</v>
      </c>
      <c r="AK157" s="1">
        <f t="shared" si="160"/>
        <v>0</v>
      </c>
      <c r="AL157" s="1">
        <f t="shared" si="161"/>
        <v>166</v>
      </c>
      <c r="AM157" s="1">
        <f t="shared" si="162"/>
        <v>0</v>
      </c>
      <c r="AN157" s="1">
        <f t="shared" si="163"/>
        <v>0</v>
      </c>
      <c r="AO157" s="1">
        <f t="shared" si="164"/>
        <v>0</v>
      </c>
      <c r="AP157" s="1">
        <f t="shared" si="165"/>
        <v>0</v>
      </c>
      <c r="AQ157" s="1">
        <f t="shared" si="166"/>
        <v>0</v>
      </c>
      <c r="AR157" s="1">
        <f t="shared" si="167"/>
        <v>0</v>
      </c>
    </row>
    <row r="158" spans="1:44" x14ac:dyDescent="0.3">
      <c r="A158" s="78" t="s">
        <v>227</v>
      </c>
      <c r="B158" s="64">
        <v>29.591000000000001</v>
      </c>
      <c r="C158" s="64" t="s">
        <v>0</v>
      </c>
      <c r="D158" s="64" t="s">
        <v>0</v>
      </c>
      <c r="E158" s="64" t="s">
        <v>0</v>
      </c>
      <c r="F158" s="64">
        <v>7.0000000000000001E-3</v>
      </c>
      <c r="G158" s="64" t="s">
        <v>0</v>
      </c>
      <c r="H158" s="64" t="s">
        <v>0</v>
      </c>
      <c r="I158" s="64">
        <v>23.584</v>
      </c>
      <c r="J158" s="64" t="s">
        <v>0</v>
      </c>
      <c r="K158" s="64" t="s">
        <v>0</v>
      </c>
      <c r="L158" s="64" t="s">
        <v>0</v>
      </c>
      <c r="M158" s="64">
        <v>3.0000000000000001E-3</v>
      </c>
      <c r="N158" s="64">
        <v>0</v>
      </c>
      <c r="O158" s="64" t="s">
        <v>0</v>
      </c>
      <c r="P158" s="64">
        <v>11.545</v>
      </c>
      <c r="Q158" s="64" t="s">
        <v>0</v>
      </c>
      <c r="R158" s="64" t="s">
        <v>0</v>
      </c>
      <c r="S158" s="64" t="s">
        <v>0</v>
      </c>
      <c r="T158" s="64" t="s">
        <v>0</v>
      </c>
      <c r="U158" s="64" t="s">
        <v>0</v>
      </c>
      <c r="V158" s="64" t="s">
        <v>0</v>
      </c>
      <c r="X158" s="1">
        <f t="shared" si="169"/>
        <v>138</v>
      </c>
      <c r="Y158" s="1">
        <f t="shared" si="170"/>
        <v>0</v>
      </c>
      <c r="Z158" s="1">
        <f t="shared" si="170"/>
        <v>0</v>
      </c>
      <c r="AA158" s="1">
        <f t="shared" si="168"/>
        <v>0</v>
      </c>
      <c r="AB158" s="1">
        <f t="shared" si="168"/>
        <v>166</v>
      </c>
      <c r="AC158" s="1">
        <f t="shared" si="168"/>
        <v>94</v>
      </c>
      <c r="AD158" s="1">
        <f t="shared" si="155"/>
        <v>0</v>
      </c>
      <c r="AE158" s="1">
        <f t="shared" si="155"/>
        <v>145</v>
      </c>
      <c r="AF158" s="1">
        <f t="shared" si="155"/>
        <v>0</v>
      </c>
      <c r="AG158" s="1">
        <f t="shared" si="156"/>
        <v>0</v>
      </c>
      <c r="AH158" s="1">
        <f t="shared" si="157"/>
        <v>0</v>
      </c>
      <c r="AI158" s="1">
        <f t="shared" si="158"/>
        <v>158</v>
      </c>
      <c r="AJ158" s="1">
        <f t="shared" si="159"/>
        <v>105</v>
      </c>
      <c r="AK158" s="1">
        <f t="shared" si="160"/>
        <v>0</v>
      </c>
      <c r="AL158" s="1">
        <f t="shared" si="161"/>
        <v>131</v>
      </c>
      <c r="AM158" s="1">
        <f t="shared" si="162"/>
        <v>0</v>
      </c>
      <c r="AN158" s="1">
        <f t="shared" si="163"/>
        <v>57</v>
      </c>
      <c r="AO158" s="1">
        <f t="shared" si="164"/>
        <v>0</v>
      </c>
      <c r="AP158" s="1">
        <f t="shared" si="165"/>
        <v>0</v>
      </c>
      <c r="AQ158" s="1">
        <f t="shared" si="166"/>
        <v>125</v>
      </c>
      <c r="AR158" s="1">
        <f t="shared" si="167"/>
        <v>0</v>
      </c>
    </row>
    <row r="159" spans="1:44" x14ac:dyDescent="0.3">
      <c r="A159" s="78" t="s">
        <v>228</v>
      </c>
      <c r="B159" s="64">
        <v>77.009</v>
      </c>
      <c r="C159" s="64" t="s">
        <v>0</v>
      </c>
      <c r="D159" s="64" t="s">
        <v>0</v>
      </c>
      <c r="E159" s="64" t="s">
        <v>0</v>
      </c>
      <c r="F159" s="64">
        <v>0</v>
      </c>
      <c r="G159" s="64">
        <v>0.26100000000000001</v>
      </c>
      <c r="H159" s="64" t="s">
        <v>0</v>
      </c>
      <c r="I159" s="64">
        <v>55.137</v>
      </c>
      <c r="J159" s="64" t="s">
        <v>0</v>
      </c>
      <c r="K159" s="64" t="s">
        <v>0</v>
      </c>
      <c r="L159" s="64" t="s">
        <v>0</v>
      </c>
      <c r="M159" s="64">
        <v>1E-3</v>
      </c>
      <c r="N159" s="64">
        <v>0.113</v>
      </c>
      <c r="O159" s="64" t="s">
        <v>0</v>
      </c>
      <c r="P159" s="64">
        <v>107.298</v>
      </c>
      <c r="Q159" s="64" t="s">
        <v>0</v>
      </c>
      <c r="R159" s="64">
        <v>0</v>
      </c>
      <c r="S159" s="64" t="s">
        <v>0</v>
      </c>
      <c r="T159" s="64" t="s">
        <v>0</v>
      </c>
      <c r="U159" s="64">
        <v>3.0000000000000001E-3</v>
      </c>
      <c r="V159" s="64" t="s">
        <v>0</v>
      </c>
      <c r="X159" s="1">
        <f t="shared" si="169"/>
        <v>143</v>
      </c>
      <c r="Y159" s="1">
        <f t="shared" si="170"/>
        <v>0</v>
      </c>
      <c r="Z159" s="1">
        <f t="shared" si="170"/>
        <v>52</v>
      </c>
      <c r="AA159" s="1">
        <f t="shared" si="168"/>
        <v>0</v>
      </c>
      <c r="AB159" s="1">
        <f t="shared" si="168"/>
        <v>87</v>
      </c>
      <c r="AC159" s="1">
        <f t="shared" si="168"/>
        <v>138</v>
      </c>
      <c r="AD159" s="1">
        <f t="shared" si="155"/>
        <v>0</v>
      </c>
      <c r="AE159" s="1">
        <f t="shared" si="155"/>
        <v>146</v>
      </c>
      <c r="AF159" s="1">
        <f t="shared" si="155"/>
        <v>52</v>
      </c>
      <c r="AG159" s="1">
        <f t="shared" si="156"/>
        <v>0</v>
      </c>
      <c r="AH159" s="1">
        <f t="shared" si="157"/>
        <v>0</v>
      </c>
      <c r="AI159" s="1">
        <f t="shared" si="158"/>
        <v>84</v>
      </c>
      <c r="AJ159" s="1">
        <f t="shared" si="159"/>
        <v>110</v>
      </c>
      <c r="AK159" s="1">
        <f t="shared" si="160"/>
        <v>0</v>
      </c>
      <c r="AL159" s="1">
        <f t="shared" si="161"/>
        <v>142</v>
      </c>
      <c r="AM159" s="1">
        <f t="shared" si="162"/>
        <v>0</v>
      </c>
      <c r="AN159" s="1">
        <f t="shared" si="163"/>
        <v>57</v>
      </c>
      <c r="AO159" s="1">
        <f t="shared" si="164"/>
        <v>0</v>
      </c>
      <c r="AP159" s="1">
        <f t="shared" si="165"/>
        <v>78</v>
      </c>
      <c r="AQ159" s="1">
        <f t="shared" si="166"/>
        <v>121</v>
      </c>
      <c r="AR159" s="1">
        <f t="shared" si="167"/>
        <v>36</v>
      </c>
    </row>
    <row r="160" spans="1:44" x14ac:dyDescent="0.3">
      <c r="A160" s="78" t="s">
        <v>229</v>
      </c>
      <c r="B160" s="64">
        <v>61.935000000000002</v>
      </c>
      <c r="C160" s="64" t="s">
        <v>0</v>
      </c>
      <c r="D160" s="64">
        <v>0</v>
      </c>
      <c r="E160" s="64" t="s">
        <v>0</v>
      </c>
      <c r="F160" s="64">
        <v>0.45400000000000001</v>
      </c>
      <c r="G160" s="64">
        <v>0</v>
      </c>
      <c r="H160" s="64" t="s">
        <v>0</v>
      </c>
      <c r="I160" s="64">
        <v>49.283999999999999</v>
      </c>
      <c r="J160" s="64">
        <v>0</v>
      </c>
      <c r="K160" s="64" t="s">
        <v>0</v>
      </c>
      <c r="L160" s="64" t="s">
        <v>0</v>
      </c>
      <c r="M160" s="64">
        <v>0.71599999999999997</v>
      </c>
      <c r="N160" s="64">
        <v>0.06</v>
      </c>
      <c r="O160" s="64" t="s">
        <v>0</v>
      </c>
      <c r="P160" s="64">
        <v>52.648000000000003</v>
      </c>
      <c r="Q160" s="64" t="s">
        <v>0</v>
      </c>
      <c r="R160" s="64">
        <v>0</v>
      </c>
      <c r="S160" s="64" t="s">
        <v>0</v>
      </c>
      <c r="T160" s="64">
        <v>1.054</v>
      </c>
      <c r="U160" s="64">
        <v>2.9000000000000001E-2</v>
      </c>
      <c r="V160" s="64">
        <v>0</v>
      </c>
      <c r="X160" s="1">
        <f t="shared" si="169"/>
        <v>148</v>
      </c>
      <c r="Y160" s="1">
        <f t="shared" si="170"/>
        <v>62</v>
      </c>
      <c r="Z160" s="1">
        <f t="shared" si="170"/>
        <v>0</v>
      </c>
      <c r="AA160" s="1">
        <f t="shared" si="168"/>
        <v>0</v>
      </c>
      <c r="AB160" s="1">
        <f t="shared" si="168"/>
        <v>140</v>
      </c>
      <c r="AC160" s="1">
        <f t="shared" si="168"/>
        <v>80</v>
      </c>
      <c r="AD160" s="1">
        <f t="shared" si="155"/>
        <v>0</v>
      </c>
      <c r="AE160" s="1">
        <f t="shared" si="155"/>
        <v>143</v>
      </c>
      <c r="AF160" s="1">
        <f t="shared" si="155"/>
        <v>0</v>
      </c>
      <c r="AG160" s="1">
        <f t="shared" si="156"/>
        <v>0</v>
      </c>
      <c r="AH160" s="1">
        <f t="shared" si="157"/>
        <v>0</v>
      </c>
      <c r="AI160" s="1">
        <f t="shared" si="158"/>
        <v>155</v>
      </c>
      <c r="AJ160" s="1">
        <f t="shared" si="159"/>
        <v>108</v>
      </c>
      <c r="AK160" s="1">
        <f t="shared" si="160"/>
        <v>0</v>
      </c>
      <c r="AL160" s="1">
        <f t="shared" si="161"/>
        <v>136</v>
      </c>
      <c r="AM160" s="1">
        <f t="shared" si="162"/>
        <v>0</v>
      </c>
      <c r="AN160" s="1">
        <f t="shared" si="163"/>
        <v>0</v>
      </c>
      <c r="AO160" s="1">
        <f t="shared" si="164"/>
        <v>0</v>
      </c>
      <c r="AP160" s="1">
        <f t="shared" si="165"/>
        <v>102</v>
      </c>
      <c r="AQ160" s="1">
        <f t="shared" si="166"/>
        <v>0</v>
      </c>
      <c r="AR160" s="1">
        <f t="shared" si="167"/>
        <v>0</v>
      </c>
    </row>
    <row r="161" spans="1:44" x14ac:dyDescent="0.3">
      <c r="A161" s="78" t="s">
        <v>230</v>
      </c>
      <c r="B161" s="64">
        <v>45.726999999999997</v>
      </c>
      <c r="C161" s="64">
        <v>0</v>
      </c>
      <c r="D161" s="64" t="s">
        <v>0</v>
      </c>
      <c r="E161" s="64" t="s">
        <v>0</v>
      </c>
      <c r="F161" s="64">
        <v>7.0000000000000001E-3</v>
      </c>
      <c r="G161" s="64">
        <v>0.999</v>
      </c>
      <c r="H161" s="64" t="s">
        <v>0</v>
      </c>
      <c r="I161" s="64">
        <v>60.555999999999997</v>
      </c>
      <c r="J161" s="64" t="s">
        <v>0</v>
      </c>
      <c r="K161" s="64" t="s">
        <v>0</v>
      </c>
      <c r="L161" s="64" t="s">
        <v>0</v>
      </c>
      <c r="M161" s="64">
        <v>2E-3</v>
      </c>
      <c r="N161" s="64">
        <v>7.4999999999999997E-2</v>
      </c>
      <c r="O161" s="64" t="s">
        <v>0</v>
      </c>
      <c r="P161" s="64">
        <v>83.373999999999995</v>
      </c>
      <c r="Q161" s="64" t="s">
        <v>0</v>
      </c>
      <c r="R161" s="64" t="s">
        <v>0</v>
      </c>
      <c r="S161" s="64" t="s">
        <v>0</v>
      </c>
      <c r="T161" s="64">
        <v>0.14299999999999999</v>
      </c>
      <c r="U161" s="64" t="s">
        <v>0</v>
      </c>
      <c r="V161" s="64" t="s">
        <v>0</v>
      </c>
      <c r="X161" s="1">
        <f t="shared" si="169"/>
        <v>149</v>
      </c>
      <c r="Y161" s="1">
        <f t="shared" si="170"/>
        <v>0</v>
      </c>
      <c r="Z161" s="1">
        <f t="shared" si="170"/>
        <v>0</v>
      </c>
      <c r="AA161" s="1">
        <f t="shared" si="168"/>
        <v>0</v>
      </c>
      <c r="AB161" s="1">
        <f t="shared" si="168"/>
        <v>157</v>
      </c>
      <c r="AC161" s="1">
        <f t="shared" si="168"/>
        <v>103</v>
      </c>
      <c r="AD161" s="1">
        <f t="shared" si="155"/>
        <v>0</v>
      </c>
      <c r="AE161" s="1">
        <f t="shared" si="155"/>
        <v>160</v>
      </c>
      <c r="AF161" s="1">
        <f t="shared" si="155"/>
        <v>0</v>
      </c>
      <c r="AG161" s="1">
        <f t="shared" si="156"/>
        <v>0</v>
      </c>
      <c r="AH161" s="1">
        <f t="shared" si="157"/>
        <v>0</v>
      </c>
      <c r="AI161" s="1">
        <f t="shared" si="158"/>
        <v>164</v>
      </c>
      <c r="AJ161" s="1">
        <f t="shared" si="159"/>
        <v>116</v>
      </c>
      <c r="AK161" s="1">
        <f t="shared" si="160"/>
        <v>0</v>
      </c>
      <c r="AL161" s="1">
        <f t="shared" si="161"/>
        <v>148</v>
      </c>
      <c r="AM161" s="1">
        <f t="shared" si="162"/>
        <v>0</v>
      </c>
      <c r="AN161" s="1">
        <f t="shared" si="163"/>
        <v>0</v>
      </c>
      <c r="AO161" s="1">
        <f t="shared" si="164"/>
        <v>0</v>
      </c>
      <c r="AP161" s="1">
        <f t="shared" si="165"/>
        <v>156</v>
      </c>
      <c r="AQ161" s="1">
        <f t="shared" si="166"/>
        <v>136</v>
      </c>
      <c r="AR161" s="1">
        <f t="shared" si="167"/>
        <v>0</v>
      </c>
    </row>
    <row r="162" spans="1:44" x14ac:dyDescent="0.3">
      <c r="A162" s="78" t="s">
        <v>231</v>
      </c>
      <c r="B162" s="64">
        <v>41.69</v>
      </c>
      <c r="C162" s="64" t="s">
        <v>0</v>
      </c>
      <c r="D162" s="64" t="s">
        <v>0</v>
      </c>
      <c r="E162" s="64" t="s">
        <v>0</v>
      </c>
      <c r="F162" s="64">
        <v>1E-3</v>
      </c>
      <c r="G162" s="64">
        <v>0.16200000000000001</v>
      </c>
      <c r="H162" s="64" t="s">
        <v>0</v>
      </c>
      <c r="I162" s="64">
        <v>19.463000000000001</v>
      </c>
      <c r="J162" s="64" t="s">
        <v>0</v>
      </c>
      <c r="K162" s="64" t="s">
        <v>0</v>
      </c>
      <c r="L162" s="64" t="s">
        <v>0</v>
      </c>
      <c r="M162" s="64">
        <v>0</v>
      </c>
      <c r="N162" s="64">
        <v>2.5999999999999999E-2</v>
      </c>
      <c r="O162" s="64" t="s">
        <v>0</v>
      </c>
      <c r="P162" s="64">
        <v>34.378</v>
      </c>
      <c r="Q162" s="64" t="s">
        <v>0</v>
      </c>
      <c r="R162" s="64" t="s">
        <v>0</v>
      </c>
      <c r="S162" s="64" t="s">
        <v>0</v>
      </c>
      <c r="T162" s="64">
        <v>1E-3</v>
      </c>
      <c r="U162" s="64">
        <v>0</v>
      </c>
      <c r="V162" s="64" t="s">
        <v>0</v>
      </c>
      <c r="X162" s="1">
        <f t="shared" si="169"/>
        <v>146</v>
      </c>
      <c r="Y162" s="1">
        <f t="shared" si="170"/>
        <v>0</v>
      </c>
      <c r="Z162" s="1">
        <f t="shared" si="170"/>
        <v>52</v>
      </c>
      <c r="AA162" s="1">
        <f t="shared" si="168"/>
        <v>0</v>
      </c>
      <c r="AB162" s="1">
        <f t="shared" si="168"/>
        <v>119</v>
      </c>
      <c r="AC162" s="1">
        <f t="shared" si="168"/>
        <v>138</v>
      </c>
      <c r="AD162" s="1">
        <f t="shared" ref="AD162:AF177" si="171">IFERROR(RANK(H163,H$13:H$224),0)</f>
        <v>0</v>
      </c>
      <c r="AE162" s="1">
        <f t="shared" si="171"/>
        <v>144</v>
      </c>
      <c r="AF162" s="1">
        <f t="shared" si="171"/>
        <v>0</v>
      </c>
      <c r="AG162" s="1">
        <f t="shared" si="156"/>
        <v>55</v>
      </c>
      <c r="AH162" s="1">
        <f t="shared" si="157"/>
        <v>0</v>
      </c>
      <c r="AI162" s="1">
        <f t="shared" si="158"/>
        <v>124</v>
      </c>
      <c r="AJ162" s="1">
        <f t="shared" si="159"/>
        <v>131</v>
      </c>
      <c r="AK162" s="1">
        <f t="shared" si="160"/>
        <v>0</v>
      </c>
      <c r="AL162" s="1">
        <f t="shared" si="161"/>
        <v>143</v>
      </c>
      <c r="AM162" s="1">
        <f t="shared" si="162"/>
        <v>0</v>
      </c>
      <c r="AN162" s="1">
        <f t="shared" si="163"/>
        <v>47</v>
      </c>
      <c r="AO162" s="1">
        <f t="shared" si="164"/>
        <v>0</v>
      </c>
      <c r="AP162" s="1">
        <f t="shared" si="165"/>
        <v>127</v>
      </c>
      <c r="AQ162" s="1">
        <f t="shared" si="166"/>
        <v>132</v>
      </c>
      <c r="AR162" s="1">
        <f t="shared" si="167"/>
        <v>0</v>
      </c>
    </row>
    <row r="163" spans="1:44" x14ac:dyDescent="0.3">
      <c r="A163" s="78" t="s">
        <v>232</v>
      </c>
      <c r="B163" s="64">
        <v>47.220999999999997</v>
      </c>
      <c r="C163" s="64" t="s">
        <v>0</v>
      </c>
      <c r="D163" s="64">
        <v>0</v>
      </c>
      <c r="E163" s="64" t="s">
        <v>0</v>
      </c>
      <c r="F163" s="64">
        <v>5.7000000000000002E-2</v>
      </c>
      <c r="G163" s="64">
        <v>0</v>
      </c>
      <c r="H163" s="64" t="s">
        <v>0</v>
      </c>
      <c r="I163" s="64">
        <v>59.262</v>
      </c>
      <c r="J163" s="64" t="s">
        <v>0</v>
      </c>
      <c r="K163" s="64">
        <v>0</v>
      </c>
      <c r="L163" s="64" t="s">
        <v>0</v>
      </c>
      <c r="M163" s="64">
        <v>4.5999999999999999E-2</v>
      </c>
      <c r="N163" s="64">
        <v>1E-3</v>
      </c>
      <c r="O163" s="64" t="s">
        <v>0</v>
      </c>
      <c r="P163" s="64">
        <v>40.305999999999997</v>
      </c>
      <c r="Q163" s="64" t="s">
        <v>0</v>
      </c>
      <c r="R163" s="64">
        <v>2E-3</v>
      </c>
      <c r="S163" s="64" t="s">
        <v>0</v>
      </c>
      <c r="T163" s="64">
        <v>2.9000000000000001E-2</v>
      </c>
      <c r="U163" s="64">
        <v>1E-3</v>
      </c>
      <c r="V163" s="64" t="s">
        <v>0</v>
      </c>
      <c r="X163" s="1">
        <f t="shared" si="169"/>
        <v>158</v>
      </c>
      <c r="Y163" s="1">
        <f t="shared" si="170"/>
        <v>0</v>
      </c>
      <c r="Z163" s="1">
        <f t="shared" si="170"/>
        <v>0</v>
      </c>
      <c r="AA163" s="1">
        <f t="shared" si="168"/>
        <v>0</v>
      </c>
      <c r="AB163" s="1">
        <f t="shared" si="168"/>
        <v>157</v>
      </c>
      <c r="AC163" s="1">
        <f t="shared" si="168"/>
        <v>0</v>
      </c>
      <c r="AD163" s="1">
        <f t="shared" si="171"/>
        <v>0</v>
      </c>
      <c r="AE163" s="1">
        <f t="shared" si="171"/>
        <v>152</v>
      </c>
      <c r="AF163" s="1">
        <f t="shared" si="171"/>
        <v>0</v>
      </c>
      <c r="AG163" s="1">
        <f t="shared" si="156"/>
        <v>0</v>
      </c>
      <c r="AH163" s="1">
        <f t="shared" si="157"/>
        <v>0</v>
      </c>
      <c r="AI163" s="1">
        <f t="shared" si="158"/>
        <v>164</v>
      </c>
      <c r="AJ163" s="1">
        <f t="shared" si="159"/>
        <v>135</v>
      </c>
      <c r="AK163" s="1">
        <f t="shared" si="160"/>
        <v>0</v>
      </c>
      <c r="AL163" s="1">
        <f t="shared" si="161"/>
        <v>155</v>
      </c>
      <c r="AM163" s="1">
        <f t="shared" si="162"/>
        <v>0</v>
      </c>
      <c r="AN163" s="1">
        <f t="shared" si="163"/>
        <v>0</v>
      </c>
      <c r="AO163" s="1">
        <f t="shared" si="164"/>
        <v>0</v>
      </c>
      <c r="AP163" s="1">
        <f t="shared" si="165"/>
        <v>162</v>
      </c>
      <c r="AQ163" s="1">
        <f t="shared" si="166"/>
        <v>0</v>
      </c>
      <c r="AR163" s="1">
        <f t="shared" si="167"/>
        <v>0</v>
      </c>
    </row>
    <row r="164" spans="1:44" x14ac:dyDescent="0.3">
      <c r="A164" s="78" t="s">
        <v>233</v>
      </c>
      <c r="B164" s="64">
        <v>26.376999999999999</v>
      </c>
      <c r="C164" s="64" t="s">
        <v>0</v>
      </c>
      <c r="D164" s="64" t="s">
        <v>0</v>
      </c>
      <c r="E164" s="64" t="s">
        <v>0</v>
      </c>
      <c r="F164" s="64">
        <v>1E-3</v>
      </c>
      <c r="G164" s="64" t="s">
        <v>0</v>
      </c>
      <c r="H164" s="64" t="s">
        <v>0</v>
      </c>
      <c r="I164" s="64">
        <v>36.518999999999998</v>
      </c>
      <c r="J164" s="64" t="s">
        <v>0</v>
      </c>
      <c r="K164" s="64" t="s">
        <v>0</v>
      </c>
      <c r="L164" s="64" t="s">
        <v>0</v>
      </c>
      <c r="M164" s="64">
        <v>0</v>
      </c>
      <c r="N164" s="64">
        <v>0</v>
      </c>
      <c r="O164" s="64" t="s">
        <v>0</v>
      </c>
      <c r="P164" s="64">
        <v>22.542999999999999</v>
      </c>
      <c r="Q164" s="64" t="s">
        <v>0</v>
      </c>
      <c r="R164" s="64" t="s">
        <v>0</v>
      </c>
      <c r="S164" s="64" t="s">
        <v>0</v>
      </c>
      <c r="T164" s="64">
        <v>0</v>
      </c>
      <c r="U164" s="64" t="s">
        <v>0</v>
      </c>
      <c r="V164" s="64" t="s">
        <v>0</v>
      </c>
      <c r="X164" s="1">
        <f t="shared" si="169"/>
        <v>168</v>
      </c>
      <c r="Y164" s="1">
        <f t="shared" si="170"/>
        <v>0</v>
      </c>
      <c r="Z164" s="1">
        <f t="shared" si="170"/>
        <v>0</v>
      </c>
      <c r="AA164" s="1">
        <f t="shared" ref="AA164:AC179" si="172">IFERROR(RANK(E165,E$13:E$224),0)</f>
        <v>0</v>
      </c>
      <c r="AB164" s="1">
        <f t="shared" si="172"/>
        <v>0</v>
      </c>
      <c r="AC164" s="1">
        <f t="shared" si="172"/>
        <v>99</v>
      </c>
      <c r="AD164" s="1">
        <f t="shared" si="171"/>
        <v>0</v>
      </c>
      <c r="AE164" s="1">
        <f t="shared" si="171"/>
        <v>149</v>
      </c>
      <c r="AF164" s="1">
        <f t="shared" si="171"/>
        <v>0</v>
      </c>
      <c r="AG164" s="1">
        <f t="shared" si="156"/>
        <v>0</v>
      </c>
      <c r="AH164" s="1">
        <f t="shared" si="157"/>
        <v>0</v>
      </c>
      <c r="AI164" s="1">
        <f t="shared" si="158"/>
        <v>164</v>
      </c>
      <c r="AJ164" s="1">
        <f t="shared" si="159"/>
        <v>99</v>
      </c>
      <c r="AK164" s="1">
        <f t="shared" si="160"/>
        <v>0</v>
      </c>
      <c r="AL164" s="1">
        <f t="shared" si="161"/>
        <v>169</v>
      </c>
      <c r="AM164" s="1">
        <f t="shared" si="162"/>
        <v>0</v>
      </c>
      <c r="AN164" s="1">
        <f t="shared" si="163"/>
        <v>0</v>
      </c>
      <c r="AO164" s="1">
        <f t="shared" si="164"/>
        <v>0</v>
      </c>
      <c r="AP164" s="1">
        <f t="shared" si="165"/>
        <v>149</v>
      </c>
      <c r="AQ164" s="1">
        <f t="shared" si="166"/>
        <v>94</v>
      </c>
      <c r="AR164" s="1">
        <f t="shared" si="167"/>
        <v>0</v>
      </c>
    </row>
    <row r="165" spans="1:44" x14ac:dyDescent="0.3">
      <c r="A165" s="78" t="s">
        <v>234</v>
      </c>
      <c r="B165" s="64">
        <v>9.4209999999999994</v>
      </c>
      <c r="C165" s="64" t="s">
        <v>0</v>
      </c>
      <c r="D165" s="64" t="s">
        <v>0</v>
      </c>
      <c r="E165" s="64" t="s">
        <v>0</v>
      </c>
      <c r="F165" s="64" t="s">
        <v>0</v>
      </c>
      <c r="G165" s="64">
        <v>0.20200000000000001</v>
      </c>
      <c r="H165" s="64" t="s">
        <v>0</v>
      </c>
      <c r="I165" s="64">
        <v>40.188000000000002</v>
      </c>
      <c r="J165" s="64" t="s">
        <v>0</v>
      </c>
      <c r="K165" s="64" t="s">
        <v>0</v>
      </c>
      <c r="L165" s="64" t="s">
        <v>0</v>
      </c>
      <c r="M165" s="64">
        <v>0</v>
      </c>
      <c r="N165" s="64">
        <v>0.16500000000000001</v>
      </c>
      <c r="O165" s="64" t="s">
        <v>0</v>
      </c>
      <c r="P165" s="64">
        <v>7.62</v>
      </c>
      <c r="Q165" s="64" t="s">
        <v>0</v>
      </c>
      <c r="R165" s="64" t="s">
        <v>0</v>
      </c>
      <c r="S165" s="64" t="s">
        <v>0</v>
      </c>
      <c r="T165" s="64">
        <v>2E-3</v>
      </c>
      <c r="U165" s="64">
        <v>0.28399999999999997</v>
      </c>
      <c r="V165" s="64" t="s">
        <v>0</v>
      </c>
      <c r="X165" s="1">
        <f t="shared" si="169"/>
        <v>151</v>
      </c>
      <c r="Y165" s="1">
        <f t="shared" si="170"/>
        <v>0</v>
      </c>
      <c r="Z165" s="1">
        <f t="shared" si="170"/>
        <v>52</v>
      </c>
      <c r="AA165" s="1">
        <f t="shared" si="172"/>
        <v>0</v>
      </c>
      <c r="AB165" s="1">
        <f t="shared" si="172"/>
        <v>131</v>
      </c>
      <c r="AC165" s="1">
        <f t="shared" si="172"/>
        <v>138</v>
      </c>
      <c r="AD165" s="1">
        <f t="shared" si="171"/>
        <v>0</v>
      </c>
      <c r="AE165" s="1">
        <f t="shared" si="171"/>
        <v>154</v>
      </c>
      <c r="AF165" s="1">
        <f t="shared" si="171"/>
        <v>0</v>
      </c>
      <c r="AG165" s="1">
        <f t="shared" si="156"/>
        <v>0</v>
      </c>
      <c r="AH165" s="1">
        <f t="shared" si="157"/>
        <v>0</v>
      </c>
      <c r="AI165" s="1">
        <f t="shared" si="158"/>
        <v>137</v>
      </c>
      <c r="AJ165" s="1">
        <f t="shared" si="159"/>
        <v>135</v>
      </c>
      <c r="AK165" s="1">
        <f t="shared" si="160"/>
        <v>0</v>
      </c>
      <c r="AL165" s="1">
        <f t="shared" si="161"/>
        <v>151</v>
      </c>
      <c r="AM165" s="1">
        <f t="shared" si="162"/>
        <v>0</v>
      </c>
      <c r="AN165" s="1">
        <f t="shared" si="163"/>
        <v>0</v>
      </c>
      <c r="AO165" s="1">
        <f t="shared" si="164"/>
        <v>0</v>
      </c>
      <c r="AP165" s="1">
        <f t="shared" si="165"/>
        <v>129</v>
      </c>
      <c r="AQ165" s="1">
        <f t="shared" si="166"/>
        <v>125</v>
      </c>
      <c r="AR165" s="1">
        <f t="shared" si="167"/>
        <v>0</v>
      </c>
    </row>
    <row r="166" spans="1:44" x14ac:dyDescent="0.3">
      <c r="A166" s="78" t="s">
        <v>235</v>
      </c>
      <c r="B166" s="64">
        <v>38.856000000000002</v>
      </c>
      <c r="C166" s="64" t="s">
        <v>0</v>
      </c>
      <c r="D166" s="64">
        <v>0</v>
      </c>
      <c r="E166" s="64" t="s">
        <v>0</v>
      </c>
      <c r="F166" s="64">
        <v>2.3E-2</v>
      </c>
      <c r="G166" s="64">
        <v>0</v>
      </c>
      <c r="H166" s="64" t="s">
        <v>0</v>
      </c>
      <c r="I166" s="64">
        <v>32.093000000000004</v>
      </c>
      <c r="J166" s="64" t="s">
        <v>0</v>
      </c>
      <c r="K166" s="64" t="s">
        <v>0</v>
      </c>
      <c r="L166" s="64" t="s">
        <v>0</v>
      </c>
      <c r="M166" s="64">
        <v>1.6E-2</v>
      </c>
      <c r="N166" s="64">
        <v>0</v>
      </c>
      <c r="O166" s="64" t="s">
        <v>0</v>
      </c>
      <c r="P166" s="64">
        <v>27.997</v>
      </c>
      <c r="Q166" s="64" t="s">
        <v>0</v>
      </c>
      <c r="R166" s="64" t="s">
        <v>0</v>
      </c>
      <c r="S166" s="64" t="s">
        <v>0</v>
      </c>
      <c r="T166" s="64">
        <v>2.4E-2</v>
      </c>
      <c r="U166" s="64">
        <v>3.0000000000000001E-3</v>
      </c>
      <c r="V166" s="64" t="s">
        <v>0</v>
      </c>
      <c r="X166" s="1">
        <f t="shared" si="169"/>
        <v>145</v>
      </c>
      <c r="Y166" s="1">
        <f t="shared" si="170"/>
        <v>0</v>
      </c>
      <c r="Z166" s="1">
        <f t="shared" si="170"/>
        <v>0</v>
      </c>
      <c r="AA166" s="1">
        <f t="shared" si="172"/>
        <v>0</v>
      </c>
      <c r="AB166" s="1">
        <f t="shared" si="172"/>
        <v>42</v>
      </c>
      <c r="AC166" s="1">
        <f t="shared" si="172"/>
        <v>0</v>
      </c>
      <c r="AD166" s="1">
        <f t="shared" si="171"/>
        <v>0</v>
      </c>
      <c r="AE166" s="1">
        <f t="shared" si="171"/>
        <v>156</v>
      </c>
      <c r="AF166" s="1">
        <f t="shared" si="171"/>
        <v>0</v>
      </c>
      <c r="AG166" s="1">
        <f t="shared" si="156"/>
        <v>0</v>
      </c>
      <c r="AH166" s="1">
        <f t="shared" si="157"/>
        <v>0</v>
      </c>
      <c r="AI166" s="1">
        <f t="shared" si="158"/>
        <v>36</v>
      </c>
      <c r="AJ166" s="1">
        <f t="shared" si="159"/>
        <v>0</v>
      </c>
      <c r="AK166" s="1">
        <f t="shared" si="160"/>
        <v>0</v>
      </c>
      <c r="AL166" s="1">
        <f t="shared" si="161"/>
        <v>157</v>
      </c>
      <c r="AM166" s="1">
        <f t="shared" si="162"/>
        <v>0</v>
      </c>
      <c r="AN166" s="1">
        <f t="shared" si="163"/>
        <v>0</v>
      </c>
      <c r="AO166" s="1">
        <f t="shared" si="164"/>
        <v>0</v>
      </c>
      <c r="AP166" s="1">
        <f t="shared" si="165"/>
        <v>45</v>
      </c>
      <c r="AQ166" s="1">
        <f t="shared" si="166"/>
        <v>132</v>
      </c>
      <c r="AR166" s="1">
        <f t="shared" si="167"/>
        <v>0</v>
      </c>
    </row>
    <row r="167" spans="1:44" x14ac:dyDescent="0.3">
      <c r="A167" s="78" t="s">
        <v>236</v>
      </c>
      <c r="B167" s="64">
        <v>47.689</v>
      </c>
      <c r="C167" s="64" t="s">
        <v>0</v>
      </c>
      <c r="D167" s="64" t="s">
        <v>0</v>
      </c>
      <c r="E167" s="64" t="s">
        <v>0</v>
      </c>
      <c r="F167" s="64">
        <v>17.305</v>
      </c>
      <c r="G167" s="64" t="s">
        <v>0</v>
      </c>
      <c r="H167" s="64" t="s">
        <v>0</v>
      </c>
      <c r="I167" s="64">
        <v>28.827000000000002</v>
      </c>
      <c r="J167" s="64" t="s">
        <v>0</v>
      </c>
      <c r="K167" s="64" t="s">
        <v>0</v>
      </c>
      <c r="L167" s="64" t="s">
        <v>0</v>
      </c>
      <c r="M167" s="64">
        <v>18.318000000000001</v>
      </c>
      <c r="N167" s="64" t="s">
        <v>0</v>
      </c>
      <c r="O167" s="64" t="s">
        <v>0</v>
      </c>
      <c r="P167" s="64">
        <v>19.262</v>
      </c>
      <c r="Q167" s="64" t="s">
        <v>0</v>
      </c>
      <c r="R167" s="64" t="s">
        <v>0</v>
      </c>
      <c r="S167" s="64" t="s">
        <v>0</v>
      </c>
      <c r="T167" s="64">
        <v>10.284000000000001</v>
      </c>
      <c r="U167" s="64">
        <v>1E-3</v>
      </c>
      <c r="V167" s="64" t="s">
        <v>0</v>
      </c>
      <c r="X167" s="1">
        <f t="shared" si="169"/>
        <v>169</v>
      </c>
      <c r="Y167" s="1">
        <f t="shared" si="170"/>
        <v>0</v>
      </c>
      <c r="Z167" s="1">
        <f t="shared" si="170"/>
        <v>0</v>
      </c>
      <c r="AA167" s="1">
        <f t="shared" si="172"/>
        <v>0</v>
      </c>
      <c r="AB167" s="1">
        <f t="shared" si="172"/>
        <v>157</v>
      </c>
      <c r="AC167" s="1">
        <f t="shared" si="172"/>
        <v>0</v>
      </c>
      <c r="AD167" s="1">
        <f t="shared" si="171"/>
        <v>0</v>
      </c>
      <c r="AE167" s="1">
        <f t="shared" si="171"/>
        <v>140</v>
      </c>
      <c r="AF167" s="1">
        <f t="shared" si="171"/>
        <v>0</v>
      </c>
      <c r="AG167" s="1">
        <f t="shared" si="156"/>
        <v>0</v>
      </c>
      <c r="AH167" s="1">
        <f t="shared" si="157"/>
        <v>0</v>
      </c>
      <c r="AI167" s="1">
        <f t="shared" si="158"/>
        <v>0</v>
      </c>
      <c r="AJ167" s="1">
        <f t="shared" si="159"/>
        <v>69</v>
      </c>
      <c r="AK167" s="1">
        <f t="shared" si="160"/>
        <v>0</v>
      </c>
      <c r="AL167" s="1">
        <f t="shared" si="161"/>
        <v>147</v>
      </c>
      <c r="AM167" s="1">
        <f t="shared" si="162"/>
        <v>0</v>
      </c>
      <c r="AN167" s="1">
        <f t="shared" si="163"/>
        <v>0</v>
      </c>
      <c r="AO167" s="1">
        <f t="shared" si="164"/>
        <v>0</v>
      </c>
      <c r="AP167" s="1">
        <f t="shared" si="165"/>
        <v>0</v>
      </c>
      <c r="AQ167" s="1">
        <f t="shared" si="166"/>
        <v>0</v>
      </c>
      <c r="AR167" s="1">
        <f t="shared" si="167"/>
        <v>0</v>
      </c>
    </row>
    <row r="168" spans="1:44" x14ac:dyDescent="0.3">
      <c r="A168" s="78" t="s">
        <v>237</v>
      </c>
      <c r="B168" s="64">
        <v>9.2360000000000007</v>
      </c>
      <c r="C168" s="64" t="s">
        <v>0</v>
      </c>
      <c r="D168" s="64" t="s">
        <v>0</v>
      </c>
      <c r="E168" s="64" t="s">
        <v>0</v>
      </c>
      <c r="F168" s="64">
        <v>1E-3</v>
      </c>
      <c r="G168" s="64" t="s">
        <v>0</v>
      </c>
      <c r="H168" s="64" t="s">
        <v>0</v>
      </c>
      <c r="I168" s="64">
        <v>68.796999999999997</v>
      </c>
      <c r="J168" s="64" t="s">
        <v>0</v>
      </c>
      <c r="K168" s="64" t="s">
        <v>0</v>
      </c>
      <c r="L168" s="64" t="s">
        <v>0</v>
      </c>
      <c r="M168" s="64" t="s">
        <v>0</v>
      </c>
      <c r="N168" s="64">
        <v>2.4129999999999998</v>
      </c>
      <c r="O168" s="64" t="s">
        <v>0</v>
      </c>
      <c r="P168" s="64">
        <v>34.765999999999998</v>
      </c>
      <c r="Q168" s="64" t="s">
        <v>0</v>
      </c>
      <c r="R168" s="64" t="s">
        <v>0</v>
      </c>
      <c r="S168" s="64" t="s">
        <v>0</v>
      </c>
      <c r="T168" s="64" t="s">
        <v>0</v>
      </c>
      <c r="U168" s="64" t="s">
        <v>0</v>
      </c>
      <c r="V168" s="64" t="s">
        <v>0</v>
      </c>
      <c r="X168" s="1">
        <f t="shared" si="169"/>
        <v>147</v>
      </c>
      <c r="Y168" s="1">
        <f t="shared" ref="Y168:Z183" si="173">IFERROR(RANK(C169,C$13:C$224),0)</f>
        <v>0</v>
      </c>
      <c r="Z168" s="1">
        <f t="shared" si="173"/>
        <v>0</v>
      </c>
      <c r="AA168" s="1">
        <f t="shared" si="172"/>
        <v>0</v>
      </c>
      <c r="AB168" s="1">
        <f t="shared" si="172"/>
        <v>100</v>
      </c>
      <c r="AC168" s="1">
        <f t="shared" si="172"/>
        <v>0</v>
      </c>
      <c r="AD168" s="1">
        <f t="shared" si="171"/>
        <v>0</v>
      </c>
      <c r="AE168" s="1">
        <f t="shared" si="171"/>
        <v>141</v>
      </c>
      <c r="AF168" s="1">
        <f t="shared" si="171"/>
        <v>0</v>
      </c>
      <c r="AG168" s="1">
        <f t="shared" si="156"/>
        <v>0</v>
      </c>
      <c r="AH168" s="1">
        <f t="shared" si="157"/>
        <v>0</v>
      </c>
      <c r="AI168" s="1">
        <f t="shared" si="158"/>
        <v>107</v>
      </c>
      <c r="AJ168" s="1">
        <f t="shared" si="159"/>
        <v>0</v>
      </c>
      <c r="AK168" s="1">
        <f t="shared" si="160"/>
        <v>0</v>
      </c>
      <c r="AL168" s="1">
        <f t="shared" si="161"/>
        <v>165</v>
      </c>
      <c r="AM168" s="1">
        <f t="shared" si="162"/>
        <v>0</v>
      </c>
      <c r="AN168" s="1">
        <f t="shared" si="163"/>
        <v>0</v>
      </c>
      <c r="AO168" s="1">
        <f t="shared" si="164"/>
        <v>0</v>
      </c>
      <c r="AP168" s="1">
        <f t="shared" si="165"/>
        <v>107</v>
      </c>
      <c r="AQ168" s="1">
        <f t="shared" si="166"/>
        <v>0</v>
      </c>
      <c r="AR168" s="1">
        <f t="shared" si="167"/>
        <v>0</v>
      </c>
    </row>
    <row r="169" spans="1:44" x14ac:dyDescent="0.3">
      <c r="A169" s="78" t="s">
        <v>238</v>
      </c>
      <c r="B169" s="64">
        <v>46.881</v>
      </c>
      <c r="C169" s="64" t="s">
        <v>0</v>
      </c>
      <c r="D169" s="64" t="s">
        <v>0</v>
      </c>
      <c r="E169" s="64" t="s">
        <v>0</v>
      </c>
      <c r="F169" s="64">
        <v>0.17199999999999999</v>
      </c>
      <c r="G169" s="64" t="s">
        <v>0</v>
      </c>
      <c r="H169" s="64" t="s">
        <v>0</v>
      </c>
      <c r="I169" s="64">
        <v>65.176000000000002</v>
      </c>
      <c r="J169" s="64" t="s">
        <v>0</v>
      </c>
      <c r="K169" s="64" t="s">
        <v>0</v>
      </c>
      <c r="L169" s="64" t="s">
        <v>0</v>
      </c>
      <c r="M169" s="64">
        <v>0.11700000000000001</v>
      </c>
      <c r="N169" s="64" t="s">
        <v>0</v>
      </c>
      <c r="O169" s="64" t="s">
        <v>0</v>
      </c>
      <c r="P169" s="64">
        <v>11.835000000000001</v>
      </c>
      <c r="Q169" s="64" t="s">
        <v>0</v>
      </c>
      <c r="R169" s="64" t="s">
        <v>0</v>
      </c>
      <c r="S169" s="64" t="s">
        <v>0</v>
      </c>
      <c r="T169" s="64">
        <v>9.9000000000000005E-2</v>
      </c>
      <c r="U169" s="64" t="s">
        <v>0</v>
      </c>
      <c r="V169" s="64" t="s">
        <v>0</v>
      </c>
      <c r="X169" s="1">
        <f t="shared" si="169"/>
        <v>159</v>
      </c>
      <c r="Y169" s="1">
        <f t="shared" si="173"/>
        <v>0</v>
      </c>
      <c r="Z169" s="1">
        <f t="shared" si="173"/>
        <v>0</v>
      </c>
      <c r="AA169" s="1">
        <f t="shared" si="172"/>
        <v>0</v>
      </c>
      <c r="AB169" s="1">
        <f t="shared" si="172"/>
        <v>102</v>
      </c>
      <c r="AC169" s="1">
        <f t="shared" si="172"/>
        <v>111</v>
      </c>
      <c r="AD169" s="1">
        <f t="shared" si="171"/>
        <v>0</v>
      </c>
      <c r="AE169" s="1">
        <f t="shared" si="171"/>
        <v>158</v>
      </c>
      <c r="AF169" s="1">
        <f t="shared" si="171"/>
        <v>0</v>
      </c>
      <c r="AG169" s="1">
        <f t="shared" si="156"/>
        <v>0</v>
      </c>
      <c r="AH169" s="1">
        <f t="shared" si="157"/>
        <v>0</v>
      </c>
      <c r="AI169" s="1">
        <f t="shared" si="158"/>
        <v>117</v>
      </c>
      <c r="AJ169" s="1">
        <f t="shared" si="159"/>
        <v>0</v>
      </c>
      <c r="AK169" s="1">
        <f t="shared" si="160"/>
        <v>0</v>
      </c>
      <c r="AL169" s="1">
        <f t="shared" si="161"/>
        <v>144</v>
      </c>
      <c r="AM169" s="1">
        <f t="shared" si="162"/>
        <v>29</v>
      </c>
      <c r="AN169" s="1">
        <f t="shared" si="163"/>
        <v>0</v>
      </c>
      <c r="AO169" s="1">
        <f t="shared" si="164"/>
        <v>0</v>
      </c>
      <c r="AP169" s="1">
        <f t="shared" si="165"/>
        <v>109</v>
      </c>
      <c r="AQ169" s="1">
        <f t="shared" si="166"/>
        <v>0</v>
      </c>
      <c r="AR169" s="1">
        <f t="shared" si="167"/>
        <v>0</v>
      </c>
    </row>
    <row r="170" spans="1:44" x14ac:dyDescent="0.3">
      <c r="A170" s="78" t="s">
        <v>239</v>
      </c>
      <c r="B170" s="64">
        <v>24.658999999999999</v>
      </c>
      <c r="C170" s="64" t="s">
        <v>0</v>
      </c>
      <c r="D170" s="64" t="s">
        <v>0</v>
      </c>
      <c r="E170" s="64" t="s">
        <v>0</v>
      </c>
      <c r="F170" s="64">
        <v>0.153</v>
      </c>
      <c r="G170" s="64">
        <v>8.2000000000000003E-2</v>
      </c>
      <c r="H170" s="64" t="s">
        <v>0</v>
      </c>
      <c r="I170" s="64">
        <v>23.077000000000002</v>
      </c>
      <c r="J170" s="64" t="s">
        <v>0</v>
      </c>
      <c r="K170" s="64" t="s">
        <v>0</v>
      </c>
      <c r="L170" s="64" t="s">
        <v>0</v>
      </c>
      <c r="M170" s="64">
        <v>7.2999999999999995E-2</v>
      </c>
      <c r="N170" s="64" t="s">
        <v>0</v>
      </c>
      <c r="O170" s="64" t="s">
        <v>0</v>
      </c>
      <c r="P170" s="64">
        <v>38.923999999999999</v>
      </c>
      <c r="Q170" s="64">
        <v>0.02</v>
      </c>
      <c r="R170" s="64" t="s">
        <v>0</v>
      </c>
      <c r="S170" s="64" t="s">
        <v>0</v>
      </c>
      <c r="T170" s="64">
        <v>9.1999999999999998E-2</v>
      </c>
      <c r="U170" s="64" t="s">
        <v>0</v>
      </c>
      <c r="V170" s="64" t="s">
        <v>0</v>
      </c>
      <c r="X170" s="1">
        <f t="shared" si="169"/>
        <v>152</v>
      </c>
      <c r="Y170" s="1">
        <f t="shared" si="173"/>
        <v>0</v>
      </c>
      <c r="Z170" s="1">
        <f t="shared" si="173"/>
        <v>39</v>
      </c>
      <c r="AA170" s="1">
        <f t="shared" si="172"/>
        <v>0</v>
      </c>
      <c r="AB170" s="1">
        <f t="shared" si="172"/>
        <v>157</v>
      </c>
      <c r="AC170" s="1">
        <f t="shared" si="172"/>
        <v>0</v>
      </c>
      <c r="AD170" s="1">
        <f t="shared" si="171"/>
        <v>0</v>
      </c>
      <c r="AE170" s="1">
        <f t="shared" si="171"/>
        <v>165</v>
      </c>
      <c r="AF170" s="1">
        <f t="shared" si="171"/>
        <v>0</v>
      </c>
      <c r="AG170" s="1">
        <f t="shared" si="156"/>
        <v>0</v>
      </c>
      <c r="AH170" s="1">
        <f t="shared" si="157"/>
        <v>0</v>
      </c>
      <c r="AI170" s="1">
        <f t="shared" si="158"/>
        <v>164</v>
      </c>
      <c r="AJ170" s="1">
        <f t="shared" si="159"/>
        <v>0</v>
      </c>
      <c r="AK170" s="1">
        <f t="shared" si="160"/>
        <v>34</v>
      </c>
      <c r="AL170" s="1">
        <f t="shared" si="161"/>
        <v>172</v>
      </c>
      <c r="AM170" s="1">
        <f t="shared" si="162"/>
        <v>0</v>
      </c>
      <c r="AN170" s="1">
        <f t="shared" si="163"/>
        <v>0</v>
      </c>
      <c r="AO170" s="1">
        <f t="shared" si="164"/>
        <v>0</v>
      </c>
      <c r="AP170" s="1">
        <f t="shared" si="165"/>
        <v>149</v>
      </c>
      <c r="AQ170" s="1">
        <f t="shared" si="166"/>
        <v>0</v>
      </c>
      <c r="AR170" s="1">
        <f t="shared" si="167"/>
        <v>0</v>
      </c>
    </row>
    <row r="171" spans="1:44" x14ac:dyDescent="0.3">
      <c r="A171" s="78" t="s">
        <v>240</v>
      </c>
      <c r="B171" s="64">
        <v>36.97</v>
      </c>
      <c r="C171" s="64" t="s">
        <v>0</v>
      </c>
      <c r="D171" s="64">
        <v>5.0000000000000001E-3</v>
      </c>
      <c r="E171" s="64" t="s">
        <v>0</v>
      </c>
      <c r="F171" s="64">
        <v>1E-3</v>
      </c>
      <c r="G171" s="64" t="s">
        <v>0</v>
      </c>
      <c r="H171" s="64" t="s">
        <v>0</v>
      </c>
      <c r="I171" s="64">
        <v>9.7029999999999994</v>
      </c>
      <c r="J171" s="64" t="s">
        <v>0</v>
      </c>
      <c r="K171" s="64" t="s">
        <v>0</v>
      </c>
      <c r="L171" s="64" t="s">
        <v>0</v>
      </c>
      <c r="M171" s="64">
        <v>0</v>
      </c>
      <c r="N171" s="64" t="s">
        <v>0</v>
      </c>
      <c r="O171" s="64">
        <v>0</v>
      </c>
      <c r="P171" s="64">
        <v>7.0839999999999996</v>
      </c>
      <c r="Q171" s="64" t="s">
        <v>0</v>
      </c>
      <c r="R171" s="64" t="s">
        <v>0</v>
      </c>
      <c r="S171" s="64" t="s">
        <v>0</v>
      </c>
      <c r="T171" s="64">
        <v>2E-3</v>
      </c>
      <c r="U171" s="64" t="s">
        <v>0</v>
      </c>
      <c r="V171" s="64" t="s">
        <v>0</v>
      </c>
      <c r="X171" s="1">
        <f t="shared" si="169"/>
        <v>154</v>
      </c>
      <c r="Y171" s="1">
        <f t="shared" si="173"/>
        <v>62</v>
      </c>
      <c r="Z171" s="1">
        <f t="shared" si="173"/>
        <v>0</v>
      </c>
      <c r="AA171" s="1">
        <f t="shared" si="172"/>
        <v>0</v>
      </c>
      <c r="AB171" s="1">
        <f t="shared" si="172"/>
        <v>132</v>
      </c>
      <c r="AC171" s="1">
        <f t="shared" si="172"/>
        <v>96</v>
      </c>
      <c r="AD171" s="1">
        <f t="shared" si="171"/>
        <v>0</v>
      </c>
      <c r="AE171" s="1">
        <f t="shared" si="171"/>
        <v>155</v>
      </c>
      <c r="AF171" s="1">
        <f t="shared" si="171"/>
        <v>0</v>
      </c>
      <c r="AG171" s="1">
        <f t="shared" si="156"/>
        <v>0</v>
      </c>
      <c r="AH171" s="1">
        <f t="shared" si="157"/>
        <v>0</v>
      </c>
      <c r="AI171" s="1">
        <f t="shared" si="158"/>
        <v>122</v>
      </c>
      <c r="AJ171" s="1">
        <f t="shared" si="159"/>
        <v>102</v>
      </c>
      <c r="AK171" s="1">
        <f t="shared" si="160"/>
        <v>0</v>
      </c>
      <c r="AL171" s="1">
        <f t="shared" si="161"/>
        <v>150</v>
      </c>
      <c r="AM171" s="1">
        <f t="shared" si="162"/>
        <v>0</v>
      </c>
      <c r="AN171" s="1">
        <f t="shared" si="163"/>
        <v>0</v>
      </c>
      <c r="AO171" s="1">
        <f t="shared" si="164"/>
        <v>0</v>
      </c>
      <c r="AP171" s="1">
        <f t="shared" si="165"/>
        <v>120</v>
      </c>
      <c r="AQ171" s="1">
        <f t="shared" si="166"/>
        <v>105</v>
      </c>
      <c r="AR171" s="1">
        <f t="shared" si="167"/>
        <v>0</v>
      </c>
    </row>
    <row r="172" spans="1:44" x14ac:dyDescent="0.3">
      <c r="A172" s="78" t="s">
        <v>241</v>
      </c>
      <c r="B172" s="64">
        <v>33.329000000000001</v>
      </c>
      <c r="C172" s="64">
        <v>0</v>
      </c>
      <c r="D172" s="64" t="s">
        <v>0</v>
      </c>
      <c r="E172" s="64" t="s">
        <v>0</v>
      </c>
      <c r="F172" s="64">
        <v>1.7999999999999999E-2</v>
      </c>
      <c r="G172" s="64">
        <v>0.23699999999999999</v>
      </c>
      <c r="H172" s="64" t="s">
        <v>0</v>
      </c>
      <c r="I172" s="64">
        <v>31.372</v>
      </c>
      <c r="J172" s="64" t="s">
        <v>0</v>
      </c>
      <c r="K172" s="64" t="s">
        <v>0</v>
      </c>
      <c r="L172" s="64" t="s">
        <v>0</v>
      </c>
      <c r="M172" s="64">
        <v>5.2999999999999999E-2</v>
      </c>
      <c r="N172" s="64">
        <v>0.123</v>
      </c>
      <c r="O172" s="64" t="s">
        <v>0</v>
      </c>
      <c r="P172" s="64">
        <v>28.907</v>
      </c>
      <c r="Q172" s="64" t="s">
        <v>0</v>
      </c>
      <c r="R172" s="64" t="s">
        <v>0</v>
      </c>
      <c r="S172" s="64" t="s">
        <v>0</v>
      </c>
      <c r="T172" s="64">
        <v>4.5999999999999999E-2</v>
      </c>
      <c r="U172" s="64">
        <v>0.113</v>
      </c>
      <c r="V172" s="64" t="s">
        <v>0</v>
      </c>
      <c r="X172" s="1">
        <f t="shared" si="169"/>
        <v>180</v>
      </c>
      <c r="Y172" s="1">
        <f t="shared" si="173"/>
        <v>0</v>
      </c>
      <c r="Z172" s="1">
        <f t="shared" si="173"/>
        <v>0</v>
      </c>
      <c r="AA172" s="1">
        <f t="shared" si="172"/>
        <v>0</v>
      </c>
      <c r="AB172" s="1">
        <f t="shared" si="172"/>
        <v>145</v>
      </c>
      <c r="AC172" s="1">
        <f t="shared" si="172"/>
        <v>0</v>
      </c>
      <c r="AD172" s="1">
        <f t="shared" si="171"/>
        <v>0</v>
      </c>
      <c r="AE172" s="1">
        <f t="shared" si="171"/>
        <v>179</v>
      </c>
      <c r="AF172" s="1">
        <f t="shared" si="171"/>
        <v>0</v>
      </c>
      <c r="AG172" s="1">
        <f t="shared" si="156"/>
        <v>0</v>
      </c>
      <c r="AH172" s="1">
        <f t="shared" si="157"/>
        <v>0</v>
      </c>
      <c r="AI172" s="1">
        <f t="shared" si="158"/>
        <v>164</v>
      </c>
      <c r="AJ172" s="1">
        <f t="shared" si="159"/>
        <v>0</v>
      </c>
      <c r="AK172" s="1">
        <f t="shared" si="160"/>
        <v>0</v>
      </c>
      <c r="AL172" s="1">
        <f t="shared" si="161"/>
        <v>168</v>
      </c>
      <c r="AM172" s="1">
        <f t="shared" si="162"/>
        <v>0</v>
      </c>
      <c r="AN172" s="1">
        <f t="shared" si="163"/>
        <v>0</v>
      </c>
      <c r="AO172" s="1">
        <f t="shared" si="164"/>
        <v>0</v>
      </c>
      <c r="AP172" s="1">
        <f t="shared" si="165"/>
        <v>162</v>
      </c>
      <c r="AQ172" s="1">
        <f t="shared" si="166"/>
        <v>0</v>
      </c>
      <c r="AR172" s="1">
        <f t="shared" si="167"/>
        <v>0</v>
      </c>
    </row>
    <row r="173" spans="1:44" x14ac:dyDescent="0.3">
      <c r="A173" s="78" t="s">
        <v>242</v>
      </c>
      <c r="B173" s="64">
        <v>3.5510000000000002</v>
      </c>
      <c r="C173" s="64" t="s">
        <v>0</v>
      </c>
      <c r="D173" s="64" t="s">
        <v>0</v>
      </c>
      <c r="E173" s="64" t="s">
        <v>0</v>
      </c>
      <c r="F173" s="64">
        <v>4.0000000000000001E-3</v>
      </c>
      <c r="G173" s="64" t="s">
        <v>0</v>
      </c>
      <c r="H173" s="64" t="s">
        <v>0</v>
      </c>
      <c r="I173" s="64">
        <v>3.1030000000000002</v>
      </c>
      <c r="J173" s="64" t="s">
        <v>0</v>
      </c>
      <c r="K173" s="64" t="s">
        <v>0</v>
      </c>
      <c r="L173" s="64" t="s">
        <v>0</v>
      </c>
      <c r="M173" s="64">
        <v>0</v>
      </c>
      <c r="N173" s="64" t="s">
        <v>0</v>
      </c>
      <c r="O173" s="64" t="s">
        <v>0</v>
      </c>
      <c r="P173" s="64">
        <v>8.1630000000000003</v>
      </c>
      <c r="Q173" s="64" t="s">
        <v>0</v>
      </c>
      <c r="R173" s="64" t="s">
        <v>0</v>
      </c>
      <c r="S173" s="64" t="s">
        <v>0</v>
      </c>
      <c r="T173" s="64">
        <v>0</v>
      </c>
      <c r="U173" s="64" t="s">
        <v>0</v>
      </c>
      <c r="V173" s="64" t="s">
        <v>0</v>
      </c>
      <c r="X173" s="1">
        <f t="shared" si="169"/>
        <v>170</v>
      </c>
      <c r="Y173" s="1">
        <f t="shared" si="173"/>
        <v>62</v>
      </c>
      <c r="Z173" s="1">
        <f t="shared" si="173"/>
        <v>0</v>
      </c>
      <c r="AA173" s="1">
        <f t="shared" si="172"/>
        <v>0</v>
      </c>
      <c r="AB173" s="1">
        <f t="shared" si="172"/>
        <v>0</v>
      </c>
      <c r="AC173" s="1">
        <f t="shared" si="172"/>
        <v>0</v>
      </c>
      <c r="AD173" s="1">
        <f t="shared" si="171"/>
        <v>0</v>
      </c>
      <c r="AE173" s="1">
        <f t="shared" si="171"/>
        <v>166</v>
      </c>
      <c r="AF173" s="1">
        <f t="shared" si="171"/>
        <v>0</v>
      </c>
      <c r="AG173" s="1">
        <f t="shared" si="156"/>
        <v>0</v>
      </c>
      <c r="AH173" s="1">
        <f t="shared" si="157"/>
        <v>0</v>
      </c>
      <c r="AI173" s="1">
        <f t="shared" si="158"/>
        <v>134</v>
      </c>
      <c r="AJ173" s="1">
        <f t="shared" si="159"/>
        <v>115</v>
      </c>
      <c r="AK173" s="1">
        <f t="shared" si="160"/>
        <v>0</v>
      </c>
      <c r="AL173" s="1">
        <f t="shared" si="161"/>
        <v>160</v>
      </c>
      <c r="AM173" s="1">
        <f t="shared" si="162"/>
        <v>0</v>
      </c>
      <c r="AN173" s="1">
        <f t="shared" si="163"/>
        <v>0</v>
      </c>
      <c r="AO173" s="1">
        <f t="shared" si="164"/>
        <v>0</v>
      </c>
      <c r="AP173" s="1">
        <f t="shared" si="165"/>
        <v>95</v>
      </c>
      <c r="AQ173" s="1">
        <f t="shared" si="166"/>
        <v>123</v>
      </c>
      <c r="AR173" s="1">
        <f t="shared" si="167"/>
        <v>0</v>
      </c>
    </row>
    <row r="174" spans="1:44" x14ac:dyDescent="0.3">
      <c r="A174" s="78" t="s">
        <v>243</v>
      </c>
      <c r="B174" s="64">
        <v>8.6950000000000003</v>
      </c>
      <c r="C174" s="64">
        <v>0</v>
      </c>
      <c r="D174" s="64" t="s">
        <v>0</v>
      </c>
      <c r="E174" s="64" t="s">
        <v>0</v>
      </c>
      <c r="F174" s="64" t="s">
        <v>0</v>
      </c>
      <c r="G174" s="64" t="s">
        <v>0</v>
      </c>
      <c r="H174" s="64" t="s">
        <v>0</v>
      </c>
      <c r="I174" s="64">
        <v>9.1769999999999996</v>
      </c>
      <c r="J174" s="64" t="s">
        <v>0</v>
      </c>
      <c r="K174" s="64" t="s">
        <v>0</v>
      </c>
      <c r="L174" s="64" t="s">
        <v>0</v>
      </c>
      <c r="M174" s="64">
        <v>2.5000000000000001E-2</v>
      </c>
      <c r="N174" s="64">
        <v>3.1E-2</v>
      </c>
      <c r="O174" s="64" t="s">
        <v>0</v>
      </c>
      <c r="P174" s="64">
        <v>16.189</v>
      </c>
      <c r="Q174" s="64" t="s">
        <v>0</v>
      </c>
      <c r="R174" s="64" t="s">
        <v>0</v>
      </c>
      <c r="S174" s="64" t="s">
        <v>0</v>
      </c>
      <c r="T174" s="64">
        <v>0.20599999999999999</v>
      </c>
      <c r="U174" s="64">
        <v>1.7000000000000001E-2</v>
      </c>
      <c r="V174" s="64" t="s">
        <v>0</v>
      </c>
      <c r="X174" s="1">
        <f t="shared" si="169"/>
        <v>161</v>
      </c>
      <c r="Y174" s="1">
        <f t="shared" si="173"/>
        <v>0</v>
      </c>
      <c r="Z174" s="1">
        <f t="shared" si="173"/>
        <v>0</v>
      </c>
      <c r="AA174" s="1">
        <f t="shared" si="172"/>
        <v>0</v>
      </c>
      <c r="AB174" s="1">
        <f t="shared" si="172"/>
        <v>157</v>
      </c>
      <c r="AC174" s="1">
        <f t="shared" si="172"/>
        <v>99</v>
      </c>
      <c r="AD174" s="1">
        <f t="shared" si="171"/>
        <v>0</v>
      </c>
      <c r="AE174" s="1">
        <f t="shared" si="171"/>
        <v>161</v>
      </c>
      <c r="AF174" s="1">
        <f t="shared" si="171"/>
        <v>52</v>
      </c>
      <c r="AG174" s="1">
        <f t="shared" si="156"/>
        <v>0</v>
      </c>
      <c r="AH174" s="1">
        <f t="shared" si="157"/>
        <v>0</v>
      </c>
      <c r="AI174" s="1">
        <f t="shared" si="158"/>
        <v>164</v>
      </c>
      <c r="AJ174" s="1">
        <f t="shared" si="159"/>
        <v>94</v>
      </c>
      <c r="AK174" s="1">
        <f t="shared" si="160"/>
        <v>0</v>
      </c>
      <c r="AL174" s="1">
        <f t="shared" si="161"/>
        <v>154</v>
      </c>
      <c r="AM174" s="1">
        <f t="shared" si="162"/>
        <v>0</v>
      </c>
      <c r="AN174" s="1">
        <f t="shared" si="163"/>
        <v>0</v>
      </c>
      <c r="AO174" s="1">
        <f t="shared" si="164"/>
        <v>0</v>
      </c>
      <c r="AP174" s="1">
        <f t="shared" si="165"/>
        <v>162</v>
      </c>
      <c r="AQ174" s="1">
        <f t="shared" si="166"/>
        <v>98</v>
      </c>
      <c r="AR174" s="1">
        <f t="shared" si="167"/>
        <v>0</v>
      </c>
    </row>
    <row r="175" spans="1:44" x14ac:dyDescent="0.3">
      <c r="A175" s="78" t="s">
        <v>244</v>
      </c>
      <c r="B175" s="64">
        <v>18.417999999999999</v>
      </c>
      <c r="C175" s="64" t="s">
        <v>0</v>
      </c>
      <c r="D175" s="64" t="s">
        <v>0</v>
      </c>
      <c r="E175" s="64" t="s">
        <v>0</v>
      </c>
      <c r="F175" s="64">
        <v>1E-3</v>
      </c>
      <c r="G175" s="64">
        <v>0.20200000000000001</v>
      </c>
      <c r="H175" s="64" t="s">
        <v>0</v>
      </c>
      <c r="I175" s="64">
        <v>16.132999999999999</v>
      </c>
      <c r="J175" s="64">
        <v>0</v>
      </c>
      <c r="K175" s="64" t="s">
        <v>0</v>
      </c>
      <c r="L175" s="64" t="s">
        <v>0</v>
      </c>
      <c r="M175" s="64">
        <v>0</v>
      </c>
      <c r="N175" s="64">
        <v>0.247</v>
      </c>
      <c r="O175" s="64" t="s">
        <v>0</v>
      </c>
      <c r="P175" s="64">
        <v>25.945</v>
      </c>
      <c r="Q175" s="64" t="s">
        <v>0</v>
      </c>
      <c r="R175" s="64" t="s">
        <v>0</v>
      </c>
      <c r="S175" s="64" t="s">
        <v>0</v>
      </c>
      <c r="T175" s="64">
        <v>0</v>
      </c>
      <c r="U175" s="64">
        <v>0.19</v>
      </c>
      <c r="V175" s="64" t="s">
        <v>0</v>
      </c>
      <c r="X175" s="1">
        <f t="shared" si="169"/>
        <v>164</v>
      </c>
      <c r="Y175" s="1">
        <f t="shared" si="173"/>
        <v>0</v>
      </c>
      <c r="Z175" s="1">
        <f t="shared" si="173"/>
        <v>0</v>
      </c>
      <c r="AA175" s="1">
        <f t="shared" si="172"/>
        <v>0</v>
      </c>
      <c r="AB175" s="1">
        <f t="shared" si="172"/>
        <v>150</v>
      </c>
      <c r="AC175" s="1">
        <f t="shared" si="172"/>
        <v>85</v>
      </c>
      <c r="AD175" s="1">
        <f t="shared" si="171"/>
        <v>0</v>
      </c>
      <c r="AE175" s="1">
        <f t="shared" si="171"/>
        <v>162</v>
      </c>
      <c r="AF175" s="1">
        <f t="shared" si="171"/>
        <v>36</v>
      </c>
      <c r="AG175" s="1">
        <f t="shared" si="156"/>
        <v>0</v>
      </c>
      <c r="AH175" s="1">
        <f t="shared" si="157"/>
        <v>0</v>
      </c>
      <c r="AI175" s="1">
        <f t="shared" si="158"/>
        <v>150</v>
      </c>
      <c r="AJ175" s="1">
        <f t="shared" si="159"/>
        <v>76</v>
      </c>
      <c r="AK175" s="1">
        <f t="shared" si="160"/>
        <v>0</v>
      </c>
      <c r="AL175" s="1">
        <f t="shared" si="161"/>
        <v>162</v>
      </c>
      <c r="AM175" s="1">
        <f t="shared" si="162"/>
        <v>0</v>
      </c>
      <c r="AN175" s="1">
        <f t="shared" si="163"/>
        <v>0</v>
      </c>
      <c r="AO175" s="1">
        <f t="shared" si="164"/>
        <v>0</v>
      </c>
      <c r="AP175" s="1">
        <f t="shared" si="165"/>
        <v>97</v>
      </c>
      <c r="AQ175" s="1">
        <f t="shared" si="166"/>
        <v>77</v>
      </c>
      <c r="AR175" s="1">
        <f t="shared" si="167"/>
        <v>0</v>
      </c>
    </row>
    <row r="176" spans="1:44" x14ac:dyDescent="0.3">
      <c r="A176" s="78" t="s">
        <v>245</v>
      </c>
      <c r="B176" s="64">
        <v>13.244999999999999</v>
      </c>
      <c r="C176" s="64" t="s">
        <v>0</v>
      </c>
      <c r="D176" s="64" t="s">
        <v>0</v>
      </c>
      <c r="E176" s="64" t="s">
        <v>0</v>
      </c>
      <c r="F176" s="64">
        <v>3.0000000000000001E-3</v>
      </c>
      <c r="G176" s="64">
        <v>0.69299999999999995</v>
      </c>
      <c r="H176" s="64" t="s">
        <v>0</v>
      </c>
      <c r="I176" s="64">
        <v>16.099</v>
      </c>
      <c r="J176" s="64">
        <v>4.0000000000000001E-3</v>
      </c>
      <c r="K176" s="64" t="s">
        <v>0</v>
      </c>
      <c r="L176" s="64" t="s">
        <v>0</v>
      </c>
      <c r="M176" s="64">
        <v>3.0000000000000001E-3</v>
      </c>
      <c r="N176" s="64">
        <v>0.96799999999999997</v>
      </c>
      <c r="O176" s="64" t="s">
        <v>0</v>
      </c>
      <c r="P176" s="64">
        <v>14.583</v>
      </c>
      <c r="Q176" s="64" t="s">
        <v>0</v>
      </c>
      <c r="R176" s="64" t="s">
        <v>0</v>
      </c>
      <c r="S176" s="64" t="s">
        <v>0</v>
      </c>
      <c r="T176" s="64">
        <v>0.20200000000000001</v>
      </c>
      <c r="U176" s="64">
        <v>1.0469999999999999</v>
      </c>
      <c r="V176" s="64" t="s">
        <v>0</v>
      </c>
      <c r="X176" s="1">
        <f t="shared" si="169"/>
        <v>195</v>
      </c>
      <c r="Y176" s="1">
        <f t="shared" si="173"/>
        <v>0</v>
      </c>
      <c r="Z176" s="1">
        <f t="shared" si="173"/>
        <v>0</v>
      </c>
      <c r="AA176" s="1">
        <f t="shared" si="172"/>
        <v>0</v>
      </c>
      <c r="AB176" s="1">
        <f t="shared" si="172"/>
        <v>166</v>
      </c>
      <c r="AC176" s="1">
        <f t="shared" si="172"/>
        <v>138</v>
      </c>
      <c r="AD176" s="1">
        <f t="shared" si="171"/>
        <v>0</v>
      </c>
      <c r="AE176" s="1">
        <f t="shared" si="171"/>
        <v>184</v>
      </c>
      <c r="AF176" s="1">
        <f t="shared" si="171"/>
        <v>0</v>
      </c>
      <c r="AG176" s="1">
        <f t="shared" si="156"/>
        <v>0</v>
      </c>
      <c r="AH176" s="1">
        <f t="shared" si="157"/>
        <v>0</v>
      </c>
      <c r="AI176" s="1">
        <f t="shared" si="158"/>
        <v>124</v>
      </c>
      <c r="AJ176" s="1">
        <f t="shared" si="159"/>
        <v>135</v>
      </c>
      <c r="AK176" s="1">
        <f t="shared" si="160"/>
        <v>0</v>
      </c>
      <c r="AL176" s="1">
        <f t="shared" si="161"/>
        <v>185</v>
      </c>
      <c r="AM176" s="1">
        <f t="shared" si="162"/>
        <v>0</v>
      </c>
      <c r="AN176" s="1">
        <f t="shared" si="163"/>
        <v>0</v>
      </c>
      <c r="AO176" s="1">
        <f t="shared" si="164"/>
        <v>0</v>
      </c>
      <c r="AP176" s="1">
        <f t="shared" si="165"/>
        <v>156</v>
      </c>
      <c r="AQ176" s="1">
        <f t="shared" si="166"/>
        <v>0</v>
      </c>
      <c r="AR176" s="1">
        <f t="shared" si="167"/>
        <v>0</v>
      </c>
    </row>
    <row r="177" spans="1:44" x14ac:dyDescent="0.3">
      <c r="A177" s="78" t="s">
        <v>246</v>
      </c>
      <c r="B177" s="64">
        <v>0.86799999999999999</v>
      </c>
      <c r="C177" s="64" t="s">
        <v>0</v>
      </c>
      <c r="D177" s="64" t="s">
        <v>0</v>
      </c>
      <c r="E177" s="64" t="s">
        <v>0</v>
      </c>
      <c r="F177" s="64">
        <v>0</v>
      </c>
      <c r="G177" s="64">
        <v>0</v>
      </c>
      <c r="H177" s="64" t="s">
        <v>0</v>
      </c>
      <c r="I177" s="64">
        <v>1.615</v>
      </c>
      <c r="J177" s="64" t="s">
        <v>0</v>
      </c>
      <c r="K177" s="64" t="s">
        <v>0</v>
      </c>
      <c r="L177" s="64" t="s">
        <v>0</v>
      </c>
      <c r="M177" s="64">
        <v>4.5999999999999999E-2</v>
      </c>
      <c r="N177" s="64">
        <v>0</v>
      </c>
      <c r="O177" s="64" t="s">
        <v>0</v>
      </c>
      <c r="P177" s="64">
        <v>2.0139999999999998</v>
      </c>
      <c r="Q177" s="64" t="s">
        <v>0</v>
      </c>
      <c r="R177" s="64" t="s">
        <v>0</v>
      </c>
      <c r="S177" s="64" t="s">
        <v>0</v>
      </c>
      <c r="T177" s="64">
        <v>1E-3</v>
      </c>
      <c r="U177" s="64" t="s">
        <v>0</v>
      </c>
      <c r="V177" s="64" t="s">
        <v>0</v>
      </c>
      <c r="X177" s="1">
        <f t="shared" si="169"/>
        <v>179</v>
      </c>
      <c r="Y177" s="1">
        <f t="shared" si="173"/>
        <v>0</v>
      </c>
      <c r="Z177" s="1">
        <f t="shared" si="173"/>
        <v>0</v>
      </c>
      <c r="AA177" s="1">
        <f t="shared" si="172"/>
        <v>0</v>
      </c>
      <c r="AB177" s="1">
        <f t="shared" si="172"/>
        <v>166</v>
      </c>
      <c r="AC177" s="1">
        <f t="shared" si="172"/>
        <v>0</v>
      </c>
      <c r="AD177" s="1">
        <f t="shared" si="171"/>
        <v>0</v>
      </c>
      <c r="AE177" s="1">
        <f t="shared" si="171"/>
        <v>150</v>
      </c>
      <c r="AF177" s="1">
        <f t="shared" si="171"/>
        <v>0</v>
      </c>
      <c r="AG177" s="1">
        <f t="shared" si="156"/>
        <v>0</v>
      </c>
      <c r="AH177" s="1">
        <f t="shared" si="157"/>
        <v>0</v>
      </c>
      <c r="AI177" s="1">
        <f t="shared" si="158"/>
        <v>0</v>
      </c>
      <c r="AJ177" s="1">
        <f t="shared" si="159"/>
        <v>0</v>
      </c>
      <c r="AK177" s="1">
        <f t="shared" si="160"/>
        <v>0</v>
      </c>
      <c r="AL177" s="1">
        <f t="shared" si="161"/>
        <v>159</v>
      </c>
      <c r="AM177" s="1">
        <f t="shared" si="162"/>
        <v>0</v>
      </c>
      <c r="AN177" s="1">
        <f t="shared" si="163"/>
        <v>0</v>
      </c>
      <c r="AO177" s="1">
        <f t="shared" si="164"/>
        <v>0</v>
      </c>
      <c r="AP177" s="1">
        <f t="shared" si="165"/>
        <v>0</v>
      </c>
      <c r="AQ177" s="1">
        <f t="shared" si="166"/>
        <v>108</v>
      </c>
      <c r="AR177" s="1">
        <f t="shared" si="167"/>
        <v>0</v>
      </c>
    </row>
    <row r="178" spans="1:44" x14ac:dyDescent="0.3">
      <c r="A178" s="78" t="s">
        <v>247</v>
      </c>
      <c r="B178" s="64">
        <v>3.7330000000000001</v>
      </c>
      <c r="C178" s="64" t="s">
        <v>0</v>
      </c>
      <c r="D178" s="64" t="s">
        <v>0</v>
      </c>
      <c r="E178" s="64" t="s">
        <v>0</v>
      </c>
      <c r="F178" s="64">
        <v>0</v>
      </c>
      <c r="G178" s="64" t="s">
        <v>0</v>
      </c>
      <c r="H178" s="64" t="s">
        <v>0</v>
      </c>
      <c r="I178" s="64">
        <v>38.9</v>
      </c>
      <c r="J178" s="64" t="s">
        <v>0</v>
      </c>
      <c r="K178" s="64" t="s">
        <v>0</v>
      </c>
      <c r="L178" s="64" t="s">
        <v>0</v>
      </c>
      <c r="M178" s="64" t="s">
        <v>0</v>
      </c>
      <c r="N178" s="64" t="s">
        <v>0</v>
      </c>
      <c r="O178" s="64" t="s">
        <v>0</v>
      </c>
      <c r="P178" s="64">
        <v>16.513000000000002</v>
      </c>
      <c r="Q178" s="64" t="s">
        <v>0</v>
      </c>
      <c r="R178" s="64" t="s">
        <v>0</v>
      </c>
      <c r="S178" s="64" t="s">
        <v>0</v>
      </c>
      <c r="T178" s="64" t="s">
        <v>0</v>
      </c>
      <c r="U178" s="64">
        <v>6.0999999999999999E-2</v>
      </c>
      <c r="V178" s="64" t="s">
        <v>0</v>
      </c>
      <c r="X178" s="1">
        <f t="shared" si="169"/>
        <v>163</v>
      </c>
      <c r="Y178" s="1">
        <f t="shared" si="173"/>
        <v>0</v>
      </c>
      <c r="Z178" s="1">
        <f t="shared" si="173"/>
        <v>0</v>
      </c>
      <c r="AA178" s="1">
        <f t="shared" si="172"/>
        <v>0</v>
      </c>
      <c r="AB178" s="1">
        <f t="shared" si="172"/>
        <v>96</v>
      </c>
      <c r="AC178" s="1">
        <f t="shared" si="172"/>
        <v>87</v>
      </c>
      <c r="AD178" s="1">
        <f t="shared" ref="AD178:AF193" si="174">IFERROR(RANK(H179,H$13:H$224),0)</f>
        <v>0</v>
      </c>
      <c r="AE178" s="1">
        <f t="shared" si="174"/>
        <v>163</v>
      </c>
      <c r="AF178" s="1">
        <f t="shared" si="174"/>
        <v>0</v>
      </c>
      <c r="AG178" s="1">
        <f t="shared" ref="AG178:AG209" si="175">IFERROR(RANK(K179,K$13:K$224),0)</f>
        <v>0</v>
      </c>
      <c r="AH178" s="1">
        <f t="shared" ref="AH178:AH209" si="176">IFERROR(RANK(L179,L$13:L$224),0)</f>
        <v>0</v>
      </c>
      <c r="AI178" s="1">
        <f t="shared" ref="AI178:AI209" si="177">IFERROR(RANK(M179,M$13:M$224),0)</f>
        <v>100</v>
      </c>
      <c r="AJ178" s="1">
        <f t="shared" ref="AJ178:AJ209" si="178">IFERROR(RANK(N179,N$13:N$224),0)</f>
        <v>90</v>
      </c>
      <c r="AK178" s="1">
        <f t="shared" ref="AK178:AK209" si="179">IFERROR(RANK(O179,O$13:O$224),0)</f>
        <v>0</v>
      </c>
      <c r="AL178" s="1">
        <f t="shared" ref="AL178:AL209" si="180">IFERROR(RANK(P179,P$13:P$224),0)</f>
        <v>161</v>
      </c>
      <c r="AM178" s="1">
        <f t="shared" ref="AM178:AM209" si="181">IFERROR(RANK(Q179,Q$13:Q$224),0)</f>
        <v>0</v>
      </c>
      <c r="AN178" s="1">
        <f t="shared" ref="AN178:AN209" si="182">IFERROR(RANK(R179,R$13:R$224),0)</f>
        <v>0</v>
      </c>
      <c r="AO178" s="1">
        <f t="shared" ref="AO178:AO209" si="183">IFERROR(RANK(S179,S$13:S$224),0)</f>
        <v>0</v>
      </c>
      <c r="AP178" s="1">
        <f t="shared" ref="AP178:AP209" si="184">IFERROR(RANK(T179,T$13:T$224),0)</f>
        <v>93</v>
      </c>
      <c r="AQ178" s="1">
        <f t="shared" ref="AQ178:AQ209" si="185">IFERROR(RANK(U179,U$13:U$224),0)</f>
        <v>90</v>
      </c>
      <c r="AR178" s="1">
        <f t="shared" ref="AR178:AR209" si="186">IFERROR(RANK(V179,V$13:V$224),0)</f>
        <v>0</v>
      </c>
    </row>
    <row r="179" spans="1:44" x14ac:dyDescent="0.3">
      <c r="A179" s="78" t="s">
        <v>248</v>
      </c>
      <c r="B179" s="64">
        <v>15.134</v>
      </c>
      <c r="C179" s="64" t="s">
        <v>0</v>
      </c>
      <c r="D179" s="64" t="s">
        <v>0</v>
      </c>
      <c r="E179" s="64" t="s">
        <v>0</v>
      </c>
      <c r="F179" s="64">
        <v>0.23799999999999999</v>
      </c>
      <c r="G179" s="64">
        <v>0.66100000000000003</v>
      </c>
      <c r="H179" s="64" t="s">
        <v>0</v>
      </c>
      <c r="I179" s="64">
        <v>13.179</v>
      </c>
      <c r="J179" s="64" t="s">
        <v>0</v>
      </c>
      <c r="K179" s="64" t="s">
        <v>0</v>
      </c>
      <c r="L179" s="64" t="s">
        <v>0</v>
      </c>
      <c r="M179" s="64">
        <v>0.224</v>
      </c>
      <c r="N179" s="64">
        <v>0.39700000000000002</v>
      </c>
      <c r="O179" s="64" t="s">
        <v>0</v>
      </c>
      <c r="P179" s="64">
        <v>15.147</v>
      </c>
      <c r="Q179" s="64" t="s">
        <v>0</v>
      </c>
      <c r="R179" s="64" t="s">
        <v>0</v>
      </c>
      <c r="S179" s="64" t="s">
        <v>0</v>
      </c>
      <c r="T179" s="64">
        <v>0.253</v>
      </c>
      <c r="U179" s="64">
        <v>0.371</v>
      </c>
      <c r="V179" s="64" t="s">
        <v>0</v>
      </c>
      <c r="X179" s="1">
        <f t="shared" si="169"/>
        <v>172</v>
      </c>
      <c r="Y179" s="1">
        <f t="shared" si="173"/>
        <v>0</v>
      </c>
      <c r="Z179" s="1">
        <f t="shared" si="173"/>
        <v>0</v>
      </c>
      <c r="AA179" s="1">
        <f t="shared" si="172"/>
        <v>0</v>
      </c>
      <c r="AB179" s="1">
        <f t="shared" si="172"/>
        <v>140</v>
      </c>
      <c r="AC179" s="1">
        <f t="shared" si="172"/>
        <v>102</v>
      </c>
      <c r="AD179" s="1">
        <f t="shared" si="174"/>
        <v>0</v>
      </c>
      <c r="AE179" s="1">
        <f t="shared" si="174"/>
        <v>168</v>
      </c>
      <c r="AF179" s="1">
        <f t="shared" si="174"/>
        <v>0</v>
      </c>
      <c r="AG179" s="1">
        <f t="shared" si="175"/>
        <v>0</v>
      </c>
      <c r="AH179" s="1">
        <f t="shared" si="176"/>
        <v>0</v>
      </c>
      <c r="AI179" s="1">
        <f t="shared" si="177"/>
        <v>147</v>
      </c>
      <c r="AJ179" s="1">
        <f t="shared" si="178"/>
        <v>95</v>
      </c>
      <c r="AK179" s="1">
        <f t="shared" si="179"/>
        <v>0</v>
      </c>
      <c r="AL179" s="1">
        <f t="shared" si="180"/>
        <v>170</v>
      </c>
      <c r="AM179" s="1">
        <f t="shared" si="181"/>
        <v>0</v>
      </c>
      <c r="AN179" s="1">
        <f t="shared" si="182"/>
        <v>0</v>
      </c>
      <c r="AO179" s="1">
        <f t="shared" si="183"/>
        <v>0</v>
      </c>
      <c r="AP179" s="1">
        <f t="shared" si="184"/>
        <v>139</v>
      </c>
      <c r="AQ179" s="1">
        <f t="shared" si="185"/>
        <v>96</v>
      </c>
      <c r="AR179" s="1">
        <f t="shared" si="186"/>
        <v>0</v>
      </c>
    </row>
    <row r="180" spans="1:44" x14ac:dyDescent="0.3">
      <c r="A180" s="78" t="s">
        <v>249</v>
      </c>
      <c r="B180" s="64">
        <v>7.8789999999999996</v>
      </c>
      <c r="C180" s="64" t="s">
        <v>0</v>
      </c>
      <c r="D180" s="64" t="s">
        <v>0</v>
      </c>
      <c r="E180" s="64" t="s">
        <v>0</v>
      </c>
      <c r="F180" s="64">
        <v>7.0000000000000001E-3</v>
      </c>
      <c r="G180" s="64">
        <v>0.182</v>
      </c>
      <c r="H180" s="64" t="s">
        <v>0</v>
      </c>
      <c r="I180" s="64">
        <v>7.0410000000000004</v>
      </c>
      <c r="J180" s="64" t="s">
        <v>0</v>
      </c>
      <c r="K180" s="64" t="s">
        <v>0</v>
      </c>
      <c r="L180" s="64" t="s">
        <v>0</v>
      </c>
      <c r="M180" s="64">
        <v>4.0000000000000001E-3</v>
      </c>
      <c r="N180" s="64">
        <v>0.24199999999999999</v>
      </c>
      <c r="O180" s="64" t="s">
        <v>0</v>
      </c>
      <c r="P180" s="64">
        <v>7.5940000000000003</v>
      </c>
      <c r="Q180" s="64" t="s">
        <v>0</v>
      </c>
      <c r="R180" s="64" t="s">
        <v>0</v>
      </c>
      <c r="S180" s="64" t="s">
        <v>0</v>
      </c>
      <c r="T180" s="64">
        <v>6.0000000000000001E-3</v>
      </c>
      <c r="U180" s="64">
        <v>0.224</v>
      </c>
      <c r="V180" s="64" t="s">
        <v>0</v>
      </c>
      <c r="X180" s="1">
        <f t="shared" si="169"/>
        <v>155</v>
      </c>
      <c r="Y180" s="1">
        <f t="shared" si="173"/>
        <v>0</v>
      </c>
      <c r="Z180" s="1">
        <f t="shared" si="173"/>
        <v>0</v>
      </c>
      <c r="AA180" s="1">
        <f t="shared" ref="AA180:AC195" si="187">IFERROR(RANK(E181,E$13:E$224),0)</f>
        <v>0</v>
      </c>
      <c r="AB180" s="1">
        <f t="shared" si="187"/>
        <v>157</v>
      </c>
      <c r="AC180" s="1">
        <f t="shared" si="187"/>
        <v>0</v>
      </c>
      <c r="AD180" s="1">
        <f t="shared" si="174"/>
        <v>0</v>
      </c>
      <c r="AE180" s="1">
        <f t="shared" si="174"/>
        <v>147</v>
      </c>
      <c r="AF180" s="1">
        <f t="shared" si="174"/>
        <v>0</v>
      </c>
      <c r="AG180" s="1">
        <f t="shared" si="175"/>
        <v>55</v>
      </c>
      <c r="AH180" s="1">
        <f t="shared" si="176"/>
        <v>0</v>
      </c>
      <c r="AI180" s="1">
        <f t="shared" si="177"/>
        <v>140</v>
      </c>
      <c r="AJ180" s="1">
        <f t="shared" si="178"/>
        <v>112</v>
      </c>
      <c r="AK180" s="1">
        <f t="shared" si="179"/>
        <v>22</v>
      </c>
      <c r="AL180" s="1">
        <f t="shared" si="180"/>
        <v>158</v>
      </c>
      <c r="AM180" s="1">
        <f t="shared" si="181"/>
        <v>0</v>
      </c>
      <c r="AN180" s="1">
        <f t="shared" si="182"/>
        <v>57</v>
      </c>
      <c r="AO180" s="1">
        <f t="shared" si="183"/>
        <v>0</v>
      </c>
      <c r="AP180" s="1">
        <f t="shared" si="184"/>
        <v>135</v>
      </c>
      <c r="AQ180" s="1">
        <f t="shared" si="185"/>
        <v>117</v>
      </c>
      <c r="AR180" s="1">
        <f t="shared" si="186"/>
        <v>0</v>
      </c>
    </row>
    <row r="181" spans="1:44" x14ac:dyDescent="0.3">
      <c r="A181" s="78" t="s">
        <v>250</v>
      </c>
      <c r="B181" s="64">
        <v>32.707999999999998</v>
      </c>
      <c r="C181" s="64" t="s">
        <v>0</v>
      </c>
      <c r="D181" s="64" t="s">
        <v>0</v>
      </c>
      <c r="E181" s="64" t="s">
        <v>0</v>
      </c>
      <c r="F181" s="64">
        <v>1E-3</v>
      </c>
      <c r="G181" s="64" t="s">
        <v>0</v>
      </c>
      <c r="H181" s="64" t="s">
        <v>0</v>
      </c>
      <c r="I181" s="64">
        <v>48.100999999999999</v>
      </c>
      <c r="J181" s="64" t="s">
        <v>0</v>
      </c>
      <c r="K181" s="64">
        <v>0</v>
      </c>
      <c r="L181" s="64" t="s">
        <v>0</v>
      </c>
      <c r="M181" s="64">
        <v>1.2999999999999999E-2</v>
      </c>
      <c r="N181" s="64">
        <v>4.1000000000000002E-2</v>
      </c>
      <c r="O181" s="64">
        <v>6.0000000000000001E-3</v>
      </c>
      <c r="P181" s="64">
        <v>16.515999999999998</v>
      </c>
      <c r="Q181" s="64" t="s">
        <v>0</v>
      </c>
      <c r="R181" s="64">
        <v>0</v>
      </c>
      <c r="S181" s="64" t="s">
        <v>0</v>
      </c>
      <c r="T181" s="64">
        <v>8.0000000000000002E-3</v>
      </c>
      <c r="U181" s="64">
        <v>4.2999999999999997E-2</v>
      </c>
      <c r="V181" s="64" t="s">
        <v>0</v>
      </c>
      <c r="X181" s="1">
        <f t="shared" si="169"/>
        <v>167</v>
      </c>
      <c r="Y181" s="1">
        <f t="shared" si="173"/>
        <v>0</v>
      </c>
      <c r="Z181" s="1">
        <f t="shared" si="173"/>
        <v>0</v>
      </c>
      <c r="AA181" s="1">
        <f t="shared" si="187"/>
        <v>0</v>
      </c>
      <c r="AB181" s="1">
        <f t="shared" si="187"/>
        <v>0</v>
      </c>
      <c r="AC181" s="1">
        <f t="shared" si="187"/>
        <v>138</v>
      </c>
      <c r="AD181" s="1">
        <f t="shared" si="174"/>
        <v>0</v>
      </c>
      <c r="AE181" s="1">
        <f t="shared" si="174"/>
        <v>169</v>
      </c>
      <c r="AF181" s="1">
        <f t="shared" si="174"/>
        <v>0</v>
      </c>
      <c r="AG181" s="1">
        <f t="shared" si="175"/>
        <v>0</v>
      </c>
      <c r="AH181" s="1">
        <f t="shared" si="176"/>
        <v>0</v>
      </c>
      <c r="AI181" s="1">
        <f t="shared" si="177"/>
        <v>0</v>
      </c>
      <c r="AJ181" s="1">
        <f t="shared" si="178"/>
        <v>135</v>
      </c>
      <c r="AK181" s="1">
        <f t="shared" si="179"/>
        <v>0</v>
      </c>
      <c r="AL181" s="1">
        <f t="shared" si="180"/>
        <v>171</v>
      </c>
      <c r="AM181" s="1">
        <f t="shared" si="181"/>
        <v>0</v>
      </c>
      <c r="AN181" s="1">
        <f t="shared" si="182"/>
        <v>0</v>
      </c>
      <c r="AO181" s="1">
        <f t="shared" si="183"/>
        <v>0</v>
      </c>
      <c r="AP181" s="1">
        <f t="shared" si="184"/>
        <v>162</v>
      </c>
      <c r="AQ181" s="1">
        <f t="shared" si="185"/>
        <v>129</v>
      </c>
      <c r="AR181" s="1">
        <f t="shared" si="186"/>
        <v>0</v>
      </c>
    </row>
    <row r="182" spans="1:44" x14ac:dyDescent="0.3">
      <c r="A182" s="78" t="s">
        <v>251</v>
      </c>
      <c r="B182" s="64">
        <v>10.458</v>
      </c>
      <c r="C182" s="64" t="s">
        <v>0</v>
      </c>
      <c r="D182" s="64" t="s">
        <v>0</v>
      </c>
      <c r="E182" s="64" t="s">
        <v>0</v>
      </c>
      <c r="F182" s="64" t="s">
        <v>0</v>
      </c>
      <c r="G182" s="64">
        <v>0</v>
      </c>
      <c r="H182" s="64" t="s">
        <v>0</v>
      </c>
      <c r="I182" s="64">
        <v>6.97</v>
      </c>
      <c r="J182" s="64" t="s">
        <v>0</v>
      </c>
      <c r="K182" s="64" t="s">
        <v>0</v>
      </c>
      <c r="L182" s="64" t="s">
        <v>0</v>
      </c>
      <c r="M182" s="64" t="s">
        <v>0</v>
      </c>
      <c r="N182" s="64">
        <v>0</v>
      </c>
      <c r="O182" s="64" t="s">
        <v>0</v>
      </c>
      <c r="P182" s="64">
        <v>7.5330000000000004</v>
      </c>
      <c r="Q182" s="64" t="s">
        <v>0</v>
      </c>
      <c r="R182" s="64" t="s">
        <v>0</v>
      </c>
      <c r="S182" s="64" t="s">
        <v>0</v>
      </c>
      <c r="T182" s="64">
        <v>0</v>
      </c>
      <c r="U182" s="64">
        <v>2E-3</v>
      </c>
      <c r="V182" s="64" t="s">
        <v>0</v>
      </c>
      <c r="X182" s="1">
        <f t="shared" si="169"/>
        <v>160</v>
      </c>
      <c r="Y182" s="1">
        <f t="shared" si="173"/>
        <v>0</v>
      </c>
      <c r="Z182" s="1">
        <f t="shared" si="173"/>
        <v>0</v>
      </c>
      <c r="AA182" s="1">
        <f t="shared" si="187"/>
        <v>0</v>
      </c>
      <c r="AB182" s="1">
        <f t="shared" si="187"/>
        <v>143</v>
      </c>
      <c r="AC182" s="1">
        <f t="shared" si="187"/>
        <v>53</v>
      </c>
      <c r="AD182" s="1">
        <f t="shared" si="174"/>
        <v>0</v>
      </c>
      <c r="AE182" s="1">
        <f t="shared" si="174"/>
        <v>159</v>
      </c>
      <c r="AF182" s="1">
        <f t="shared" si="174"/>
        <v>0</v>
      </c>
      <c r="AG182" s="1">
        <f t="shared" si="175"/>
        <v>0</v>
      </c>
      <c r="AH182" s="1">
        <f t="shared" si="176"/>
        <v>0</v>
      </c>
      <c r="AI182" s="1">
        <f t="shared" si="177"/>
        <v>150</v>
      </c>
      <c r="AJ182" s="1">
        <f t="shared" si="178"/>
        <v>46</v>
      </c>
      <c r="AK182" s="1">
        <f t="shared" si="179"/>
        <v>0</v>
      </c>
      <c r="AL182" s="1">
        <f t="shared" si="180"/>
        <v>175</v>
      </c>
      <c r="AM182" s="1">
        <f t="shared" si="181"/>
        <v>0</v>
      </c>
      <c r="AN182" s="1">
        <f t="shared" si="182"/>
        <v>0</v>
      </c>
      <c r="AO182" s="1">
        <f t="shared" si="183"/>
        <v>0</v>
      </c>
      <c r="AP182" s="1">
        <f t="shared" si="184"/>
        <v>143</v>
      </c>
      <c r="AQ182" s="1">
        <f t="shared" si="185"/>
        <v>70</v>
      </c>
      <c r="AR182" s="1">
        <f t="shared" si="186"/>
        <v>0</v>
      </c>
    </row>
    <row r="183" spans="1:44" x14ac:dyDescent="0.3">
      <c r="A183" s="78" t="s">
        <v>252</v>
      </c>
      <c r="B183" s="64">
        <v>23.09</v>
      </c>
      <c r="C183" s="64" t="s">
        <v>0</v>
      </c>
      <c r="D183" s="64" t="s">
        <v>0</v>
      </c>
      <c r="E183" s="64" t="s">
        <v>0</v>
      </c>
      <c r="F183" s="64">
        <v>5.0000000000000001E-3</v>
      </c>
      <c r="G183" s="64">
        <v>22.600999999999999</v>
      </c>
      <c r="H183" s="64" t="s">
        <v>0</v>
      </c>
      <c r="I183" s="64">
        <v>21.074000000000002</v>
      </c>
      <c r="J183" s="64" t="s">
        <v>0</v>
      </c>
      <c r="K183" s="64" t="s">
        <v>0</v>
      </c>
      <c r="L183" s="64" t="s">
        <v>0</v>
      </c>
      <c r="M183" s="64">
        <v>3.0000000000000001E-3</v>
      </c>
      <c r="N183" s="64">
        <v>20.734000000000002</v>
      </c>
      <c r="O183" s="64" t="s">
        <v>0</v>
      </c>
      <c r="P183" s="64">
        <v>5.8159999999999998</v>
      </c>
      <c r="Q183" s="64" t="s">
        <v>0</v>
      </c>
      <c r="R183" s="64" t="s">
        <v>0</v>
      </c>
      <c r="S183" s="64" t="s">
        <v>0</v>
      </c>
      <c r="T183" s="64">
        <v>4.0000000000000001E-3</v>
      </c>
      <c r="U183" s="64">
        <v>2.214</v>
      </c>
      <c r="V183" s="64" t="s">
        <v>0</v>
      </c>
      <c r="X183" s="1">
        <f t="shared" si="169"/>
        <v>197</v>
      </c>
      <c r="Y183" s="1">
        <f t="shared" si="173"/>
        <v>0</v>
      </c>
      <c r="Z183" s="1">
        <f t="shared" si="173"/>
        <v>0</v>
      </c>
      <c r="AA183" s="1">
        <f t="shared" si="187"/>
        <v>0</v>
      </c>
      <c r="AB183" s="1">
        <f t="shared" si="187"/>
        <v>0</v>
      </c>
      <c r="AC183" s="1">
        <f t="shared" si="187"/>
        <v>0</v>
      </c>
      <c r="AD183" s="1">
        <f t="shared" si="174"/>
        <v>0</v>
      </c>
      <c r="AE183" s="1">
        <f t="shared" si="174"/>
        <v>200</v>
      </c>
      <c r="AF183" s="1">
        <f t="shared" si="174"/>
        <v>0</v>
      </c>
      <c r="AG183" s="1">
        <f t="shared" si="175"/>
        <v>0</v>
      </c>
      <c r="AH183" s="1">
        <f t="shared" si="176"/>
        <v>0</v>
      </c>
      <c r="AI183" s="1">
        <f t="shared" si="177"/>
        <v>164</v>
      </c>
      <c r="AJ183" s="1">
        <f t="shared" si="178"/>
        <v>0</v>
      </c>
      <c r="AK183" s="1">
        <f t="shared" si="179"/>
        <v>0</v>
      </c>
      <c r="AL183" s="1">
        <f t="shared" si="180"/>
        <v>207</v>
      </c>
      <c r="AM183" s="1">
        <f t="shared" si="181"/>
        <v>0</v>
      </c>
      <c r="AN183" s="1">
        <f t="shared" si="182"/>
        <v>0</v>
      </c>
      <c r="AO183" s="1">
        <f t="shared" si="183"/>
        <v>0</v>
      </c>
      <c r="AP183" s="1">
        <f t="shared" si="184"/>
        <v>162</v>
      </c>
      <c r="AQ183" s="1">
        <f t="shared" si="185"/>
        <v>0</v>
      </c>
      <c r="AR183" s="1">
        <f t="shared" si="186"/>
        <v>0</v>
      </c>
    </row>
    <row r="184" spans="1:44" x14ac:dyDescent="0.3">
      <c r="A184" s="78" t="s">
        <v>253</v>
      </c>
      <c r="B184" s="64">
        <v>0.83</v>
      </c>
      <c r="C184" s="64" t="s">
        <v>0</v>
      </c>
      <c r="D184" s="64" t="s">
        <v>0</v>
      </c>
      <c r="E184" s="64" t="s">
        <v>0</v>
      </c>
      <c r="F184" s="64" t="s">
        <v>0</v>
      </c>
      <c r="G184" s="64" t="s">
        <v>0</v>
      </c>
      <c r="H184" s="64" t="s">
        <v>0</v>
      </c>
      <c r="I184" s="64">
        <v>0.59599999999999997</v>
      </c>
      <c r="J184" s="64" t="s">
        <v>0</v>
      </c>
      <c r="K184" s="64" t="s">
        <v>0</v>
      </c>
      <c r="L184" s="64" t="s">
        <v>0</v>
      </c>
      <c r="M184" s="64">
        <v>0</v>
      </c>
      <c r="N184" s="64" t="s">
        <v>0</v>
      </c>
      <c r="O184" s="64" t="s">
        <v>0</v>
      </c>
      <c r="P184" s="64">
        <v>0.22800000000000001</v>
      </c>
      <c r="Q184" s="64" t="s">
        <v>0</v>
      </c>
      <c r="R184" s="64" t="s">
        <v>0</v>
      </c>
      <c r="S184" s="64" t="s">
        <v>0</v>
      </c>
      <c r="T184" s="64">
        <v>0</v>
      </c>
      <c r="U184" s="64" t="s">
        <v>0</v>
      </c>
      <c r="V184" s="64" t="s">
        <v>0</v>
      </c>
      <c r="X184" s="1">
        <f t="shared" ref="X184:X215" si="188">IFERROR(RANK(B185,B$13:B$224),0)</f>
        <v>177</v>
      </c>
      <c r="Y184" s="1">
        <f t="shared" ref="Y184:Z199" si="189">IFERROR(RANK(C185,C$13:C$224),0)</f>
        <v>0</v>
      </c>
      <c r="Z184" s="1">
        <f t="shared" si="189"/>
        <v>0</v>
      </c>
      <c r="AA184" s="1">
        <f t="shared" si="187"/>
        <v>0</v>
      </c>
      <c r="AB184" s="1">
        <f t="shared" si="187"/>
        <v>0</v>
      </c>
      <c r="AC184" s="1">
        <f t="shared" si="187"/>
        <v>0</v>
      </c>
      <c r="AD184" s="1">
        <f t="shared" si="174"/>
        <v>0</v>
      </c>
      <c r="AE184" s="1">
        <f t="shared" si="174"/>
        <v>173</v>
      </c>
      <c r="AF184" s="1">
        <f t="shared" si="174"/>
        <v>0</v>
      </c>
      <c r="AG184" s="1">
        <f t="shared" si="175"/>
        <v>0</v>
      </c>
      <c r="AH184" s="1">
        <f t="shared" si="176"/>
        <v>0</v>
      </c>
      <c r="AI184" s="1">
        <f t="shared" si="177"/>
        <v>150</v>
      </c>
      <c r="AJ184" s="1">
        <f t="shared" si="178"/>
        <v>135</v>
      </c>
      <c r="AK184" s="1">
        <f t="shared" si="179"/>
        <v>0</v>
      </c>
      <c r="AL184" s="1">
        <f t="shared" si="180"/>
        <v>181</v>
      </c>
      <c r="AM184" s="1">
        <f t="shared" si="181"/>
        <v>0</v>
      </c>
      <c r="AN184" s="1">
        <f t="shared" si="182"/>
        <v>0</v>
      </c>
      <c r="AO184" s="1">
        <f t="shared" si="183"/>
        <v>0</v>
      </c>
      <c r="AP184" s="1">
        <f t="shared" si="184"/>
        <v>0</v>
      </c>
      <c r="AQ184" s="1">
        <f t="shared" si="185"/>
        <v>0</v>
      </c>
      <c r="AR184" s="1">
        <f t="shared" si="186"/>
        <v>0</v>
      </c>
    </row>
    <row r="185" spans="1:44" x14ac:dyDescent="0.3">
      <c r="A185" s="78" t="s">
        <v>254</v>
      </c>
      <c r="B185" s="64">
        <v>4.4980000000000002</v>
      </c>
      <c r="C185" s="64" t="s">
        <v>0</v>
      </c>
      <c r="D185" s="64" t="s">
        <v>0</v>
      </c>
      <c r="E185" s="64" t="s">
        <v>0</v>
      </c>
      <c r="F185" s="64" t="s">
        <v>0</v>
      </c>
      <c r="G185" s="64" t="s">
        <v>0</v>
      </c>
      <c r="H185" s="64" t="s">
        <v>0</v>
      </c>
      <c r="I185" s="64">
        <v>5.3159999999999998</v>
      </c>
      <c r="J185" s="64" t="s">
        <v>0</v>
      </c>
      <c r="K185" s="64" t="s">
        <v>0</v>
      </c>
      <c r="L185" s="64" t="s">
        <v>0</v>
      </c>
      <c r="M185" s="64">
        <v>3.0000000000000001E-3</v>
      </c>
      <c r="N185" s="64">
        <v>0</v>
      </c>
      <c r="O185" s="64" t="s">
        <v>0</v>
      </c>
      <c r="P185" s="64">
        <v>3.0760000000000001</v>
      </c>
      <c r="Q185" s="64" t="s">
        <v>0</v>
      </c>
      <c r="R185" s="64" t="s">
        <v>0</v>
      </c>
      <c r="S185" s="64" t="s">
        <v>0</v>
      </c>
      <c r="T185" s="64" t="s">
        <v>0</v>
      </c>
      <c r="U185" s="64" t="s">
        <v>0</v>
      </c>
      <c r="V185" s="64" t="s">
        <v>0</v>
      </c>
      <c r="X185" s="1">
        <f t="shared" si="188"/>
        <v>173</v>
      </c>
      <c r="Y185" s="1">
        <f t="shared" si="189"/>
        <v>0</v>
      </c>
      <c r="Z185" s="1">
        <f t="shared" si="189"/>
        <v>0</v>
      </c>
      <c r="AA185" s="1">
        <f t="shared" si="187"/>
        <v>0</v>
      </c>
      <c r="AB185" s="1">
        <f t="shared" si="187"/>
        <v>166</v>
      </c>
      <c r="AC185" s="1">
        <f t="shared" si="187"/>
        <v>0</v>
      </c>
      <c r="AD185" s="1">
        <f t="shared" si="174"/>
        <v>0</v>
      </c>
      <c r="AE185" s="1">
        <f t="shared" si="174"/>
        <v>171</v>
      </c>
      <c r="AF185" s="1">
        <f t="shared" si="174"/>
        <v>0</v>
      </c>
      <c r="AG185" s="1">
        <f t="shared" si="175"/>
        <v>0</v>
      </c>
      <c r="AH185" s="1">
        <f t="shared" si="176"/>
        <v>0</v>
      </c>
      <c r="AI185" s="1">
        <f t="shared" si="177"/>
        <v>164</v>
      </c>
      <c r="AJ185" s="1">
        <f t="shared" si="178"/>
        <v>0</v>
      </c>
      <c r="AK185" s="1">
        <f t="shared" si="179"/>
        <v>0</v>
      </c>
      <c r="AL185" s="1">
        <f t="shared" si="180"/>
        <v>179</v>
      </c>
      <c r="AM185" s="1">
        <f t="shared" si="181"/>
        <v>0</v>
      </c>
      <c r="AN185" s="1">
        <f t="shared" si="182"/>
        <v>0</v>
      </c>
      <c r="AO185" s="1">
        <f t="shared" si="183"/>
        <v>0</v>
      </c>
      <c r="AP185" s="1">
        <f t="shared" si="184"/>
        <v>0</v>
      </c>
      <c r="AQ185" s="1">
        <f t="shared" si="185"/>
        <v>0</v>
      </c>
      <c r="AR185" s="1">
        <f t="shared" si="186"/>
        <v>0</v>
      </c>
    </row>
    <row r="186" spans="1:44" x14ac:dyDescent="0.3">
      <c r="A186" s="78" t="s">
        <v>255</v>
      </c>
      <c r="B186" s="64">
        <v>7.0289999999999999</v>
      </c>
      <c r="C186" s="64" t="s">
        <v>0</v>
      </c>
      <c r="D186" s="64" t="s">
        <v>0</v>
      </c>
      <c r="E186" s="64" t="s">
        <v>0</v>
      </c>
      <c r="F186" s="64">
        <v>0</v>
      </c>
      <c r="G186" s="64" t="s">
        <v>0</v>
      </c>
      <c r="H186" s="64" t="s">
        <v>0</v>
      </c>
      <c r="I186" s="64">
        <v>6.5529999999999999</v>
      </c>
      <c r="J186" s="64" t="s">
        <v>0</v>
      </c>
      <c r="K186" s="64" t="s">
        <v>0</v>
      </c>
      <c r="L186" s="64" t="s">
        <v>0</v>
      </c>
      <c r="M186" s="64">
        <v>0</v>
      </c>
      <c r="N186" s="64" t="s">
        <v>0</v>
      </c>
      <c r="O186" s="64" t="s">
        <v>0</v>
      </c>
      <c r="P186" s="64">
        <v>4.2869999999999999</v>
      </c>
      <c r="Q186" s="64" t="s">
        <v>0</v>
      </c>
      <c r="R186" s="64" t="s">
        <v>0</v>
      </c>
      <c r="S186" s="64" t="s">
        <v>0</v>
      </c>
      <c r="T186" s="64" t="s">
        <v>0</v>
      </c>
      <c r="U186" s="64" t="s">
        <v>0</v>
      </c>
      <c r="V186" s="64" t="s">
        <v>0</v>
      </c>
      <c r="X186" s="1">
        <f t="shared" si="188"/>
        <v>171</v>
      </c>
      <c r="Y186" s="1">
        <f t="shared" si="189"/>
        <v>0</v>
      </c>
      <c r="Z186" s="1">
        <f t="shared" si="189"/>
        <v>0</v>
      </c>
      <c r="AA186" s="1">
        <f t="shared" si="187"/>
        <v>0</v>
      </c>
      <c r="AB186" s="1">
        <f t="shared" si="187"/>
        <v>166</v>
      </c>
      <c r="AC186" s="1">
        <f t="shared" si="187"/>
        <v>0</v>
      </c>
      <c r="AD186" s="1">
        <f t="shared" si="174"/>
        <v>0</v>
      </c>
      <c r="AE186" s="1">
        <f t="shared" si="174"/>
        <v>167</v>
      </c>
      <c r="AF186" s="1">
        <f t="shared" si="174"/>
        <v>0</v>
      </c>
      <c r="AG186" s="1">
        <f t="shared" si="175"/>
        <v>0</v>
      </c>
      <c r="AH186" s="1">
        <f t="shared" si="176"/>
        <v>0</v>
      </c>
      <c r="AI186" s="1">
        <f t="shared" si="177"/>
        <v>0</v>
      </c>
      <c r="AJ186" s="1">
        <f t="shared" si="178"/>
        <v>0</v>
      </c>
      <c r="AK186" s="1">
        <f t="shared" si="179"/>
        <v>0</v>
      </c>
      <c r="AL186" s="1">
        <f t="shared" si="180"/>
        <v>164</v>
      </c>
      <c r="AM186" s="1">
        <f t="shared" si="181"/>
        <v>0</v>
      </c>
      <c r="AN186" s="1">
        <f t="shared" si="182"/>
        <v>0</v>
      </c>
      <c r="AO186" s="1">
        <f t="shared" si="183"/>
        <v>0</v>
      </c>
      <c r="AP186" s="1">
        <f t="shared" si="184"/>
        <v>0</v>
      </c>
      <c r="AQ186" s="1">
        <f t="shared" si="185"/>
        <v>0</v>
      </c>
      <c r="AR186" s="1">
        <f t="shared" si="186"/>
        <v>0</v>
      </c>
    </row>
    <row r="187" spans="1:44" x14ac:dyDescent="0.3">
      <c r="A187" s="78" t="s">
        <v>256</v>
      </c>
      <c r="B187" s="64">
        <v>7.9660000000000002</v>
      </c>
      <c r="C187" s="64" t="s">
        <v>0</v>
      </c>
      <c r="D187" s="64" t="s">
        <v>0</v>
      </c>
      <c r="E187" s="64" t="s">
        <v>0</v>
      </c>
      <c r="F187" s="64">
        <v>0</v>
      </c>
      <c r="G187" s="64" t="s">
        <v>0</v>
      </c>
      <c r="H187" s="64" t="s">
        <v>0</v>
      </c>
      <c r="I187" s="64">
        <v>7.7439999999999998</v>
      </c>
      <c r="J187" s="64" t="s">
        <v>0</v>
      </c>
      <c r="K187" s="64" t="s">
        <v>0</v>
      </c>
      <c r="L187" s="64" t="s">
        <v>0</v>
      </c>
      <c r="M187" s="64" t="s">
        <v>0</v>
      </c>
      <c r="N187" s="64" t="s">
        <v>0</v>
      </c>
      <c r="O187" s="64" t="s">
        <v>0</v>
      </c>
      <c r="P187" s="64">
        <v>12.314</v>
      </c>
      <c r="Q187" s="64" t="s">
        <v>0</v>
      </c>
      <c r="R187" s="64" t="s">
        <v>0</v>
      </c>
      <c r="S187" s="64" t="s">
        <v>0</v>
      </c>
      <c r="T187" s="64" t="s">
        <v>0</v>
      </c>
      <c r="U187" s="64" t="s">
        <v>0</v>
      </c>
      <c r="V187" s="64" t="s">
        <v>0</v>
      </c>
      <c r="X187" s="1">
        <f t="shared" si="188"/>
        <v>176</v>
      </c>
      <c r="Y187" s="1">
        <f t="shared" si="189"/>
        <v>0</v>
      </c>
      <c r="Z187" s="1">
        <f t="shared" si="189"/>
        <v>0</v>
      </c>
      <c r="AA187" s="1">
        <f t="shared" si="187"/>
        <v>0</v>
      </c>
      <c r="AB187" s="1">
        <f t="shared" si="187"/>
        <v>0</v>
      </c>
      <c r="AC187" s="1">
        <f t="shared" si="187"/>
        <v>131</v>
      </c>
      <c r="AD187" s="1">
        <f t="shared" si="174"/>
        <v>0</v>
      </c>
      <c r="AE187" s="1">
        <f t="shared" si="174"/>
        <v>180</v>
      </c>
      <c r="AF187" s="1">
        <f t="shared" si="174"/>
        <v>0</v>
      </c>
      <c r="AG187" s="1">
        <f t="shared" si="175"/>
        <v>0</v>
      </c>
      <c r="AH187" s="1">
        <f t="shared" si="176"/>
        <v>0</v>
      </c>
      <c r="AI187" s="1">
        <f t="shared" si="177"/>
        <v>0</v>
      </c>
      <c r="AJ187" s="1">
        <f t="shared" si="178"/>
        <v>0</v>
      </c>
      <c r="AK187" s="1">
        <f t="shared" si="179"/>
        <v>0</v>
      </c>
      <c r="AL187" s="1">
        <f t="shared" si="180"/>
        <v>173</v>
      </c>
      <c r="AM187" s="1">
        <f t="shared" si="181"/>
        <v>0</v>
      </c>
      <c r="AN187" s="1">
        <f t="shared" si="182"/>
        <v>0</v>
      </c>
      <c r="AO187" s="1">
        <f t="shared" si="183"/>
        <v>0</v>
      </c>
      <c r="AP187" s="1">
        <f t="shared" si="184"/>
        <v>162</v>
      </c>
      <c r="AQ187" s="1">
        <f t="shared" si="185"/>
        <v>0</v>
      </c>
      <c r="AR187" s="1">
        <f t="shared" si="186"/>
        <v>0</v>
      </c>
    </row>
    <row r="188" spans="1:44" x14ac:dyDescent="0.3">
      <c r="A188" s="78" t="s">
        <v>257</v>
      </c>
      <c r="B188" s="64">
        <v>5.1449999999999996</v>
      </c>
      <c r="C188" s="64" t="s">
        <v>0</v>
      </c>
      <c r="D188" s="64" t="s">
        <v>0</v>
      </c>
      <c r="E188" s="64" t="s">
        <v>0</v>
      </c>
      <c r="F188" s="64" t="s">
        <v>0</v>
      </c>
      <c r="G188" s="64">
        <v>1E-3</v>
      </c>
      <c r="H188" s="64" t="s">
        <v>0</v>
      </c>
      <c r="I188" s="64">
        <v>3.0550000000000002</v>
      </c>
      <c r="J188" s="64" t="s">
        <v>0</v>
      </c>
      <c r="K188" s="64" t="s">
        <v>0</v>
      </c>
      <c r="L188" s="64" t="s">
        <v>0</v>
      </c>
      <c r="M188" s="64" t="s">
        <v>0</v>
      </c>
      <c r="N188" s="64" t="s">
        <v>0</v>
      </c>
      <c r="O188" s="64" t="s">
        <v>0</v>
      </c>
      <c r="P188" s="64">
        <v>6.1219999999999999</v>
      </c>
      <c r="Q188" s="64" t="s">
        <v>0</v>
      </c>
      <c r="R188" s="64" t="s">
        <v>0</v>
      </c>
      <c r="S188" s="64" t="s">
        <v>0</v>
      </c>
      <c r="T188" s="64">
        <v>0</v>
      </c>
      <c r="U188" s="64" t="s">
        <v>0</v>
      </c>
      <c r="V188" s="64" t="s">
        <v>0</v>
      </c>
      <c r="X188" s="1">
        <f t="shared" si="188"/>
        <v>165</v>
      </c>
      <c r="Y188" s="1">
        <f t="shared" si="189"/>
        <v>0</v>
      </c>
      <c r="Z188" s="1">
        <f t="shared" si="189"/>
        <v>0</v>
      </c>
      <c r="AA188" s="1">
        <f t="shared" si="187"/>
        <v>0</v>
      </c>
      <c r="AB188" s="1">
        <f t="shared" si="187"/>
        <v>110</v>
      </c>
      <c r="AC188" s="1">
        <f t="shared" si="187"/>
        <v>124</v>
      </c>
      <c r="AD188" s="1">
        <f t="shared" si="174"/>
        <v>0</v>
      </c>
      <c r="AE188" s="1">
        <f t="shared" si="174"/>
        <v>175</v>
      </c>
      <c r="AF188" s="1">
        <f t="shared" si="174"/>
        <v>0</v>
      </c>
      <c r="AG188" s="1">
        <f t="shared" si="175"/>
        <v>0</v>
      </c>
      <c r="AH188" s="1">
        <f t="shared" si="176"/>
        <v>0</v>
      </c>
      <c r="AI188" s="1">
        <f t="shared" si="177"/>
        <v>118</v>
      </c>
      <c r="AJ188" s="1">
        <f t="shared" si="178"/>
        <v>117</v>
      </c>
      <c r="AK188" s="1">
        <f t="shared" si="179"/>
        <v>0</v>
      </c>
      <c r="AL188" s="1">
        <f t="shared" si="180"/>
        <v>177</v>
      </c>
      <c r="AM188" s="1">
        <f t="shared" si="181"/>
        <v>0</v>
      </c>
      <c r="AN188" s="1">
        <f t="shared" si="182"/>
        <v>49</v>
      </c>
      <c r="AO188" s="1">
        <f t="shared" si="183"/>
        <v>0</v>
      </c>
      <c r="AP188" s="1">
        <f t="shared" si="184"/>
        <v>101</v>
      </c>
      <c r="AQ188" s="1">
        <f t="shared" si="185"/>
        <v>119</v>
      </c>
      <c r="AR188" s="1">
        <f t="shared" si="186"/>
        <v>0</v>
      </c>
    </row>
    <row r="189" spans="1:44" x14ac:dyDescent="0.3">
      <c r="A189" s="78" t="s">
        <v>258</v>
      </c>
      <c r="B189" s="64">
        <v>12.034000000000001</v>
      </c>
      <c r="C189" s="64" t="s">
        <v>0</v>
      </c>
      <c r="D189" s="64" t="s">
        <v>0</v>
      </c>
      <c r="E189" s="64" t="s">
        <v>0</v>
      </c>
      <c r="F189" s="64">
        <v>8.2000000000000003E-2</v>
      </c>
      <c r="G189" s="64">
        <v>2E-3</v>
      </c>
      <c r="H189" s="64" t="s">
        <v>0</v>
      </c>
      <c r="I189" s="64">
        <v>4.2240000000000002</v>
      </c>
      <c r="J189" s="64" t="s">
        <v>0</v>
      </c>
      <c r="K189" s="64" t="s">
        <v>0</v>
      </c>
      <c r="L189" s="64" t="s">
        <v>0</v>
      </c>
      <c r="M189" s="64">
        <v>6.9000000000000006E-2</v>
      </c>
      <c r="N189" s="64">
        <v>2.1000000000000001E-2</v>
      </c>
      <c r="O189" s="64" t="s">
        <v>0</v>
      </c>
      <c r="P189" s="64">
        <v>5.0679999999999996</v>
      </c>
      <c r="Q189" s="64" t="s">
        <v>0</v>
      </c>
      <c r="R189" s="64">
        <v>1E-3</v>
      </c>
      <c r="S189" s="64" t="s">
        <v>0</v>
      </c>
      <c r="T189" s="64">
        <v>0.17599999999999999</v>
      </c>
      <c r="U189" s="64">
        <v>3.6999999999999998E-2</v>
      </c>
      <c r="V189" s="64" t="s">
        <v>0</v>
      </c>
      <c r="X189" s="1">
        <f t="shared" si="188"/>
        <v>174</v>
      </c>
      <c r="Y189" s="1">
        <f t="shared" si="189"/>
        <v>0</v>
      </c>
      <c r="Z189" s="1">
        <f t="shared" si="189"/>
        <v>0</v>
      </c>
      <c r="AA189" s="1">
        <f t="shared" si="187"/>
        <v>0</v>
      </c>
      <c r="AB189" s="1">
        <f t="shared" si="187"/>
        <v>166</v>
      </c>
      <c r="AC189" s="1">
        <f t="shared" si="187"/>
        <v>0</v>
      </c>
      <c r="AD189" s="1">
        <f t="shared" si="174"/>
        <v>0</v>
      </c>
      <c r="AE189" s="1">
        <f t="shared" si="174"/>
        <v>170</v>
      </c>
      <c r="AF189" s="1">
        <f t="shared" si="174"/>
        <v>52</v>
      </c>
      <c r="AG189" s="1">
        <f t="shared" si="175"/>
        <v>0</v>
      </c>
      <c r="AH189" s="1">
        <f t="shared" si="176"/>
        <v>0</v>
      </c>
      <c r="AI189" s="1">
        <f t="shared" si="177"/>
        <v>0</v>
      </c>
      <c r="AJ189" s="1">
        <f t="shared" si="178"/>
        <v>0</v>
      </c>
      <c r="AK189" s="1">
        <f t="shared" si="179"/>
        <v>0</v>
      </c>
      <c r="AL189" s="1">
        <f t="shared" si="180"/>
        <v>167</v>
      </c>
      <c r="AM189" s="1">
        <f t="shared" si="181"/>
        <v>0</v>
      </c>
      <c r="AN189" s="1">
        <f t="shared" si="182"/>
        <v>0</v>
      </c>
      <c r="AO189" s="1">
        <f t="shared" si="183"/>
        <v>0</v>
      </c>
      <c r="AP189" s="1">
        <f t="shared" si="184"/>
        <v>0</v>
      </c>
      <c r="AQ189" s="1">
        <f t="shared" si="185"/>
        <v>0</v>
      </c>
      <c r="AR189" s="1">
        <f t="shared" si="186"/>
        <v>0</v>
      </c>
    </row>
    <row r="190" spans="1:44" x14ac:dyDescent="0.3">
      <c r="A190" s="78" t="s">
        <v>259</v>
      </c>
      <c r="B190" s="64">
        <v>6.5709999999999997</v>
      </c>
      <c r="C190" s="64" t="s">
        <v>0</v>
      </c>
      <c r="D190" s="64" t="s">
        <v>0</v>
      </c>
      <c r="E190" s="64" t="s">
        <v>0</v>
      </c>
      <c r="F190" s="64">
        <v>0</v>
      </c>
      <c r="G190" s="64" t="s">
        <v>0</v>
      </c>
      <c r="H190" s="64" t="s">
        <v>0</v>
      </c>
      <c r="I190" s="64">
        <v>6.8070000000000004</v>
      </c>
      <c r="J190" s="64">
        <v>0</v>
      </c>
      <c r="K190" s="64" t="s">
        <v>0</v>
      </c>
      <c r="L190" s="64" t="s">
        <v>0</v>
      </c>
      <c r="M190" s="64" t="s">
        <v>0</v>
      </c>
      <c r="N190" s="64" t="s">
        <v>0</v>
      </c>
      <c r="O190" s="64" t="s">
        <v>0</v>
      </c>
      <c r="P190" s="64">
        <v>10.682</v>
      </c>
      <c r="Q190" s="64" t="s">
        <v>0</v>
      </c>
      <c r="R190" s="64" t="s">
        <v>0</v>
      </c>
      <c r="S190" s="64" t="s">
        <v>0</v>
      </c>
      <c r="T190" s="64" t="s">
        <v>0</v>
      </c>
      <c r="U190" s="64" t="s">
        <v>0</v>
      </c>
      <c r="V190" s="64" t="s">
        <v>0</v>
      </c>
      <c r="X190" s="1">
        <f t="shared" si="188"/>
        <v>188</v>
      </c>
      <c r="Y190" s="1">
        <f t="shared" si="189"/>
        <v>0</v>
      </c>
      <c r="Z190" s="1">
        <f t="shared" si="189"/>
        <v>0</v>
      </c>
      <c r="AA190" s="1">
        <f t="shared" si="187"/>
        <v>0</v>
      </c>
      <c r="AB190" s="1">
        <f t="shared" si="187"/>
        <v>0</v>
      </c>
      <c r="AC190" s="1">
        <f t="shared" si="187"/>
        <v>0</v>
      </c>
      <c r="AD190" s="1">
        <f t="shared" si="174"/>
        <v>0</v>
      </c>
      <c r="AE190" s="1">
        <f t="shared" si="174"/>
        <v>192</v>
      </c>
      <c r="AF190" s="1">
        <f t="shared" si="174"/>
        <v>0</v>
      </c>
      <c r="AG190" s="1">
        <f t="shared" si="175"/>
        <v>0</v>
      </c>
      <c r="AH190" s="1">
        <f t="shared" si="176"/>
        <v>0</v>
      </c>
      <c r="AI190" s="1">
        <f t="shared" si="177"/>
        <v>0</v>
      </c>
      <c r="AJ190" s="1">
        <f t="shared" si="178"/>
        <v>0</v>
      </c>
      <c r="AK190" s="1">
        <f t="shared" si="179"/>
        <v>0</v>
      </c>
      <c r="AL190" s="1">
        <f t="shared" si="180"/>
        <v>191</v>
      </c>
      <c r="AM190" s="1">
        <f t="shared" si="181"/>
        <v>0</v>
      </c>
      <c r="AN190" s="1">
        <f t="shared" si="182"/>
        <v>0</v>
      </c>
      <c r="AO190" s="1">
        <f t="shared" si="183"/>
        <v>0</v>
      </c>
      <c r="AP190" s="1">
        <f t="shared" si="184"/>
        <v>0</v>
      </c>
      <c r="AQ190" s="1">
        <f t="shared" si="185"/>
        <v>0</v>
      </c>
      <c r="AR190" s="1">
        <f t="shared" si="186"/>
        <v>0</v>
      </c>
    </row>
    <row r="191" spans="1:44" x14ac:dyDescent="0.3">
      <c r="A191" s="78" t="s">
        <v>260</v>
      </c>
      <c r="B191" s="64">
        <v>1.6</v>
      </c>
      <c r="C191" s="64" t="s">
        <v>0</v>
      </c>
      <c r="D191" s="64" t="s">
        <v>0</v>
      </c>
      <c r="E191" s="64" t="s">
        <v>0</v>
      </c>
      <c r="F191" s="64" t="s">
        <v>0</v>
      </c>
      <c r="G191" s="64" t="s">
        <v>0</v>
      </c>
      <c r="H191" s="64" t="s">
        <v>0</v>
      </c>
      <c r="I191" s="64">
        <v>0.88800000000000001</v>
      </c>
      <c r="J191" s="64" t="s">
        <v>0</v>
      </c>
      <c r="K191" s="64" t="s">
        <v>0</v>
      </c>
      <c r="L191" s="64" t="s">
        <v>0</v>
      </c>
      <c r="M191" s="64" t="s">
        <v>0</v>
      </c>
      <c r="N191" s="64" t="s">
        <v>0</v>
      </c>
      <c r="O191" s="64" t="s">
        <v>0</v>
      </c>
      <c r="P191" s="64">
        <v>0.98699999999999999</v>
      </c>
      <c r="Q191" s="64" t="s">
        <v>0</v>
      </c>
      <c r="R191" s="64" t="s">
        <v>0</v>
      </c>
      <c r="S191" s="64" t="s">
        <v>0</v>
      </c>
      <c r="T191" s="64" t="s">
        <v>0</v>
      </c>
      <c r="U191" s="64" t="s">
        <v>0</v>
      </c>
      <c r="V191" s="64" t="s">
        <v>0</v>
      </c>
      <c r="X191" s="1">
        <f t="shared" si="188"/>
        <v>178</v>
      </c>
      <c r="Y191" s="1">
        <f t="shared" si="189"/>
        <v>0</v>
      </c>
      <c r="Z191" s="1">
        <f t="shared" si="189"/>
        <v>0</v>
      </c>
      <c r="AA191" s="1">
        <f t="shared" si="187"/>
        <v>0</v>
      </c>
      <c r="AB191" s="1">
        <f t="shared" si="187"/>
        <v>112</v>
      </c>
      <c r="AC191" s="1">
        <f t="shared" si="187"/>
        <v>0</v>
      </c>
      <c r="AD191" s="1">
        <f t="shared" si="174"/>
        <v>0</v>
      </c>
      <c r="AE191" s="1">
        <f t="shared" si="174"/>
        <v>177</v>
      </c>
      <c r="AF191" s="1">
        <f t="shared" si="174"/>
        <v>0</v>
      </c>
      <c r="AG191" s="1">
        <f t="shared" si="175"/>
        <v>0</v>
      </c>
      <c r="AH191" s="1">
        <f t="shared" si="176"/>
        <v>0</v>
      </c>
      <c r="AI191" s="1">
        <f t="shared" si="177"/>
        <v>0</v>
      </c>
      <c r="AJ191" s="1">
        <f t="shared" si="178"/>
        <v>0</v>
      </c>
      <c r="AK191" s="1">
        <f t="shared" si="179"/>
        <v>0</v>
      </c>
      <c r="AL191" s="1">
        <f t="shared" si="180"/>
        <v>180</v>
      </c>
      <c r="AM191" s="1">
        <f t="shared" si="181"/>
        <v>0</v>
      </c>
      <c r="AN191" s="1">
        <f t="shared" si="182"/>
        <v>0</v>
      </c>
      <c r="AO191" s="1">
        <f t="shared" si="183"/>
        <v>0</v>
      </c>
      <c r="AP191" s="1">
        <f t="shared" si="184"/>
        <v>139</v>
      </c>
      <c r="AQ191" s="1">
        <f t="shared" si="185"/>
        <v>125</v>
      </c>
      <c r="AR191" s="1">
        <f t="shared" si="186"/>
        <v>0</v>
      </c>
    </row>
    <row r="192" spans="1:44" x14ac:dyDescent="0.3">
      <c r="A192" s="78" t="s">
        <v>261</v>
      </c>
      <c r="B192" s="64">
        <v>4.3550000000000004</v>
      </c>
      <c r="C192" s="64" t="s">
        <v>0</v>
      </c>
      <c r="D192" s="64" t="s">
        <v>0</v>
      </c>
      <c r="E192" s="64" t="s">
        <v>0</v>
      </c>
      <c r="F192" s="64">
        <v>7.6999999999999999E-2</v>
      </c>
      <c r="G192" s="64" t="s">
        <v>0</v>
      </c>
      <c r="H192" s="64" t="s">
        <v>0</v>
      </c>
      <c r="I192" s="64">
        <v>3.7570000000000001</v>
      </c>
      <c r="J192" s="64" t="s">
        <v>0</v>
      </c>
      <c r="K192" s="64" t="s">
        <v>0</v>
      </c>
      <c r="L192" s="64" t="s">
        <v>0</v>
      </c>
      <c r="M192" s="64" t="s">
        <v>0</v>
      </c>
      <c r="N192" s="64" t="s">
        <v>0</v>
      </c>
      <c r="O192" s="64" t="s">
        <v>0</v>
      </c>
      <c r="P192" s="64">
        <v>3.8519999999999999</v>
      </c>
      <c r="Q192" s="64" t="s">
        <v>0</v>
      </c>
      <c r="R192" s="64" t="s">
        <v>0</v>
      </c>
      <c r="S192" s="64" t="s">
        <v>0</v>
      </c>
      <c r="T192" s="64">
        <v>6.0000000000000001E-3</v>
      </c>
      <c r="U192" s="64">
        <v>3.0000000000000001E-3</v>
      </c>
      <c r="V192" s="64" t="s">
        <v>0</v>
      </c>
      <c r="X192" s="1">
        <f t="shared" si="188"/>
        <v>150</v>
      </c>
      <c r="Y192" s="1">
        <f t="shared" si="189"/>
        <v>0</v>
      </c>
      <c r="Z192" s="1">
        <f t="shared" si="189"/>
        <v>0</v>
      </c>
      <c r="AA192" s="1">
        <f t="shared" si="187"/>
        <v>0</v>
      </c>
      <c r="AB192" s="1">
        <f t="shared" si="187"/>
        <v>110</v>
      </c>
      <c r="AC192" s="1">
        <f t="shared" si="187"/>
        <v>0</v>
      </c>
      <c r="AD192" s="1">
        <f t="shared" si="174"/>
        <v>0</v>
      </c>
      <c r="AE192" s="1">
        <f t="shared" si="174"/>
        <v>178</v>
      </c>
      <c r="AF192" s="1">
        <f t="shared" si="174"/>
        <v>0</v>
      </c>
      <c r="AG192" s="1">
        <f t="shared" si="175"/>
        <v>0</v>
      </c>
      <c r="AH192" s="1">
        <f t="shared" si="176"/>
        <v>0</v>
      </c>
      <c r="AI192" s="1">
        <f t="shared" si="177"/>
        <v>164</v>
      </c>
      <c r="AJ192" s="1">
        <f t="shared" si="178"/>
        <v>129</v>
      </c>
      <c r="AK192" s="1">
        <f t="shared" si="179"/>
        <v>0</v>
      </c>
      <c r="AL192" s="1">
        <f t="shared" si="180"/>
        <v>146</v>
      </c>
      <c r="AM192" s="1">
        <f t="shared" si="181"/>
        <v>0</v>
      </c>
      <c r="AN192" s="1">
        <f t="shared" si="182"/>
        <v>0</v>
      </c>
      <c r="AO192" s="1">
        <f t="shared" si="183"/>
        <v>0</v>
      </c>
      <c r="AP192" s="1">
        <f t="shared" si="184"/>
        <v>0</v>
      </c>
      <c r="AQ192" s="1">
        <f t="shared" si="185"/>
        <v>0</v>
      </c>
      <c r="AR192" s="1">
        <f t="shared" si="186"/>
        <v>0</v>
      </c>
    </row>
    <row r="193" spans="1:44" x14ac:dyDescent="0.3">
      <c r="A193" s="78" t="s">
        <v>262</v>
      </c>
      <c r="B193" s="64">
        <v>39.877000000000002</v>
      </c>
      <c r="C193" s="64" t="s">
        <v>0</v>
      </c>
      <c r="D193" s="64" t="s">
        <v>0</v>
      </c>
      <c r="E193" s="64" t="s">
        <v>0</v>
      </c>
      <c r="F193" s="64">
        <v>8.2000000000000003E-2</v>
      </c>
      <c r="G193" s="64" t="s">
        <v>0</v>
      </c>
      <c r="H193" s="64" t="s">
        <v>0</v>
      </c>
      <c r="I193" s="64">
        <v>3.1840000000000002</v>
      </c>
      <c r="J193" s="64" t="s">
        <v>0</v>
      </c>
      <c r="K193" s="64" t="s">
        <v>0</v>
      </c>
      <c r="L193" s="64" t="s">
        <v>0</v>
      </c>
      <c r="M193" s="64">
        <v>0</v>
      </c>
      <c r="N193" s="64">
        <v>3.0000000000000001E-3</v>
      </c>
      <c r="O193" s="64" t="s">
        <v>0</v>
      </c>
      <c r="P193" s="64">
        <v>37.680999999999997</v>
      </c>
      <c r="Q193" s="64" t="s">
        <v>0</v>
      </c>
      <c r="R193" s="64" t="s">
        <v>0</v>
      </c>
      <c r="S193" s="64" t="s">
        <v>0</v>
      </c>
      <c r="T193" s="64" t="s">
        <v>0</v>
      </c>
      <c r="U193" s="64" t="s">
        <v>0</v>
      </c>
      <c r="V193" s="64" t="s">
        <v>0</v>
      </c>
      <c r="X193" s="1">
        <f t="shared" si="188"/>
        <v>183</v>
      </c>
      <c r="Y193" s="1">
        <f t="shared" si="189"/>
        <v>0</v>
      </c>
      <c r="Z193" s="1">
        <f t="shared" si="189"/>
        <v>0</v>
      </c>
      <c r="AA193" s="1">
        <f t="shared" si="187"/>
        <v>0</v>
      </c>
      <c r="AB193" s="1">
        <f t="shared" si="187"/>
        <v>0</v>
      </c>
      <c r="AC193" s="1">
        <f t="shared" si="187"/>
        <v>0</v>
      </c>
      <c r="AD193" s="1">
        <f t="shared" si="174"/>
        <v>0</v>
      </c>
      <c r="AE193" s="1">
        <f t="shared" si="174"/>
        <v>176</v>
      </c>
      <c r="AF193" s="1">
        <f t="shared" si="174"/>
        <v>0</v>
      </c>
      <c r="AG193" s="1">
        <f t="shared" si="175"/>
        <v>0</v>
      </c>
      <c r="AH193" s="1">
        <f t="shared" si="176"/>
        <v>0</v>
      </c>
      <c r="AI193" s="1">
        <f t="shared" si="177"/>
        <v>0</v>
      </c>
      <c r="AJ193" s="1">
        <f t="shared" si="178"/>
        <v>0</v>
      </c>
      <c r="AK193" s="1">
        <f t="shared" si="179"/>
        <v>0</v>
      </c>
      <c r="AL193" s="1">
        <f t="shared" si="180"/>
        <v>188</v>
      </c>
      <c r="AM193" s="1">
        <f t="shared" si="181"/>
        <v>0</v>
      </c>
      <c r="AN193" s="1">
        <f t="shared" si="182"/>
        <v>0</v>
      </c>
      <c r="AO193" s="1">
        <f t="shared" si="183"/>
        <v>0</v>
      </c>
      <c r="AP193" s="1">
        <f t="shared" si="184"/>
        <v>0</v>
      </c>
      <c r="AQ193" s="1">
        <f t="shared" si="185"/>
        <v>136</v>
      </c>
      <c r="AR193" s="1">
        <f t="shared" si="186"/>
        <v>0</v>
      </c>
    </row>
    <row r="194" spans="1:44" x14ac:dyDescent="0.3">
      <c r="A194" s="78" t="s">
        <v>263</v>
      </c>
      <c r="B194" s="64">
        <v>2.2130000000000001</v>
      </c>
      <c r="C194" s="64" t="s">
        <v>0</v>
      </c>
      <c r="D194" s="64" t="s">
        <v>0</v>
      </c>
      <c r="E194" s="64" t="s">
        <v>0</v>
      </c>
      <c r="F194" s="64" t="s">
        <v>0</v>
      </c>
      <c r="G194" s="64" t="s">
        <v>0</v>
      </c>
      <c r="H194" s="64" t="s">
        <v>0</v>
      </c>
      <c r="I194" s="64">
        <v>3.9350000000000001</v>
      </c>
      <c r="J194" s="64" t="s">
        <v>0</v>
      </c>
      <c r="K194" s="64" t="s">
        <v>0</v>
      </c>
      <c r="L194" s="64" t="s">
        <v>0</v>
      </c>
      <c r="M194" s="64" t="s">
        <v>0</v>
      </c>
      <c r="N194" s="64" t="s">
        <v>0</v>
      </c>
      <c r="O194" s="64" t="s">
        <v>0</v>
      </c>
      <c r="P194" s="64">
        <v>1.4610000000000001</v>
      </c>
      <c r="Q194" s="64" t="s">
        <v>0</v>
      </c>
      <c r="R194" s="64" t="s">
        <v>0</v>
      </c>
      <c r="S194" s="64" t="s">
        <v>0</v>
      </c>
      <c r="T194" s="64" t="s">
        <v>0</v>
      </c>
      <c r="U194" s="64">
        <v>0</v>
      </c>
      <c r="V194" s="64" t="s">
        <v>0</v>
      </c>
      <c r="X194" s="1">
        <f t="shared" si="188"/>
        <v>187</v>
      </c>
      <c r="Y194" s="1">
        <f t="shared" si="189"/>
        <v>0</v>
      </c>
      <c r="Z194" s="1">
        <f t="shared" si="189"/>
        <v>0</v>
      </c>
      <c r="AA194" s="1">
        <f t="shared" si="187"/>
        <v>0</v>
      </c>
      <c r="AB194" s="1">
        <f t="shared" si="187"/>
        <v>166</v>
      </c>
      <c r="AC194" s="1">
        <f t="shared" si="187"/>
        <v>0</v>
      </c>
      <c r="AD194" s="1">
        <f t="shared" ref="AD194:AF209" si="190">IFERROR(RANK(H195,H$13:H$224),0)</f>
        <v>0</v>
      </c>
      <c r="AE194" s="1">
        <f t="shared" si="190"/>
        <v>185</v>
      </c>
      <c r="AF194" s="1">
        <f t="shared" si="190"/>
        <v>0</v>
      </c>
      <c r="AG194" s="1">
        <f t="shared" si="175"/>
        <v>0</v>
      </c>
      <c r="AH194" s="1">
        <f t="shared" si="176"/>
        <v>0</v>
      </c>
      <c r="AI194" s="1">
        <f t="shared" si="177"/>
        <v>164</v>
      </c>
      <c r="AJ194" s="1">
        <f t="shared" si="178"/>
        <v>0</v>
      </c>
      <c r="AK194" s="1">
        <f t="shared" si="179"/>
        <v>0</v>
      </c>
      <c r="AL194" s="1">
        <f t="shared" si="180"/>
        <v>176</v>
      </c>
      <c r="AM194" s="1">
        <f t="shared" si="181"/>
        <v>0</v>
      </c>
      <c r="AN194" s="1">
        <f t="shared" si="182"/>
        <v>0</v>
      </c>
      <c r="AO194" s="1">
        <f t="shared" si="183"/>
        <v>0</v>
      </c>
      <c r="AP194" s="1">
        <f t="shared" si="184"/>
        <v>0</v>
      </c>
      <c r="AQ194" s="1">
        <f t="shared" si="185"/>
        <v>120</v>
      </c>
      <c r="AR194" s="1">
        <f t="shared" si="186"/>
        <v>0</v>
      </c>
    </row>
    <row r="195" spans="1:44" x14ac:dyDescent="0.3">
      <c r="A195" s="78" t="s">
        <v>264</v>
      </c>
      <c r="B195" s="64">
        <v>1.659</v>
      </c>
      <c r="C195" s="64" t="s">
        <v>0</v>
      </c>
      <c r="D195" s="64" t="s">
        <v>0</v>
      </c>
      <c r="E195" s="64" t="s">
        <v>0</v>
      </c>
      <c r="F195" s="64">
        <v>0</v>
      </c>
      <c r="G195" s="64" t="s">
        <v>0</v>
      </c>
      <c r="H195" s="64" t="s">
        <v>0</v>
      </c>
      <c r="I195" s="64">
        <v>1.464</v>
      </c>
      <c r="J195" s="64" t="s">
        <v>0</v>
      </c>
      <c r="K195" s="64" t="s">
        <v>0</v>
      </c>
      <c r="L195" s="64" t="s">
        <v>0</v>
      </c>
      <c r="M195" s="64">
        <v>0</v>
      </c>
      <c r="N195" s="64" t="s">
        <v>0</v>
      </c>
      <c r="O195" s="64" t="s">
        <v>0</v>
      </c>
      <c r="P195" s="64">
        <v>5.5819999999999999</v>
      </c>
      <c r="Q195" s="64" t="s">
        <v>0</v>
      </c>
      <c r="R195" s="64" t="s">
        <v>0</v>
      </c>
      <c r="S195" s="64" t="s">
        <v>0</v>
      </c>
      <c r="T195" s="64" t="s">
        <v>0</v>
      </c>
      <c r="U195" s="64">
        <v>3.5000000000000003E-2</v>
      </c>
      <c r="V195" s="64" t="s">
        <v>0</v>
      </c>
      <c r="X195" s="1">
        <f t="shared" si="188"/>
        <v>182</v>
      </c>
      <c r="Y195" s="1">
        <f t="shared" si="189"/>
        <v>0</v>
      </c>
      <c r="Z195" s="1">
        <f t="shared" si="189"/>
        <v>0</v>
      </c>
      <c r="AA195" s="1">
        <f t="shared" si="187"/>
        <v>0</v>
      </c>
      <c r="AB195" s="1">
        <f t="shared" si="187"/>
        <v>0</v>
      </c>
      <c r="AC195" s="1">
        <f t="shared" si="187"/>
        <v>0</v>
      </c>
      <c r="AD195" s="1">
        <f t="shared" si="190"/>
        <v>0</v>
      </c>
      <c r="AE195" s="1">
        <f t="shared" si="190"/>
        <v>174</v>
      </c>
      <c r="AF195" s="1">
        <f t="shared" si="190"/>
        <v>0</v>
      </c>
      <c r="AG195" s="1">
        <f t="shared" si="175"/>
        <v>0</v>
      </c>
      <c r="AH195" s="1">
        <f t="shared" si="176"/>
        <v>0</v>
      </c>
      <c r="AI195" s="1">
        <f t="shared" si="177"/>
        <v>164</v>
      </c>
      <c r="AJ195" s="1">
        <f t="shared" si="178"/>
        <v>0</v>
      </c>
      <c r="AK195" s="1">
        <f t="shared" si="179"/>
        <v>0</v>
      </c>
      <c r="AL195" s="1">
        <f t="shared" si="180"/>
        <v>174</v>
      </c>
      <c r="AM195" s="1">
        <f t="shared" si="181"/>
        <v>0</v>
      </c>
      <c r="AN195" s="1">
        <f t="shared" si="182"/>
        <v>0</v>
      </c>
      <c r="AO195" s="1">
        <f t="shared" si="183"/>
        <v>0</v>
      </c>
      <c r="AP195" s="1">
        <f t="shared" si="184"/>
        <v>162</v>
      </c>
      <c r="AQ195" s="1">
        <f t="shared" si="185"/>
        <v>0</v>
      </c>
      <c r="AR195" s="1">
        <f t="shared" si="186"/>
        <v>0</v>
      </c>
    </row>
    <row r="196" spans="1:44" x14ac:dyDescent="0.3">
      <c r="A196" s="78" t="s">
        <v>265</v>
      </c>
      <c r="B196" s="64">
        <v>3.1080000000000001</v>
      </c>
      <c r="C196" s="64" t="s">
        <v>0</v>
      </c>
      <c r="D196" s="64" t="s">
        <v>0</v>
      </c>
      <c r="E196" s="64" t="s">
        <v>0</v>
      </c>
      <c r="F196" s="64" t="s">
        <v>0</v>
      </c>
      <c r="G196" s="64" t="s">
        <v>0</v>
      </c>
      <c r="H196" s="64" t="s">
        <v>0</v>
      </c>
      <c r="I196" s="64">
        <v>4.59</v>
      </c>
      <c r="J196" s="64" t="s">
        <v>0</v>
      </c>
      <c r="K196" s="64" t="s">
        <v>0</v>
      </c>
      <c r="L196" s="64" t="s">
        <v>0</v>
      </c>
      <c r="M196" s="64">
        <v>0</v>
      </c>
      <c r="N196" s="64" t="s">
        <v>0</v>
      </c>
      <c r="O196" s="64" t="s">
        <v>0</v>
      </c>
      <c r="P196" s="64">
        <v>6.1029999999999998</v>
      </c>
      <c r="Q196" s="64" t="s">
        <v>0</v>
      </c>
      <c r="R196" s="64" t="s">
        <v>0</v>
      </c>
      <c r="S196" s="64" t="s">
        <v>0</v>
      </c>
      <c r="T196" s="64">
        <v>0</v>
      </c>
      <c r="U196" s="64" t="s">
        <v>0</v>
      </c>
      <c r="V196" s="64" t="s">
        <v>0</v>
      </c>
      <c r="X196" s="1">
        <f t="shared" si="188"/>
        <v>190</v>
      </c>
      <c r="Y196" s="1">
        <f t="shared" si="189"/>
        <v>0</v>
      </c>
      <c r="Z196" s="1">
        <f t="shared" si="189"/>
        <v>0</v>
      </c>
      <c r="AA196" s="1">
        <f t="shared" ref="AA196:AC211" si="191">IFERROR(RANK(E197,E$13:E$224),0)</f>
        <v>0</v>
      </c>
      <c r="AB196" s="1">
        <f t="shared" si="191"/>
        <v>0</v>
      </c>
      <c r="AC196" s="1">
        <f t="shared" si="191"/>
        <v>0</v>
      </c>
      <c r="AD196" s="1">
        <f t="shared" si="190"/>
        <v>0</v>
      </c>
      <c r="AE196" s="1">
        <f t="shared" si="190"/>
        <v>187</v>
      </c>
      <c r="AF196" s="1">
        <f t="shared" si="190"/>
        <v>0</v>
      </c>
      <c r="AG196" s="1">
        <f t="shared" si="175"/>
        <v>0</v>
      </c>
      <c r="AH196" s="1">
        <f t="shared" si="176"/>
        <v>0</v>
      </c>
      <c r="AI196" s="1">
        <f t="shared" si="177"/>
        <v>0</v>
      </c>
      <c r="AJ196" s="1">
        <f t="shared" si="178"/>
        <v>0</v>
      </c>
      <c r="AK196" s="1">
        <f t="shared" si="179"/>
        <v>0</v>
      </c>
      <c r="AL196" s="1">
        <f t="shared" si="180"/>
        <v>195</v>
      </c>
      <c r="AM196" s="1">
        <f t="shared" si="181"/>
        <v>0</v>
      </c>
      <c r="AN196" s="1">
        <f t="shared" si="182"/>
        <v>0</v>
      </c>
      <c r="AO196" s="1">
        <f t="shared" si="183"/>
        <v>0</v>
      </c>
      <c r="AP196" s="1">
        <f t="shared" si="184"/>
        <v>162</v>
      </c>
      <c r="AQ196" s="1">
        <f t="shared" si="185"/>
        <v>0</v>
      </c>
      <c r="AR196" s="1">
        <f t="shared" si="186"/>
        <v>0</v>
      </c>
    </row>
    <row r="197" spans="1:44" x14ac:dyDescent="0.3">
      <c r="A197" s="78" t="s">
        <v>266</v>
      </c>
      <c r="B197" s="64">
        <v>1.4339999999999999</v>
      </c>
      <c r="C197" s="64" t="s">
        <v>0</v>
      </c>
      <c r="D197" s="64" t="s">
        <v>0</v>
      </c>
      <c r="E197" s="64" t="s">
        <v>0</v>
      </c>
      <c r="F197" s="64" t="s">
        <v>0</v>
      </c>
      <c r="G197" s="64" t="s">
        <v>0</v>
      </c>
      <c r="H197" s="64" t="s">
        <v>0</v>
      </c>
      <c r="I197" s="64">
        <v>1.149</v>
      </c>
      <c r="J197" s="64" t="s">
        <v>0</v>
      </c>
      <c r="K197" s="64" t="s">
        <v>0</v>
      </c>
      <c r="L197" s="64" t="s">
        <v>0</v>
      </c>
      <c r="M197" s="64" t="s">
        <v>0</v>
      </c>
      <c r="N197" s="64" t="s">
        <v>0</v>
      </c>
      <c r="O197" s="64" t="s">
        <v>0</v>
      </c>
      <c r="P197" s="64">
        <v>0.63600000000000001</v>
      </c>
      <c r="Q197" s="64" t="s">
        <v>0</v>
      </c>
      <c r="R197" s="64" t="s">
        <v>0</v>
      </c>
      <c r="S197" s="64" t="s">
        <v>0</v>
      </c>
      <c r="T197" s="64">
        <v>0</v>
      </c>
      <c r="U197" s="64" t="s">
        <v>0</v>
      </c>
      <c r="V197" s="64" t="s">
        <v>0</v>
      </c>
      <c r="X197" s="1">
        <f t="shared" si="188"/>
        <v>194</v>
      </c>
      <c r="Y197" s="1">
        <f t="shared" si="189"/>
        <v>0</v>
      </c>
      <c r="Z197" s="1">
        <f t="shared" si="189"/>
        <v>0</v>
      </c>
      <c r="AA197" s="1">
        <f t="shared" si="191"/>
        <v>0</v>
      </c>
      <c r="AB197" s="1">
        <f t="shared" si="191"/>
        <v>166</v>
      </c>
      <c r="AC197" s="1">
        <f t="shared" si="191"/>
        <v>0</v>
      </c>
      <c r="AD197" s="1">
        <f t="shared" si="190"/>
        <v>0</v>
      </c>
      <c r="AE197" s="1">
        <f t="shared" si="190"/>
        <v>191</v>
      </c>
      <c r="AF197" s="1">
        <f t="shared" si="190"/>
        <v>0</v>
      </c>
      <c r="AG197" s="1">
        <f t="shared" si="175"/>
        <v>0</v>
      </c>
      <c r="AH197" s="1">
        <f t="shared" si="176"/>
        <v>0</v>
      </c>
      <c r="AI197" s="1">
        <f t="shared" si="177"/>
        <v>103</v>
      </c>
      <c r="AJ197" s="1">
        <f t="shared" si="178"/>
        <v>135</v>
      </c>
      <c r="AK197" s="1">
        <f t="shared" si="179"/>
        <v>0</v>
      </c>
      <c r="AL197" s="1">
        <f t="shared" si="180"/>
        <v>190</v>
      </c>
      <c r="AM197" s="1">
        <f t="shared" si="181"/>
        <v>0</v>
      </c>
      <c r="AN197" s="1">
        <f t="shared" si="182"/>
        <v>0</v>
      </c>
      <c r="AO197" s="1">
        <f t="shared" si="183"/>
        <v>0</v>
      </c>
      <c r="AP197" s="1">
        <f t="shared" si="184"/>
        <v>0</v>
      </c>
      <c r="AQ197" s="1">
        <f t="shared" si="185"/>
        <v>132</v>
      </c>
      <c r="AR197" s="1">
        <f t="shared" si="186"/>
        <v>0</v>
      </c>
    </row>
    <row r="198" spans="1:44" x14ac:dyDescent="0.3">
      <c r="A198" s="78" t="s">
        <v>267</v>
      </c>
      <c r="B198" s="64">
        <v>1.0620000000000001</v>
      </c>
      <c r="C198" s="64" t="s">
        <v>0</v>
      </c>
      <c r="D198" s="64" t="s">
        <v>0</v>
      </c>
      <c r="E198" s="64" t="s">
        <v>0</v>
      </c>
      <c r="F198" s="64">
        <v>0</v>
      </c>
      <c r="G198" s="64" t="s">
        <v>0</v>
      </c>
      <c r="H198" s="64" t="s">
        <v>0</v>
      </c>
      <c r="I198" s="64">
        <v>0.89100000000000001</v>
      </c>
      <c r="J198" s="64" t="s">
        <v>0</v>
      </c>
      <c r="K198" s="64" t="s">
        <v>0</v>
      </c>
      <c r="L198" s="64" t="s">
        <v>0</v>
      </c>
      <c r="M198" s="64">
        <v>0.156</v>
      </c>
      <c r="N198" s="64">
        <v>0</v>
      </c>
      <c r="O198" s="64" t="s">
        <v>0</v>
      </c>
      <c r="P198" s="64">
        <v>1.016</v>
      </c>
      <c r="Q198" s="64" t="s">
        <v>0</v>
      </c>
      <c r="R198" s="64" t="s">
        <v>0</v>
      </c>
      <c r="S198" s="64" t="s">
        <v>0</v>
      </c>
      <c r="T198" s="64" t="s">
        <v>0</v>
      </c>
      <c r="U198" s="64">
        <v>1E-3</v>
      </c>
      <c r="V198" s="64" t="s">
        <v>0</v>
      </c>
      <c r="X198" s="1">
        <f t="shared" si="188"/>
        <v>189</v>
      </c>
      <c r="Y198" s="1">
        <f t="shared" si="189"/>
        <v>0</v>
      </c>
      <c r="Z198" s="1">
        <f t="shared" si="189"/>
        <v>0</v>
      </c>
      <c r="AA198" s="1">
        <f t="shared" si="191"/>
        <v>0</v>
      </c>
      <c r="AB198" s="1">
        <f t="shared" si="191"/>
        <v>166</v>
      </c>
      <c r="AC198" s="1">
        <f t="shared" si="191"/>
        <v>0</v>
      </c>
      <c r="AD198" s="1">
        <f t="shared" si="190"/>
        <v>0</v>
      </c>
      <c r="AE198" s="1">
        <f t="shared" si="190"/>
        <v>186</v>
      </c>
      <c r="AF198" s="1">
        <f t="shared" si="190"/>
        <v>0</v>
      </c>
      <c r="AG198" s="1">
        <f t="shared" si="175"/>
        <v>0</v>
      </c>
      <c r="AH198" s="1">
        <f t="shared" si="176"/>
        <v>0</v>
      </c>
      <c r="AI198" s="1">
        <f t="shared" si="177"/>
        <v>147</v>
      </c>
      <c r="AJ198" s="1">
        <f t="shared" si="178"/>
        <v>0</v>
      </c>
      <c r="AK198" s="1">
        <f t="shared" si="179"/>
        <v>0</v>
      </c>
      <c r="AL198" s="1">
        <f t="shared" si="180"/>
        <v>182</v>
      </c>
      <c r="AM198" s="1">
        <f t="shared" si="181"/>
        <v>0</v>
      </c>
      <c r="AN198" s="1">
        <f t="shared" si="182"/>
        <v>0</v>
      </c>
      <c r="AO198" s="1">
        <f t="shared" si="183"/>
        <v>0</v>
      </c>
      <c r="AP198" s="1">
        <f t="shared" si="184"/>
        <v>0</v>
      </c>
      <c r="AQ198" s="1">
        <f t="shared" si="185"/>
        <v>0</v>
      </c>
      <c r="AR198" s="1">
        <f t="shared" si="186"/>
        <v>0</v>
      </c>
    </row>
    <row r="199" spans="1:44" x14ac:dyDescent="0.3">
      <c r="A199" s="78" t="s">
        <v>268</v>
      </c>
      <c r="B199" s="64">
        <v>1.585</v>
      </c>
      <c r="C199" s="64" t="s">
        <v>0</v>
      </c>
      <c r="D199" s="64" t="s">
        <v>0</v>
      </c>
      <c r="E199" s="64" t="s">
        <v>0</v>
      </c>
      <c r="F199" s="64">
        <v>0</v>
      </c>
      <c r="G199" s="64" t="s">
        <v>0</v>
      </c>
      <c r="H199" s="64" t="s">
        <v>0</v>
      </c>
      <c r="I199" s="64">
        <v>1.1990000000000001</v>
      </c>
      <c r="J199" s="64" t="s">
        <v>0</v>
      </c>
      <c r="K199" s="64" t="s">
        <v>0</v>
      </c>
      <c r="L199" s="64" t="s">
        <v>0</v>
      </c>
      <c r="M199" s="64">
        <v>4.0000000000000001E-3</v>
      </c>
      <c r="N199" s="64" t="s">
        <v>0</v>
      </c>
      <c r="O199" s="64" t="s">
        <v>0</v>
      </c>
      <c r="P199" s="64">
        <v>3.0310000000000001</v>
      </c>
      <c r="Q199" s="64" t="s">
        <v>0</v>
      </c>
      <c r="R199" s="64" t="s">
        <v>0</v>
      </c>
      <c r="S199" s="64" t="s">
        <v>0</v>
      </c>
      <c r="T199" s="64" t="s">
        <v>0</v>
      </c>
      <c r="U199" s="64" t="s">
        <v>0</v>
      </c>
      <c r="V199" s="64" t="s">
        <v>0</v>
      </c>
      <c r="X199" s="1">
        <f t="shared" si="188"/>
        <v>192</v>
      </c>
      <c r="Y199" s="1">
        <f t="shared" si="189"/>
        <v>0</v>
      </c>
      <c r="Z199" s="1">
        <f t="shared" si="189"/>
        <v>0</v>
      </c>
      <c r="AA199" s="1">
        <f t="shared" si="191"/>
        <v>0</v>
      </c>
      <c r="AB199" s="1">
        <f t="shared" si="191"/>
        <v>123</v>
      </c>
      <c r="AC199" s="1">
        <f t="shared" si="191"/>
        <v>0</v>
      </c>
      <c r="AD199" s="1">
        <f t="shared" si="190"/>
        <v>0</v>
      </c>
      <c r="AE199" s="1">
        <f t="shared" si="190"/>
        <v>182</v>
      </c>
      <c r="AF199" s="1">
        <f t="shared" si="190"/>
        <v>0</v>
      </c>
      <c r="AG199" s="1">
        <f t="shared" si="175"/>
        <v>0</v>
      </c>
      <c r="AH199" s="1">
        <f t="shared" si="176"/>
        <v>0</v>
      </c>
      <c r="AI199" s="1">
        <f t="shared" si="177"/>
        <v>121</v>
      </c>
      <c r="AJ199" s="1">
        <f t="shared" si="178"/>
        <v>131</v>
      </c>
      <c r="AK199" s="1">
        <f t="shared" si="179"/>
        <v>0</v>
      </c>
      <c r="AL199" s="1">
        <f t="shared" si="180"/>
        <v>183</v>
      </c>
      <c r="AM199" s="1">
        <f t="shared" si="181"/>
        <v>0</v>
      </c>
      <c r="AN199" s="1">
        <f t="shared" si="182"/>
        <v>0</v>
      </c>
      <c r="AO199" s="1">
        <f t="shared" si="183"/>
        <v>0</v>
      </c>
      <c r="AP199" s="1">
        <f t="shared" si="184"/>
        <v>111</v>
      </c>
      <c r="AQ199" s="1">
        <f t="shared" si="185"/>
        <v>0</v>
      </c>
      <c r="AR199" s="1">
        <f t="shared" si="186"/>
        <v>0</v>
      </c>
    </row>
    <row r="200" spans="1:44" x14ac:dyDescent="0.3">
      <c r="A200" s="78" t="s">
        <v>269</v>
      </c>
      <c r="B200" s="64">
        <v>1.117</v>
      </c>
      <c r="C200" s="64" t="s">
        <v>0</v>
      </c>
      <c r="D200" s="64" t="s">
        <v>0</v>
      </c>
      <c r="E200" s="64" t="s">
        <v>0</v>
      </c>
      <c r="F200" s="64">
        <v>3.6999999999999998E-2</v>
      </c>
      <c r="G200" s="64" t="s">
        <v>0</v>
      </c>
      <c r="H200" s="64" t="s">
        <v>0</v>
      </c>
      <c r="I200" s="64">
        <v>2.762</v>
      </c>
      <c r="J200" s="64" t="s">
        <v>0</v>
      </c>
      <c r="K200" s="64" t="s">
        <v>0</v>
      </c>
      <c r="L200" s="64" t="s">
        <v>0</v>
      </c>
      <c r="M200" s="64">
        <v>5.5E-2</v>
      </c>
      <c r="N200" s="64">
        <v>1E-3</v>
      </c>
      <c r="O200" s="64" t="s">
        <v>0</v>
      </c>
      <c r="P200" s="64">
        <v>2.8769999999999998</v>
      </c>
      <c r="Q200" s="64" t="s">
        <v>0</v>
      </c>
      <c r="R200" s="64" t="s">
        <v>0</v>
      </c>
      <c r="S200" s="64" t="s">
        <v>0</v>
      </c>
      <c r="T200" s="64">
        <v>7.6999999999999999E-2</v>
      </c>
      <c r="U200" s="64" t="s">
        <v>0</v>
      </c>
      <c r="V200" s="64" t="s">
        <v>0</v>
      </c>
      <c r="X200" s="1">
        <f t="shared" si="188"/>
        <v>193</v>
      </c>
      <c r="Y200" s="1">
        <f t="shared" ref="Y200:Z215" si="192">IFERROR(RANK(C201,C$13:C$224),0)</f>
        <v>0</v>
      </c>
      <c r="Z200" s="1">
        <f t="shared" si="192"/>
        <v>0</v>
      </c>
      <c r="AA200" s="1">
        <f t="shared" si="191"/>
        <v>0</v>
      </c>
      <c r="AB200" s="1">
        <f t="shared" si="191"/>
        <v>166</v>
      </c>
      <c r="AC200" s="1">
        <f t="shared" si="191"/>
        <v>0</v>
      </c>
      <c r="AD200" s="1">
        <f t="shared" si="190"/>
        <v>0</v>
      </c>
      <c r="AE200" s="1">
        <f t="shared" si="190"/>
        <v>201</v>
      </c>
      <c r="AF200" s="1">
        <f t="shared" si="190"/>
        <v>0</v>
      </c>
      <c r="AG200" s="1">
        <f t="shared" si="175"/>
        <v>0</v>
      </c>
      <c r="AH200" s="1">
        <f t="shared" si="176"/>
        <v>0</v>
      </c>
      <c r="AI200" s="1">
        <f t="shared" si="177"/>
        <v>164</v>
      </c>
      <c r="AJ200" s="1">
        <f t="shared" si="178"/>
        <v>118</v>
      </c>
      <c r="AK200" s="1">
        <f t="shared" si="179"/>
        <v>0</v>
      </c>
      <c r="AL200" s="1">
        <f t="shared" si="180"/>
        <v>199</v>
      </c>
      <c r="AM200" s="1">
        <f t="shared" si="181"/>
        <v>0</v>
      </c>
      <c r="AN200" s="1">
        <f t="shared" si="182"/>
        <v>0</v>
      </c>
      <c r="AO200" s="1">
        <f t="shared" si="183"/>
        <v>0</v>
      </c>
      <c r="AP200" s="1">
        <f t="shared" si="184"/>
        <v>0</v>
      </c>
      <c r="AQ200" s="1">
        <f t="shared" si="185"/>
        <v>132</v>
      </c>
      <c r="AR200" s="1">
        <f t="shared" si="186"/>
        <v>0</v>
      </c>
    </row>
    <row r="201" spans="1:44" x14ac:dyDescent="0.3">
      <c r="A201" s="78" t="s">
        <v>270</v>
      </c>
      <c r="B201" s="64">
        <v>1.0680000000000001</v>
      </c>
      <c r="C201" s="64" t="s">
        <v>0</v>
      </c>
      <c r="D201" s="64" t="s">
        <v>0</v>
      </c>
      <c r="E201" s="64" t="s">
        <v>0</v>
      </c>
      <c r="F201" s="64">
        <v>0</v>
      </c>
      <c r="G201" s="64" t="s">
        <v>0</v>
      </c>
      <c r="H201" s="64" t="s">
        <v>0</v>
      </c>
      <c r="I201" s="64">
        <v>0.59199999999999997</v>
      </c>
      <c r="J201" s="64" t="s">
        <v>0</v>
      </c>
      <c r="K201" s="64" t="s">
        <v>0</v>
      </c>
      <c r="L201" s="64" t="s">
        <v>0</v>
      </c>
      <c r="M201" s="64">
        <v>0</v>
      </c>
      <c r="N201" s="64">
        <v>0.02</v>
      </c>
      <c r="O201" s="64" t="s">
        <v>0</v>
      </c>
      <c r="P201" s="64">
        <v>0.51</v>
      </c>
      <c r="Q201" s="64" t="s">
        <v>0</v>
      </c>
      <c r="R201" s="64" t="s">
        <v>0</v>
      </c>
      <c r="S201" s="64" t="s">
        <v>0</v>
      </c>
      <c r="T201" s="64" t="s">
        <v>0</v>
      </c>
      <c r="U201" s="64">
        <v>1E-3</v>
      </c>
      <c r="V201" s="64" t="s">
        <v>0</v>
      </c>
      <c r="X201" s="1">
        <f t="shared" si="188"/>
        <v>184</v>
      </c>
      <c r="Y201" s="1">
        <f t="shared" si="192"/>
        <v>0</v>
      </c>
      <c r="Z201" s="1">
        <f t="shared" si="192"/>
        <v>0</v>
      </c>
      <c r="AA201" s="1">
        <f t="shared" si="191"/>
        <v>0</v>
      </c>
      <c r="AB201" s="1">
        <f t="shared" si="191"/>
        <v>150</v>
      </c>
      <c r="AC201" s="1">
        <f t="shared" si="191"/>
        <v>0</v>
      </c>
      <c r="AD201" s="1">
        <f t="shared" si="190"/>
        <v>0</v>
      </c>
      <c r="AE201" s="1">
        <f t="shared" si="190"/>
        <v>172</v>
      </c>
      <c r="AF201" s="1">
        <f t="shared" si="190"/>
        <v>0</v>
      </c>
      <c r="AG201" s="1">
        <f t="shared" si="175"/>
        <v>0</v>
      </c>
      <c r="AH201" s="1">
        <f t="shared" si="176"/>
        <v>0</v>
      </c>
      <c r="AI201" s="1">
        <f t="shared" si="177"/>
        <v>164</v>
      </c>
      <c r="AJ201" s="1">
        <f t="shared" si="178"/>
        <v>0</v>
      </c>
      <c r="AK201" s="1">
        <f t="shared" si="179"/>
        <v>0</v>
      </c>
      <c r="AL201" s="1">
        <f t="shared" si="180"/>
        <v>186</v>
      </c>
      <c r="AM201" s="1">
        <f t="shared" si="181"/>
        <v>0</v>
      </c>
      <c r="AN201" s="1">
        <f t="shared" si="182"/>
        <v>0</v>
      </c>
      <c r="AO201" s="1">
        <f t="shared" si="183"/>
        <v>0</v>
      </c>
      <c r="AP201" s="1">
        <f t="shared" si="184"/>
        <v>138</v>
      </c>
      <c r="AQ201" s="1">
        <f t="shared" si="185"/>
        <v>0</v>
      </c>
      <c r="AR201" s="1">
        <f t="shared" si="186"/>
        <v>0</v>
      </c>
    </row>
    <row r="202" spans="1:44" x14ac:dyDescent="0.3">
      <c r="A202" s="78" t="s">
        <v>271</v>
      </c>
      <c r="B202" s="64">
        <v>1.9530000000000001</v>
      </c>
      <c r="C202" s="64" t="s">
        <v>0</v>
      </c>
      <c r="D202" s="64" t="s">
        <v>0</v>
      </c>
      <c r="E202" s="64" t="s">
        <v>0</v>
      </c>
      <c r="F202" s="64">
        <v>3.0000000000000001E-3</v>
      </c>
      <c r="G202" s="64" t="s">
        <v>0</v>
      </c>
      <c r="H202" s="64" t="s">
        <v>0</v>
      </c>
      <c r="I202" s="64">
        <v>6.13</v>
      </c>
      <c r="J202" s="64" t="s">
        <v>0</v>
      </c>
      <c r="K202" s="64" t="s">
        <v>0</v>
      </c>
      <c r="L202" s="64" t="s">
        <v>0</v>
      </c>
      <c r="M202" s="64">
        <v>0</v>
      </c>
      <c r="N202" s="64" t="s">
        <v>0</v>
      </c>
      <c r="O202" s="64" t="s">
        <v>0</v>
      </c>
      <c r="P202" s="64">
        <v>1.82</v>
      </c>
      <c r="Q202" s="64" t="s">
        <v>0</v>
      </c>
      <c r="R202" s="64" t="s">
        <v>0</v>
      </c>
      <c r="S202" s="64" t="s">
        <v>0</v>
      </c>
      <c r="T202" s="64">
        <v>7.0000000000000001E-3</v>
      </c>
      <c r="U202" s="64" t="s">
        <v>0</v>
      </c>
      <c r="V202" s="64" t="s">
        <v>0</v>
      </c>
      <c r="X202" s="1">
        <f t="shared" si="188"/>
        <v>196</v>
      </c>
      <c r="Y202" s="1">
        <f t="shared" si="192"/>
        <v>0</v>
      </c>
      <c r="Z202" s="1">
        <f t="shared" si="192"/>
        <v>0</v>
      </c>
      <c r="AA202" s="1">
        <f t="shared" si="191"/>
        <v>0</v>
      </c>
      <c r="AB202" s="1">
        <f t="shared" si="191"/>
        <v>0</v>
      </c>
      <c r="AC202" s="1">
        <f t="shared" si="191"/>
        <v>0</v>
      </c>
      <c r="AD202" s="1">
        <f t="shared" si="190"/>
        <v>0</v>
      </c>
      <c r="AE202" s="1">
        <f t="shared" si="190"/>
        <v>196</v>
      </c>
      <c r="AF202" s="1">
        <f t="shared" si="190"/>
        <v>0</v>
      </c>
      <c r="AG202" s="1">
        <f t="shared" si="175"/>
        <v>0</v>
      </c>
      <c r="AH202" s="1">
        <f t="shared" si="176"/>
        <v>0</v>
      </c>
      <c r="AI202" s="1">
        <f t="shared" si="177"/>
        <v>0</v>
      </c>
      <c r="AJ202" s="1">
        <f t="shared" si="178"/>
        <v>0</v>
      </c>
      <c r="AK202" s="1">
        <f t="shared" si="179"/>
        <v>0</v>
      </c>
      <c r="AL202" s="1">
        <f t="shared" si="180"/>
        <v>198</v>
      </c>
      <c r="AM202" s="1">
        <f t="shared" si="181"/>
        <v>0</v>
      </c>
      <c r="AN202" s="1">
        <f t="shared" si="182"/>
        <v>0</v>
      </c>
      <c r="AO202" s="1">
        <f t="shared" si="183"/>
        <v>0</v>
      </c>
      <c r="AP202" s="1">
        <f t="shared" si="184"/>
        <v>0</v>
      </c>
      <c r="AQ202" s="1">
        <f t="shared" si="185"/>
        <v>0</v>
      </c>
      <c r="AR202" s="1">
        <f t="shared" si="186"/>
        <v>0</v>
      </c>
    </row>
    <row r="203" spans="1:44" x14ac:dyDescent="0.3">
      <c r="A203" s="78" t="s">
        <v>272</v>
      </c>
      <c r="B203" s="64">
        <v>0.83899999999999997</v>
      </c>
      <c r="C203" s="64" t="s">
        <v>0</v>
      </c>
      <c r="D203" s="64" t="s">
        <v>0</v>
      </c>
      <c r="E203" s="64" t="s">
        <v>0</v>
      </c>
      <c r="F203" s="64" t="s">
        <v>0</v>
      </c>
      <c r="G203" s="64" t="s">
        <v>0</v>
      </c>
      <c r="H203" s="64" t="s">
        <v>0</v>
      </c>
      <c r="I203" s="64">
        <v>0.70399999999999996</v>
      </c>
      <c r="J203" s="64" t="s">
        <v>0</v>
      </c>
      <c r="K203" s="64" t="s">
        <v>0</v>
      </c>
      <c r="L203" s="64" t="s">
        <v>0</v>
      </c>
      <c r="M203" s="64" t="s">
        <v>0</v>
      </c>
      <c r="N203" s="64" t="s">
        <v>0</v>
      </c>
      <c r="O203" s="64" t="s">
        <v>0</v>
      </c>
      <c r="P203" s="64">
        <v>0.52600000000000002</v>
      </c>
      <c r="Q203" s="64" t="s">
        <v>0</v>
      </c>
      <c r="R203" s="64" t="s">
        <v>0</v>
      </c>
      <c r="S203" s="64" t="s">
        <v>0</v>
      </c>
      <c r="T203" s="64" t="s">
        <v>0</v>
      </c>
      <c r="U203" s="64" t="s">
        <v>0</v>
      </c>
      <c r="V203" s="64" t="s">
        <v>0</v>
      </c>
      <c r="X203" s="1">
        <f t="shared" si="188"/>
        <v>199</v>
      </c>
      <c r="Y203" s="1">
        <f t="shared" si="192"/>
        <v>0</v>
      </c>
      <c r="Z203" s="1">
        <f t="shared" si="192"/>
        <v>0</v>
      </c>
      <c r="AA203" s="1">
        <f t="shared" si="191"/>
        <v>0</v>
      </c>
      <c r="AB203" s="1">
        <f t="shared" si="191"/>
        <v>0</v>
      </c>
      <c r="AC203" s="1">
        <f t="shared" si="191"/>
        <v>0</v>
      </c>
      <c r="AD203" s="1">
        <f t="shared" si="190"/>
        <v>0</v>
      </c>
      <c r="AE203" s="1">
        <f t="shared" si="190"/>
        <v>195</v>
      </c>
      <c r="AF203" s="1">
        <f t="shared" si="190"/>
        <v>0</v>
      </c>
      <c r="AG203" s="1">
        <f t="shared" si="175"/>
        <v>0</v>
      </c>
      <c r="AH203" s="1">
        <f t="shared" si="176"/>
        <v>0</v>
      </c>
      <c r="AI203" s="1">
        <f t="shared" si="177"/>
        <v>164</v>
      </c>
      <c r="AJ203" s="1">
        <f t="shared" si="178"/>
        <v>0</v>
      </c>
      <c r="AK203" s="1">
        <f t="shared" si="179"/>
        <v>0</v>
      </c>
      <c r="AL203" s="1">
        <f t="shared" si="180"/>
        <v>203</v>
      </c>
      <c r="AM203" s="1">
        <f t="shared" si="181"/>
        <v>0</v>
      </c>
      <c r="AN203" s="1">
        <f t="shared" si="182"/>
        <v>0</v>
      </c>
      <c r="AO203" s="1">
        <f t="shared" si="183"/>
        <v>0</v>
      </c>
      <c r="AP203" s="1">
        <f t="shared" si="184"/>
        <v>162</v>
      </c>
      <c r="AQ203" s="1">
        <f t="shared" si="185"/>
        <v>0</v>
      </c>
      <c r="AR203" s="1">
        <f t="shared" si="186"/>
        <v>0</v>
      </c>
    </row>
    <row r="204" spans="1:44" x14ac:dyDescent="0.3">
      <c r="A204" s="78" t="s">
        <v>273</v>
      </c>
      <c r="B204" s="64">
        <v>0.70399999999999996</v>
      </c>
      <c r="C204" s="64" t="s">
        <v>0</v>
      </c>
      <c r="D204" s="64" t="s">
        <v>0</v>
      </c>
      <c r="E204" s="64" t="s">
        <v>0</v>
      </c>
      <c r="F204" s="64" t="s">
        <v>0</v>
      </c>
      <c r="G204" s="64" t="s">
        <v>0</v>
      </c>
      <c r="H204" s="64" t="s">
        <v>0</v>
      </c>
      <c r="I204" s="64">
        <v>0.76700000000000002</v>
      </c>
      <c r="J204" s="64" t="s">
        <v>0</v>
      </c>
      <c r="K204" s="64" t="s">
        <v>0</v>
      </c>
      <c r="L204" s="64" t="s">
        <v>0</v>
      </c>
      <c r="M204" s="64">
        <v>0</v>
      </c>
      <c r="N204" s="64" t="s">
        <v>0</v>
      </c>
      <c r="O204" s="64" t="s">
        <v>0</v>
      </c>
      <c r="P204" s="64">
        <v>0.30399999999999999</v>
      </c>
      <c r="Q204" s="64" t="s">
        <v>0</v>
      </c>
      <c r="R204" s="64" t="s">
        <v>0</v>
      </c>
      <c r="S204" s="64" t="s">
        <v>0</v>
      </c>
      <c r="T204" s="64">
        <v>0</v>
      </c>
      <c r="U204" s="64" t="s">
        <v>0</v>
      </c>
      <c r="V204" s="64" t="s">
        <v>0</v>
      </c>
      <c r="X204" s="1">
        <f t="shared" si="188"/>
        <v>175</v>
      </c>
      <c r="Y204" s="1">
        <f t="shared" si="192"/>
        <v>0</v>
      </c>
      <c r="Z204" s="1">
        <f t="shared" si="192"/>
        <v>0</v>
      </c>
      <c r="AA204" s="1">
        <f t="shared" si="191"/>
        <v>0</v>
      </c>
      <c r="AB204" s="1">
        <f t="shared" si="191"/>
        <v>145</v>
      </c>
      <c r="AC204" s="1">
        <f t="shared" si="191"/>
        <v>0</v>
      </c>
      <c r="AD204" s="1">
        <f t="shared" si="190"/>
        <v>0</v>
      </c>
      <c r="AE204" s="1">
        <f t="shared" si="190"/>
        <v>181</v>
      </c>
      <c r="AF204" s="1">
        <f t="shared" si="190"/>
        <v>0</v>
      </c>
      <c r="AG204" s="1">
        <f t="shared" si="175"/>
        <v>0</v>
      </c>
      <c r="AH204" s="1">
        <f t="shared" si="176"/>
        <v>0</v>
      </c>
      <c r="AI204" s="1">
        <f t="shared" si="177"/>
        <v>164</v>
      </c>
      <c r="AJ204" s="1">
        <f t="shared" si="178"/>
        <v>0</v>
      </c>
      <c r="AK204" s="1">
        <f t="shared" si="179"/>
        <v>0</v>
      </c>
      <c r="AL204" s="1">
        <f t="shared" si="180"/>
        <v>184</v>
      </c>
      <c r="AM204" s="1">
        <f t="shared" si="181"/>
        <v>0</v>
      </c>
      <c r="AN204" s="1">
        <f t="shared" si="182"/>
        <v>0</v>
      </c>
      <c r="AO204" s="1">
        <f t="shared" si="183"/>
        <v>0</v>
      </c>
      <c r="AP204" s="1">
        <f t="shared" si="184"/>
        <v>162</v>
      </c>
      <c r="AQ204" s="1">
        <f t="shared" si="185"/>
        <v>0</v>
      </c>
      <c r="AR204" s="1">
        <f t="shared" si="186"/>
        <v>0</v>
      </c>
    </row>
    <row r="205" spans="1:44" x14ac:dyDescent="0.3">
      <c r="A205" s="78" t="s">
        <v>274</v>
      </c>
      <c r="B205" s="64">
        <v>6.516</v>
      </c>
      <c r="C205" s="64" t="s">
        <v>0</v>
      </c>
      <c r="D205" s="64" t="s">
        <v>0</v>
      </c>
      <c r="E205" s="64" t="s">
        <v>0</v>
      </c>
      <c r="F205" s="64">
        <v>4.0000000000000001E-3</v>
      </c>
      <c r="G205" s="64" t="s">
        <v>0</v>
      </c>
      <c r="H205" s="64" t="s">
        <v>0</v>
      </c>
      <c r="I205" s="64">
        <v>2.9990000000000001</v>
      </c>
      <c r="J205" s="64" t="s">
        <v>0</v>
      </c>
      <c r="K205" s="64" t="s">
        <v>0</v>
      </c>
      <c r="L205" s="64" t="s">
        <v>0</v>
      </c>
      <c r="M205" s="64">
        <v>0</v>
      </c>
      <c r="N205" s="64" t="s">
        <v>0</v>
      </c>
      <c r="O205" s="64" t="s">
        <v>0</v>
      </c>
      <c r="P205" s="64">
        <v>2.8580000000000001</v>
      </c>
      <c r="Q205" s="64" t="s">
        <v>0</v>
      </c>
      <c r="R205" s="64" t="s">
        <v>0</v>
      </c>
      <c r="S205" s="64" t="s">
        <v>0</v>
      </c>
      <c r="T205" s="64">
        <v>0</v>
      </c>
      <c r="U205" s="64" t="s">
        <v>0</v>
      </c>
      <c r="V205" s="64" t="s">
        <v>0</v>
      </c>
      <c r="X205" s="1">
        <f t="shared" si="188"/>
        <v>200</v>
      </c>
      <c r="Y205" s="1">
        <f t="shared" si="192"/>
        <v>0</v>
      </c>
      <c r="Z205" s="1">
        <f t="shared" si="192"/>
        <v>0</v>
      </c>
      <c r="AA205" s="1">
        <f t="shared" si="191"/>
        <v>0</v>
      </c>
      <c r="AB205" s="1">
        <f t="shared" si="191"/>
        <v>166</v>
      </c>
      <c r="AC205" s="1">
        <f t="shared" si="191"/>
        <v>0</v>
      </c>
      <c r="AD205" s="1">
        <f t="shared" si="190"/>
        <v>0</v>
      </c>
      <c r="AE205" s="1">
        <f t="shared" si="190"/>
        <v>197</v>
      </c>
      <c r="AF205" s="1">
        <f t="shared" si="190"/>
        <v>0</v>
      </c>
      <c r="AG205" s="1">
        <f t="shared" si="175"/>
        <v>0</v>
      </c>
      <c r="AH205" s="1">
        <f t="shared" si="176"/>
        <v>0</v>
      </c>
      <c r="AI205" s="1">
        <f t="shared" si="177"/>
        <v>164</v>
      </c>
      <c r="AJ205" s="1">
        <f t="shared" si="178"/>
        <v>0</v>
      </c>
      <c r="AK205" s="1">
        <f t="shared" si="179"/>
        <v>0</v>
      </c>
      <c r="AL205" s="1">
        <f t="shared" si="180"/>
        <v>193</v>
      </c>
      <c r="AM205" s="1">
        <f t="shared" si="181"/>
        <v>0</v>
      </c>
      <c r="AN205" s="1">
        <f t="shared" si="182"/>
        <v>0</v>
      </c>
      <c r="AO205" s="1">
        <f t="shared" si="183"/>
        <v>0</v>
      </c>
      <c r="AP205" s="1">
        <f t="shared" si="184"/>
        <v>162</v>
      </c>
      <c r="AQ205" s="1">
        <f t="shared" si="185"/>
        <v>0</v>
      </c>
      <c r="AR205" s="1">
        <f t="shared" si="186"/>
        <v>0</v>
      </c>
    </row>
    <row r="206" spans="1:44" x14ac:dyDescent="0.3">
      <c r="A206" s="78" t="s">
        <v>275</v>
      </c>
      <c r="B206" s="64">
        <v>0.66800000000000004</v>
      </c>
      <c r="C206" s="64" t="s">
        <v>0</v>
      </c>
      <c r="D206" s="64" t="s">
        <v>0</v>
      </c>
      <c r="E206" s="64" t="s">
        <v>0</v>
      </c>
      <c r="F206" s="64">
        <v>0</v>
      </c>
      <c r="G206" s="64" t="s">
        <v>0</v>
      </c>
      <c r="H206" s="64" t="s">
        <v>0</v>
      </c>
      <c r="I206" s="64">
        <v>0.69099999999999995</v>
      </c>
      <c r="J206" s="64" t="s">
        <v>0</v>
      </c>
      <c r="K206" s="64" t="s">
        <v>0</v>
      </c>
      <c r="L206" s="64" t="s">
        <v>0</v>
      </c>
      <c r="M206" s="64">
        <v>0</v>
      </c>
      <c r="N206" s="64" t="s">
        <v>0</v>
      </c>
      <c r="O206" s="64" t="s">
        <v>0</v>
      </c>
      <c r="P206" s="64">
        <v>0.86599999999999999</v>
      </c>
      <c r="Q206" s="64" t="s">
        <v>0</v>
      </c>
      <c r="R206" s="64" t="s">
        <v>0</v>
      </c>
      <c r="S206" s="64" t="s">
        <v>0</v>
      </c>
      <c r="T206" s="64">
        <v>0</v>
      </c>
      <c r="U206" s="64" t="s">
        <v>0</v>
      </c>
      <c r="V206" s="64" t="s">
        <v>0</v>
      </c>
      <c r="X206" s="1">
        <f t="shared" si="188"/>
        <v>205</v>
      </c>
      <c r="Y206" s="1">
        <f t="shared" si="192"/>
        <v>0</v>
      </c>
      <c r="Z206" s="1">
        <f t="shared" si="192"/>
        <v>0</v>
      </c>
      <c r="AA206" s="1">
        <f t="shared" si="191"/>
        <v>0</v>
      </c>
      <c r="AB206" s="1">
        <f t="shared" si="191"/>
        <v>0</v>
      </c>
      <c r="AC206" s="1">
        <f t="shared" si="191"/>
        <v>0</v>
      </c>
      <c r="AD206" s="1">
        <f t="shared" si="190"/>
        <v>0</v>
      </c>
      <c r="AE206" s="1">
        <f t="shared" si="190"/>
        <v>210</v>
      </c>
      <c r="AF206" s="1">
        <f t="shared" si="190"/>
        <v>0</v>
      </c>
      <c r="AG206" s="1">
        <f t="shared" si="175"/>
        <v>0</v>
      </c>
      <c r="AH206" s="1">
        <f t="shared" si="176"/>
        <v>0</v>
      </c>
      <c r="AI206" s="1">
        <f t="shared" si="177"/>
        <v>164</v>
      </c>
      <c r="AJ206" s="1">
        <f t="shared" si="178"/>
        <v>0</v>
      </c>
      <c r="AK206" s="1">
        <f t="shared" si="179"/>
        <v>0</v>
      </c>
      <c r="AL206" s="1">
        <f t="shared" si="180"/>
        <v>196</v>
      </c>
      <c r="AM206" s="1">
        <f t="shared" si="181"/>
        <v>0</v>
      </c>
      <c r="AN206" s="1">
        <f t="shared" si="182"/>
        <v>0</v>
      </c>
      <c r="AO206" s="1">
        <f t="shared" si="183"/>
        <v>0</v>
      </c>
      <c r="AP206" s="1">
        <f t="shared" si="184"/>
        <v>118</v>
      </c>
      <c r="AQ206" s="1">
        <f t="shared" si="185"/>
        <v>0</v>
      </c>
      <c r="AR206" s="1">
        <f t="shared" si="186"/>
        <v>0</v>
      </c>
    </row>
    <row r="207" spans="1:44" x14ac:dyDescent="0.3">
      <c r="A207" s="78" t="s">
        <v>276</v>
      </c>
      <c r="B207" s="64">
        <v>0.33700000000000002</v>
      </c>
      <c r="C207" s="64" t="s">
        <v>0</v>
      </c>
      <c r="D207" s="64" t="s">
        <v>0</v>
      </c>
      <c r="E207" s="64" t="s">
        <v>0</v>
      </c>
      <c r="F207" s="64" t="s">
        <v>0</v>
      </c>
      <c r="G207" s="64" t="s">
        <v>0</v>
      </c>
      <c r="H207" s="64" t="s">
        <v>0</v>
      </c>
      <c r="I207" s="64">
        <v>0.11700000000000001</v>
      </c>
      <c r="J207" s="64" t="s">
        <v>0</v>
      </c>
      <c r="K207" s="64" t="s">
        <v>0</v>
      </c>
      <c r="L207" s="64" t="s">
        <v>0</v>
      </c>
      <c r="M207" s="64">
        <v>0</v>
      </c>
      <c r="N207" s="64" t="s">
        <v>0</v>
      </c>
      <c r="O207" s="64" t="s">
        <v>0</v>
      </c>
      <c r="P207" s="64">
        <v>0.61499999999999999</v>
      </c>
      <c r="Q207" s="64" t="s">
        <v>0</v>
      </c>
      <c r="R207" s="64" t="s">
        <v>0</v>
      </c>
      <c r="S207" s="64" t="s">
        <v>0</v>
      </c>
      <c r="T207" s="64">
        <v>4.9000000000000002E-2</v>
      </c>
      <c r="U207" s="64" t="s">
        <v>0</v>
      </c>
      <c r="V207" s="64" t="s">
        <v>0</v>
      </c>
      <c r="X207" s="1">
        <f t="shared" si="188"/>
        <v>181</v>
      </c>
      <c r="Y207" s="1">
        <f t="shared" si="192"/>
        <v>0</v>
      </c>
      <c r="Z207" s="1">
        <f t="shared" si="192"/>
        <v>0</v>
      </c>
      <c r="AA207" s="1">
        <f t="shared" si="191"/>
        <v>0</v>
      </c>
      <c r="AB207" s="1">
        <f t="shared" si="191"/>
        <v>0</v>
      </c>
      <c r="AC207" s="1">
        <f t="shared" si="191"/>
        <v>0</v>
      </c>
      <c r="AD207" s="1">
        <f t="shared" si="190"/>
        <v>0</v>
      </c>
      <c r="AE207" s="1">
        <f t="shared" si="190"/>
        <v>204</v>
      </c>
      <c r="AF207" s="1">
        <f t="shared" si="190"/>
        <v>0</v>
      </c>
      <c r="AG207" s="1">
        <f t="shared" si="175"/>
        <v>0</v>
      </c>
      <c r="AH207" s="1">
        <f t="shared" si="176"/>
        <v>0</v>
      </c>
      <c r="AI207" s="1">
        <f t="shared" si="177"/>
        <v>0</v>
      </c>
      <c r="AJ207" s="1">
        <f t="shared" si="178"/>
        <v>0</v>
      </c>
      <c r="AK207" s="1">
        <f t="shared" si="179"/>
        <v>0</v>
      </c>
      <c r="AL207" s="1">
        <f t="shared" si="180"/>
        <v>163</v>
      </c>
      <c r="AM207" s="1">
        <f t="shared" si="181"/>
        <v>0</v>
      </c>
      <c r="AN207" s="1">
        <f t="shared" si="182"/>
        <v>0</v>
      </c>
      <c r="AO207" s="1">
        <f t="shared" si="183"/>
        <v>0</v>
      </c>
      <c r="AP207" s="1">
        <f t="shared" si="184"/>
        <v>0</v>
      </c>
      <c r="AQ207" s="1">
        <f t="shared" si="185"/>
        <v>0</v>
      </c>
      <c r="AR207" s="1">
        <f t="shared" si="186"/>
        <v>0</v>
      </c>
    </row>
    <row r="208" spans="1:44" x14ac:dyDescent="0.3">
      <c r="A208" s="78" t="s">
        <v>277</v>
      </c>
      <c r="B208" s="64">
        <v>3.49</v>
      </c>
      <c r="C208" s="64" t="s">
        <v>0</v>
      </c>
      <c r="D208" s="64" t="s">
        <v>0</v>
      </c>
      <c r="E208" s="64" t="s">
        <v>0</v>
      </c>
      <c r="F208" s="64" t="s">
        <v>0</v>
      </c>
      <c r="G208" s="64" t="s">
        <v>0</v>
      </c>
      <c r="H208" s="64" t="s">
        <v>0</v>
      </c>
      <c r="I208" s="64">
        <v>0.372</v>
      </c>
      <c r="J208" s="64" t="s">
        <v>0</v>
      </c>
      <c r="K208" s="64" t="s">
        <v>0</v>
      </c>
      <c r="L208" s="64" t="s">
        <v>0</v>
      </c>
      <c r="M208" s="64" t="s">
        <v>0</v>
      </c>
      <c r="N208" s="64" t="s">
        <v>0</v>
      </c>
      <c r="O208" s="64" t="s">
        <v>0</v>
      </c>
      <c r="P208" s="64">
        <v>14.266</v>
      </c>
      <c r="Q208" s="64" t="s">
        <v>0</v>
      </c>
      <c r="R208" s="64" t="s">
        <v>0</v>
      </c>
      <c r="S208" s="64" t="s">
        <v>0</v>
      </c>
      <c r="T208" s="64" t="s">
        <v>0</v>
      </c>
      <c r="U208" s="64" t="s">
        <v>0</v>
      </c>
      <c r="V208" s="64" t="s">
        <v>0</v>
      </c>
      <c r="X208" s="1">
        <f t="shared" si="188"/>
        <v>204</v>
      </c>
      <c r="Y208" s="1">
        <f t="shared" si="192"/>
        <v>0</v>
      </c>
      <c r="Z208" s="1">
        <f t="shared" si="192"/>
        <v>0</v>
      </c>
      <c r="AA208" s="1">
        <f t="shared" si="191"/>
        <v>0</v>
      </c>
      <c r="AB208" s="1">
        <f t="shared" si="191"/>
        <v>166</v>
      </c>
      <c r="AC208" s="1">
        <f t="shared" si="191"/>
        <v>0</v>
      </c>
      <c r="AD208" s="1">
        <f t="shared" si="190"/>
        <v>0</v>
      </c>
      <c r="AE208" s="1">
        <f t="shared" si="190"/>
        <v>194</v>
      </c>
      <c r="AF208" s="1">
        <f t="shared" si="190"/>
        <v>0</v>
      </c>
      <c r="AG208" s="1">
        <f t="shared" si="175"/>
        <v>0</v>
      </c>
      <c r="AH208" s="1">
        <f t="shared" si="176"/>
        <v>0</v>
      </c>
      <c r="AI208" s="1">
        <f t="shared" si="177"/>
        <v>0</v>
      </c>
      <c r="AJ208" s="1">
        <f t="shared" si="178"/>
        <v>0</v>
      </c>
      <c r="AK208" s="1">
        <f t="shared" si="179"/>
        <v>0</v>
      </c>
      <c r="AL208" s="1">
        <f t="shared" si="180"/>
        <v>192</v>
      </c>
      <c r="AM208" s="1">
        <f t="shared" si="181"/>
        <v>0</v>
      </c>
      <c r="AN208" s="1">
        <f t="shared" si="182"/>
        <v>0</v>
      </c>
      <c r="AO208" s="1">
        <f t="shared" si="183"/>
        <v>0</v>
      </c>
      <c r="AP208" s="1">
        <f t="shared" si="184"/>
        <v>0</v>
      </c>
      <c r="AQ208" s="1">
        <f t="shared" si="185"/>
        <v>0</v>
      </c>
      <c r="AR208" s="1">
        <f t="shared" si="186"/>
        <v>0</v>
      </c>
    </row>
    <row r="209" spans="1:44" x14ac:dyDescent="0.3">
      <c r="A209" s="78" t="s">
        <v>278</v>
      </c>
      <c r="B209" s="64">
        <v>0.34499999999999997</v>
      </c>
      <c r="C209" s="64" t="s">
        <v>0</v>
      </c>
      <c r="D209" s="64" t="s">
        <v>0</v>
      </c>
      <c r="E209" s="64" t="s">
        <v>0</v>
      </c>
      <c r="F209" s="64">
        <v>0</v>
      </c>
      <c r="G209" s="64" t="s">
        <v>0</v>
      </c>
      <c r="H209" s="64" t="s">
        <v>0</v>
      </c>
      <c r="I209" s="64">
        <v>0.83599999999999997</v>
      </c>
      <c r="J209" s="64" t="s">
        <v>0</v>
      </c>
      <c r="K209" s="64" t="s">
        <v>0</v>
      </c>
      <c r="L209" s="64" t="s">
        <v>0</v>
      </c>
      <c r="M209" s="64" t="s">
        <v>0</v>
      </c>
      <c r="N209" s="64" t="s">
        <v>0</v>
      </c>
      <c r="O209" s="64" t="s">
        <v>0</v>
      </c>
      <c r="P209" s="64">
        <v>0.874</v>
      </c>
      <c r="Q209" s="64" t="s">
        <v>0</v>
      </c>
      <c r="R209" s="64" t="s">
        <v>0</v>
      </c>
      <c r="S209" s="64" t="s">
        <v>0</v>
      </c>
      <c r="T209" s="64" t="s">
        <v>0</v>
      </c>
      <c r="U209" s="64" t="s">
        <v>0</v>
      </c>
      <c r="V209" s="64" t="s">
        <v>0</v>
      </c>
      <c r="X209" s="1">
        <f t="shared" si="188"/>
        <v>203</v>
      </c>
      <c r="Y209" s="1">
        <f t="shared" si="192"/>
        <v>0</v>
      </c>
      <c r="Z209" s="1">
        <f t="shared" si="192"/>
        <v>0</v>
      </c>
      <c r="AA209" s="1">
        <f t="shared" si="191"/>
        <v>0</v>
      </c>
      <c r="AB209" s="1">
        <f t="shared" si="191"/>
        <v>0</v>
      </c>
      <c r="AC209" s="1">
        <f t="shared" si="191"/>
        <v>0</v>
      </c>
      <c r="AD209" s="1">
        <f t="shared" si="190"/>
        <v>0</v>
      </c>
      <c r="AE209" s="1">
        <f t="shared" si="190"/>
        <v>202</v>
      </c>
      <c r="AF209" s="1">
        <f t="shared" si="190"/>
        <v>0</v>
      </c>
      <c r="AG209" s="1">
        <f t="shared" si="175"/>
        <v>0</v>
      </c>
      <c r="AH209" s="1">
        <f t="shared" si="176"/>
        <v>0</v>
      </c>
      <c r="AI209" s="1">
        <f t="shared" si="177"/>
        <v>129</v>
      </c>
      <c r="AJ209" s="1">
        <f t="shared" si="178"/>
        <v>0</v>
      </c>
      <c r="AK209" s="1">
        <f t="shared" si="179"/>
        <v>0</v>
      </c>
      <c r="AL209" s="1">
        <f t="shared" si="180"/>
        <v>201</v>
      </c>
      <c r="AM209" s="1">
        <f t="shared" si="181"/>
        <v>0</v>
      </c>
      <c r="AN209" s="1">
        <f t="shared" si="182"/>
        <v>0</v>
      </c>
      <c r="AO209" s="1">
        <f t="shared" si="183"/>
        <v>0</v>
      </c>
      <c r="AP209" s="1">
        <f t="shared" si="184"/>
        <v>0</v>
      </c>
      <c r="AQ209" s="1">
        <f t="shared" si="185"/>
        <v>0</v>
      </c>
      <c r="AR209" s="1">
        <f t="shared" si="186"/>
        <v>0</v>
      </c>
    </row>
    <row r="210" spans="1:44" x14ac:dyDescent="0.3">
      <c r="A210" s="78" t="s">
        <v>279</v>
      </c>
      <c r="B210" s="64">
        <v>0.42599999999999999</v>
      </c>
      <c r="C210" s="64" t="s">
        <v>0</v>
      </c>
      <c r="D210" s="64" t="s">
        <v>0</v>
      </c>
      <c r="E210" s="64" t="s">
        <v>0</v>
      </c>
      <c r="F210" s="64" t="s">
        <v>0</v>
      </c>
      <c r="G210" s="64" t="s">
        <v>0</v>
      </c>
      <c r="H210" s="64" t="s">
        <v>0</v>
      </c>
      <c r="I210" s="64">
        <v>0.38600000000000001</v>
      </c>
      <c r="J210" s="64" t="s">
        <v>0</v>
      </c>
      <c r="K210" s="64" t="s">
        <v>0</v>
      </c>
      <c r="L210" s="64" t="s">
        <v>0</v>
      </c>
      <c r="M210" s="64">
        <v>4.1000000000000002E-2</v>
      </c>
      <c r="N210" s="64" t="s">
        <v>0</v>
      </c>
      <c r="O210" s="64" t="s">
        <v>0</v>
      </c>
      <c r="P210" s="64">
        <v>0.38300000000000001</v>
      </c>
      <c r="Q210" s="64" t="s">
        <v>0</v>
      </c>
      <c r="R210" s="64" t="s">
        <v>0</v>
      </c>
      <c r="S210" s="64" t="s">
        <v>0</v>
      </c>
      <c r="T210" s="64" t="s">
        <v>0</v>
      </c>
      <c r="U210" s="64" t="s">
        <v>0</v>
      </c>
      <c r="V210" s="64" t="s">
        <v>0</v>
      </c>
      <c r="X210" s="1">
        <f t="shared" si="188"/>
        <v>209</v>
      </c>
      <c r="Y210" s="1">
        <f t="shared" si="192"/>
        <v>0</v>
      </c>
      <c r="Z210" s="1">
        <f t="shared" si="192"/>
        <v>0</v>
      </c>
      <c r="AA210" s="1">
        <f t="shared" si="191"/>
        <v>0</v>
      </c>
      <c r="AB210" s="1">
        <f t="shared" si="191"/>
        <v>0</v>
      </c>
      <c r="AC210" s="1">
        <f t="shared" si="191"/>
        <v>0</v>
      </c>
      <c r="AD210" s="1">
        <f t="shared" ref="AD210:AF223" si="193">IFERROR(RANK(H211,H$13:H$224),0)</f>
        <v>0</v>
      </c>
      <c r="AE210" s="1">
        <f t="shared" si="193"/>
        <v>203</v>
      </c>
      <c r="AF210" s="1">
        <f t="shared" si="193"/>
        <v>0</v>
      </c>
      <c r="AG210" s="1">
        <f t="shared" ref="AG210:AG223" si="194">IFERROR(RANK(K211,K$13:K$224),0)</f>
        <v>0</v>
      </c>
      <c r="AH210" s="1">
        <f t="shared" ref="AH210:AH223" si="195">IFERROR(RANK(L211,L$13:L$224),0)</f>
        <v>0</v>
      </c>
      <c r="AI210" s="1">
        <f t="shared" ref="AI210:AI223" si="196">IFERROR(RANK(M211,M$13:M$224),0)</f>
        <v>0</v>
      </c>
      <c r="AJ210" s="1">
        <f t="shared" ref="AJ210:AJ223" si="197">IFERROR(RANK(N211,N$13:N$224),0)</f>
        <v>0</v>
      </c>
      <c r="AK210" s="1">
        <f t="shared" ref="AK210:AK223" si="198">IFERROR(RANK(O211,O$13:O$224),0)</f>
        <v>0</v>
      </c>
      <c r="AL210" s="1">
        <f t="shared" ref="AL210:AL223" si="199">IFERROR(RANK(P211,P$13:P$224),0)</f>
        <v>178</v>
      </c>
      <c r="AM210" s="1">
        <f t="shared" ref="AM210:AM223" si="200">IFERROR(RANK(Q211,Q$13:Q$224),0)</f>
        <v>0</v>
      </c>
      <c r="AN210" s="1">
        <f t="shared" ref="AN210:AN223" si="201">IFERROR(RANK(R211,R$13:R$224),0)</f>
        <v>0</v>
      </c>
      <c r="AO210" s="1">
        <f t="shared" ref="AO210:AO223" si="202">IFERROR(RANK(S211,S$13:S$224),0)</f>
        <v>0</v>
      </c>
      <c r="AP210" s="1">
        <f t="shared" ref="AP210:AP223" si="203">IFERROR(RANK(T211,T$13:T$224),0)</f>
        <v>0</v>
      </c>
      <c r="AQ210" s="1">
        <f t="shared" ref="AQ210:AQ223" si="204">IFERROR(RANK(U211,U$13:U$224),0)</f>
        <v>0</v>
      </c>
      <c r="AR210" s="1">
        <f t="shared" ref="AR210:AR223" si="205">IFERROR(RANK(V211,V$13:V$224),0)</f>
        <v>0</v>
      </c>
    </row>
    <row r="211" spans="1:44" x14ac:dyDescent="0.3">
      <c r="A211" s="78" t="s">
        <v>280</v>
      </c>
      <c r="B211" s="64">
        <v>0.13300000000000001</v>
      </c>
      <c r="C211" s="64" t="s">
        <v>0</v>
      </c>
      <c r="D211" s="64" t="s">
        <v>0</v>
      </c>
      <c r="E211" s="64" t="s">
        <v>0</v>
      </c>
      <c r="F211" s="64" t="s">
        <v>0</v>
      </c>
      <c r="G211" s="64" t="s">
        <v>0</v>
      </c>
      <c r="H211" s="64" t="s">
        <v>0</v>
      </c>
      <c r="I211" s="64">
        <v>0.38400000000000001</v>
      </c>
      <c r="J211" s="64" t="s">
        <v>0</v>
      </c>
      <c r="K211" s="64" t="s">
        <v>0</v>
      </c>
      <c r="L211" s="64" t="s">
        <v>0</v>
      </c>
      <c r="M211" s="64" t="s">
        <v>0</v>
      </c>
      <c r="N211" s="64" t="s">
        <v>0</v>
      </c>
      <c r="O211" s="64" t="s">
        <v>0</v>
      </c>
      <c r="P211" s="64">
        <v>4.391</v>
      </c>
      <c r="Q211" s="64" t="s">
        <v>0</v>
      </c>
      <c r="R211" s="64" t="s">
        <v>0</v>
      </c>
      <c r="S211" s="64" t="s">
        <v>0</v>
      </c>
      <c r="T211" s="64" t="s">
        <v>0</v>
      </c>
      <c r="U211" s="64" t="s">
        <v>0</v>
      </c>
      <c r="V211" s="64" t="s">
        <v>0</v>
      </c>
      <c r="X211" s="1">
        <f t="shared" si="188"/>
        <v>185</v>
      </c>
      <c r="Y211" s="1">
        <f t="shared" si="192"/>
        <v>0</v>
      </c>
      <c r="Z211" s="1">
        <f t="shared" si="192"/>
        <v>0</v>
      </c>
      <c r="AA211" s="1">
        <f t="shared" si="191"/>
        <v>0</v>
      </c>
      <c r="AB211" s="1">
        <f t="shared" si="191"/>
        <v>0</v>
      </c>
      <c r="AC211" s="1">
        <f t="shared" si="191"/>
        <v>138</v>
      </c>
      <c r="AD211" s="1">
        <f t="shared" si="193"/>
        <v>0</v>
      </c>
      <c r="AE211" s="1">
        <f t="shared" si="193"/>
        <v>190</v>
      </c>
      <c r="AF211" s="1">
        <f t="shared" si="193"/>
        <v>0</v>
      </c>
      <c r="AG211" s="1">
        <f t="shared" si="194"/>
        <v>0</v>
      </c>
      <c r="AH211" s="1">
        <f t="shared" si="195"/>
        <v>0</v>
      </c>
      <c r="AI211" s="1">
        <f t="shared" si="196"/>
        <v>164</v>
      </c>
      <c r="AJ211" s="1">
        <f t="shared" si="197"/>
        <v>0</v>
      </c>
      <c r="AK211" s="1">
        <f t="shared" si="198"/>
        <v>0</v>
      </c>
      <c r="AL211" s="1">
        <f t="shared" si="199"/>
        <v>189</v>
      </c>
      <c r="AM211" s="1">
        <f t="shared" si="200"/>
        <v>0</v>
      </c>
      <c r="AN211" s="1">
        <f t="shared" si="201"/>
        <v>0</v>
      </c>
      <c r="AO211" s="1">
        <f t="shared" si="202"/>
        <v>0</v>
      </c>
      <c r="AP211" s="1">
        <f t="shared" si="203"/>
        <v>149</v>
      </c>
      <c r="AQ211" s="1">
        <f t="shared" si="204"/>
        <v>113</v>
      </c>
      <c r="AR211" s="1">
        <f t="shared" si="205"/>
        <v>0</v>
      </c>
    </row>
    <row r="212" spans="1:44" x14ac:dyDescent="0.3">
      <c r="A212" s="78" t="s">
        <v>281</v>
      </c>
      <c r="B212" s="64">
        <v>1.7290000000000001</v>
      </c>
      <c r="C212" s="64" t="s">
        <v>0</v>
      </c>
      <c r="D212" s="64" t="s">
        <v>0</v>
      </c>
      <c r="E212" s="64" t="s">
        <v>0</v>
      </c>
      <c r="F212" s="64" t="s">
        <v>0</v>
      </c>
      <c r="G212" s="64">
        <v>0</v>
      </c>
      <c r="H212" s="64" t="s">
        <v>0</v>
      </c>
      <c r="I212" s="64">
        <v>0.93899999999999995</v>
      </c>
      <c r="J212" s="64" t="s">
        <v>0</v>
      </c>
      <c r="K212" s="64" t="s">
        <v>0</v>
      </c>
      <c r="L212" s="64" t="s">
        <v>0</v>
      </c>
      <c r="M212" s="64">
        <v>0</v>
      </c>
      <c r="N212" s="64" t="s">
        <v>0</v>
      </c>
      <c r="O212" s="64" t="s">
        <v>0</v>
      </c>
      <c r="P212" s="64">
        <v>1.07</v>
      </c>
      <c r="Q212" s="64" t="s">
        <v>0</v>
      </c>
      <c r="R212" s="64" t="s">
        <v>0</v>
      </c>
      <c r="S212" s="64" t="s">
        <v>0</v>
      </c>
      <c r="T212" s="64">
        <v>2E-3</v>
      </c>
      <c r="U212" s="64">
        <v>0.05</v>
      </c>
      <c r="V212" s="64" t="s">
        <v>0</v>
      </c>
      <c r="X212" s="1">
        <f t="shared" si="188"/>
        <v>206</v>
      </c>
      <c r="Y212" s="1">
        <f t="shared" si="192"/>
        <v>0</v>
      </c>
      <c r="Z212" s="1">
        <f t="shared" si="192"/>
        <v>0</v>
      </c>
      <c r="AA212" s="1">
        <f t="shared" ref="AA212:AC223" si="206">IFERROR(RANK(E213,E$13:E$224),0)</f>
        <v>0</v>
      </c>
      <c r="AB212" s="1">
        <f t="shared" si="206"/>
        <v>0</v>
      </c>
      <c r="AC212" s="1">
        <f t="shared" si="206"/>
        <v>116</v>
      </c>
      <c r="AD212" s="1">
        <f t="shared" si="193"/>
        <v>0</v>
      </c>
      <c r="AE212" s="1">
        <f t="shared" si="193"/>
        <v>207</v>
      </c>
      <c r="AF212" s="1">
        <f t="shared" si="193"/>
        <v>0</v>
      </c>
      <c r="AG212" s="1">
        <f t="shared" si="194"/>
        <v>0</v>
      </c>
      <c r="AH212" s="1">
        <f t="shared" si="195"/>
        <v>0</v>
      </c>
      <c r="AI212" s="1">
        <f t="shared" si="196"/>
        <v>143</v>
      </c>
      <c r="AJ212" s="1">
        <f t="shared" si="197"/>
        <v>0</v>
      </c>
      <c r="AK212" s="1">
        <f t="shared" si="198"/>
        <v>0</v>
      </c>
      <c r="AL212" s="1">
        <f t="shared" si="199"/>
        <v>208</v>
      </c>
      <c r="AM212" s="1">
        <f t="shared" si="200"/>
        <v>0</v>
      </c>
      <c r="AN212" s="1">
        <f t="shared" si="201"/>
        <v>0</v>
      </c>
      <c r="AO212" s="1">
        <f t="shared" si="202"/>
        <v>0</v>
      </c>
      <c r="AP212" s="1">
        <f t="shared" si="203"/>
        <v>0</v>
      </c>
      <c r="AQ212" s="1">
        <f t="shared" si="204"/>
        <v>0</v>
      </c>
      <c r="AR212" s="1">
        <f t="shared" si="205"/>
        <v>0</v>
      </c>
    </row>
    <row r="213" spans="1:44" x14ac:dyDescent="0.3">
      <c r="A213" s="78" t="s">
        <v>282</v>
      </c>
      <c r="B213" s="64">
        <v>0.28999999999999998</v>
      </c>
      <c r="C213" s="64" t="s">
        <v>0</v>
      </c>
      <c r="D213" s="64" t="s">
        <v>0</v>
      </c>
      <c r="E213" s="64" t="s">
        <v>0</v>
      </c>
      <c r="F213" s="64" t="s">
        <v>0</v>
      </c>
      <c r="G213" s="64">
        <v>0.03</v>
      </c>
      <c r="H213" s="64" t="s">
        <v>0</v>
      </c>
      <c r="I213" s="64">
        <v>0.19500000000000001</v>
      </c>
      <c r="J213" s="64" t="s">
        <v>0</v>
      </c>
      <c r="K213" s="64" t="s">
        <v>0</v>
      </c>
      <c r="L213" s="64" t="s">
        <v>0</v>
      </c>
      <c r="M213" s="64">
        <v>8.0000000000000002E-3</v>
      </c>
      <c r="N213" s="64" t="s">
        <v>0</v>
      </c>
      <c r="O213" s="64" t="s">
        <v>0</v>
      </c>
      <c r="P213" s="64">
        <v>0.159</v>
      </c>
      <c r="Q213" s="64" t="s">
        <v>0</v>
      </c>
      <c r="R213" s="64" t="s">
        <v>0</v>
      </c>
      <c r="S213" s="64" t="s">
        <v>0</v>
      </c>
      <c r="T213" s="64" t="s">
        <v>0</v>
      </c>
      <c r="U213" s="64" t="s">
        <v>0</v>
      </c>
      <c r="V213" s="64" t="s">
        <v>0</v>
      </c>
      <c r="X213" s="1">
        <f t="shared" si="188"/>
        <v>208</v>
      </c>
      <c r="Y213" s="1">
        <f t="shared" si="192"/>
        <v>0</v>
      </c>
      <c r="Z213" s="1">
        <f t="shared" si="192"/>
        <v>0</v>
      </c>
      <c r="AA213" s="1">
        <f t="shared" si="206"/>
        <v>0</v>
      </c>
      <c r="AB213" s="1">
        <f t="shared" si="206"/>
        <v>0</v>
      </c>
      <c r="AC213" s="1">
        <f t="shared" si="206"/>
        <v>0</v>
      </c>
      <c r="AD213" s="1">
        <f t="shared" si="193"/>
        <v>0</v>
      </c>
      <c r="AE213" s="1">
        <f t="shared" si="193"/>
        <v>205</v>
      </c>
      <c r="AF213" s="1">
        <f t="shared" si="193"/>
        <v>0</v>
      </c>
      <c r="AG213" s="1">
        <f t="shared" si="194"/>
        <v>0</v>
      </c>
      <c r="AH213" s="1">
        <f t="shared" si="195"/>
        <v>0</v>
      </c>
      <c r="AI213" s="1">
        <f t="shared" si="196"/>
        <v>164</v>
      </c>
      <c r="AJ213" s="1">
        <f t="shared" si="197"/>
        <v>0</v>
      </c>
      <c r="AK213" s="1">
        <f t="shared" si="198"/>
        <v>0</v>
      </c>
      <c r="AL213" s="1">
        <f t="shared" si="199"/>
        <v>206</v>
      </c>
      <c r="AM213" s="1">
        <f t="shared" si="200"/>
        <v>0</v>
      </c>
      <c r="AN213" s="1">
        <f t="shared" si="201"/>
        <v>0</v>
      </c>
      <c r="AO213" s="1">
        <f t="shared" si="202"/>
        <v>0</v>
      </c>
      <c r="AP213" s="1">
        <f t="shared" si="203"/>
        <v>0</v>
      </c>
      <c r="AQ213" s="1">
        <f t="shared" si="204"/>
        <v>0</v>
      </c>
      <c r="AR213" s="1">
        <f t="shared" si="205"/>
        <v>0</v>
      </c>
    </row>
    <row r="214" spans="1:44" x14ac:dyDescent="0.3">
      <c r="A214" s="78" t="s">
        <v>283</v>
      </c>
      <c r="B214" s="64">
        <v>0.13700000000000001</v>
      </c>
      <c r="C214" s="64" t="s">
        <v>0</v>
      </c>
      <c r="D214" s="64" t="s">
        <v>0</v>
      </c>
      <c r="E214" s="64" t="s">
        <v>0</v>
      </c>
      <c r="F214" s="64" t="s">
        <v>0</v>
      </c>
      <c r="G214" s="64" t="s">
        <v>0</v>
      </c>
      <c r="H214" s="64" t="s">
        <v>0</v>
      </c>
      <c r="I214" s="64">
        <v>0.308</v>
      </c>
      <c r="J214" s="64" t="s">
        <v>0</v>
      </c>
      <c r="K214" s="64" t="s">
        <v>0</v>
      </c>
      <c r="L214" s="64" t="s">
        <v>0</v>
      </c>
      <c r="M214" s="64">
        <v>0</v>
      </c>
      <c r="N214" s="64" t="s">
        <v>0</v>
      </c>
      <c r="O214" s="64" t="s">
        <v>0</v>
      </c>
      <c r="P214" s="64">
        <v>0.23200000000000001</v>
      </c>
      <c r="Q214" s="64" t="s">
        <v>0</v>
      </c>
      <c r="R214" s="64" t="s">
        <v>0</v>
      </c>
      <c r="S214" s="64" t="s">
        <v>0</v>
      </c>
      <c r="T214" s="64" t="s">
        <v>0</v>
      </c>
      <c r="U214" s="64" t="s">
        <v>0</v>
      </c>
      <c r="V214" s="64" t="s">
        <v>0</v>
      </c>
      <c r="X214" s="1">
        <f t="shared" si="188"/>
        <v>191</v>
      </c>
      <c r="Y214" s="1">
        <f t="shared" si="192"/>
        <v>0</v>
      </c>
      <c r="Z214" s="1">
        <f t="shared" si="192"/>
        <v>52</v>
      </c>
      <c r="AA214" s="1">
        <f t="shared" si="206"/>
        <v>0</v>
      </c>
      <c r="AB214" s="1">
        <f t="shared" si="206"/>
        <v>166</v>
      </c>
      <c r="AC214" s="1">
        <f t="shared" si="206"/>
        <v>0</v>
      </c>
      <c r="AD214" s="1">
        <f t="shared" si="193"/>
        <v>0</v>
      </c>
      <c r="AE214" s="1">
        <f t="shared" si="193"/>
        <v>199</v>
      </c>
      <c r="AF214" s="1">
        <f t="shared" si="193"/>
        <v>0</v>
      </c>
      <c r="AG214" s="1">
        <f t="shared" si="194"/>
        <v>0</v>
      </c>
      <c r="AH214" s="1">
        <f t="shared" si="195"/>
        <v>0</v>
      </c>
      <c r="AI214" s="1">
        <f t="shared" si="196"/>
        <v>155</v>
      </c>
      <c r="AJ214" s="1">
        <f t="shared" si="197"/>
        <v>0</v>
      </c>
      <c r="AK214" s="1">
        <f t="shared" si="198"/>
        <v>0</v>
      </c>
      <c r="AL214" s="1">
        <f t="shared" si="199"/>
        <v>202</v>
      </c>
      <c r="AM214" s="1">
        <f t="shared" si="200"/>
        <v>0</v>
      </c>
      <c r="AN214" s="1">
        <f t="shared" si="201"/>
        <v>0</v>
      </c>
      <c r="AO214" s="1">
        <f t="shared" si="202"/>
        <v>0</v>
      </c>
      <c r="AP214" s="1">
        <f t="shared" si="203"/>
        <v>156</v>
      </c>
      <c r="AQ214" s="1">
        <f t="shared" si="204"/>
        <v>0</v>
      </c>
      <c r="AR214" s="1">
        <f t="shared" si="205"/>
        <v>0</v>
      </c>
    </row>
    <row r="215" spans="1:44" x14ac:dyDescent="0.3">
      <c r="A215" s="78" t="s">
        <v>284</v>
      </c>
      <c r="B215" s="64">
        <v>1.2669999999999999</v>
      </c>
      <c r="C215" s="64" t="s">
        <v>0</v>
      </c>
      <c r="D215" s="64">
        <v>0</v>
      </c>
      <c r="E215" s="64" t="s">
        <v>0</v>
      </c>
      <c r="F215" s="64">
        <v>0</v>
      </c>
      <c r="G215" s="64" t="s">
        <v>0</v>
      </c>
      <c r="H215" s="64" t="s">
        <v>0</v>
      </c>
      <c r="I215" s="64">
        <v>0.624</v>
      </c>
      <c r="J215" s="64" t="s">
        <v>0</v>
      </c>
      <c r="K215" s="64" t="s">
        <v>0</v>
      </c>
      <c r="L215" s="64" t="s">
        <v>0</v>
      </c>
      <c r="M215" s="64">
        <v>2E-3</v>
      </c>
      <c r="N215" s="64" t="s">
        <v>0</v>
      </c>
      <c r="O215" s="64" t="s">
        <v>0</v>
      </c>
      <c r="P215" s="64">
        <v>0.36799999999999999</v>
      </c>
      <c r="Q215" s="64" t="s">
        <v>0</v>
      </c>
      <c r="R215" s="64" t="s">
        <v>0</v>
      </c>
      <c r="S215" s="64" t="s">
        <v>0</v>
      </c>
      <c r="T215" s="64">
        <v>1E-3</v>
      </c>
      <c r="U215" s="64" t="s">
        <v>0</v>
      </c>
      <c r="V215" s="64" t="s">
        <v>0</v>
      </c>
      <c r="X215" s="1">
        <f t="shared" si="188"/>
        <v>201</v>
      </c>
      <c r="Y215" s="1">
        <f t="shared" si="192"/>
        <v>0</v>
      </c>
      <c r="Z215" s="1">
        <f t="shared" si="192"/>
        <v>0</v>
      </c>
      <c r="AA215" s="1">
        <f t="shared" si="206"/>
        <v>0</v>
      </c>
      <c r="AB215" s="1">
        <f t="shared" si="206"/>
        <v>157</v>
      </c>
      <c r="AC215" s="1">
        <f t="shared" si="206"/>
        <v>131</v>
      </c>
      <c r="AD215" s="1">
        <f t="shared" si="193"/>
        <v>0</v>
      </c>
      <c r="AE215" s="1">
        <f t="shared" si="193"/>
        <v>189</v>
      </c>
      <c r="AF215" s="1">
        <f t="shared" si="193"/>
        <v>0</v>
      </c>
      <c r="AG215" s="1">
        <f t="shared" si="194"/>
        <v>0</v>
      </c>
      <c r="AH215" s="1">
        <f t="shared" si="195"/>
        <v>0</v>
      </c>
      <c r="AI215" s="1">
        <f t="shared" si="196"/>
        <v>158</v>
      </c>
      <c r="AJ215" s="1">
        <f t="shared" si="197"/>
        <v>0</v>
      </c>
      <c r="AK215" s="1">
        <f t="shared" si="198"/>
        <v>0</v>
      </c>
      <c r="AL215" s="1">
        <f t="shared" si="199"/>
        <v>204</v>
      </c>
      <c r="AM215" s="1">
        <f t="shared" si="200"/>
        <v>0</v>
      </c>
      <c r="AN215" s="1">
        <f t="shared" si="201"/>
        <v>0</v>
      </c>
      <c r="AO215" s="1">
        <f t="shared" si="202"/>
        <v>0</v>
      </c>
      <c r="AP215" s="1">
        <f t="shared" si="203"/>
        <v>156</v>
      </c>
      <c r="AQ215" s="1">
        <f t="shared" si="204"/>
        <v>0</v>
      </c>
      <c r="AR215" s="1">
        <f t="shared" si="205"/>
        <v>0</v>
      </c>
    </row>
    <row r="216" spans="1:44" x14ac:dyDescent="0.3">
      <c r="A216" s="78" t="s">
        <v>285</v>
      </c>
      <c r="B216" s="64">
        <v>0.57099999999999995</v>
      </c>
      <c r="C216" s="64" t="s">
        <v>0</v>
      </c>
      <c r="D216" s="64" t="s">
        <v>0</v>
      </c>
      <c r="E216" s="64" t="s">
        <v>0</v>
      </c>
      <c r="F216" s="64">
        <v>1E-3</v>
      </c>
      <c r="G216" s="64">
        <v>1E-3</v>
      </c>
      <c r="H216" s="64" t="s">
        <v>0</v>
      </c>
      <c r="I216" s="64">
        <v>1.0940000000000001</v>
      </c>
      <c r="J216" s="64" t="s">
        <v>0</v>
      </c>
      <c r="K216" s="64" t="s">
        <v>0</v>
      </c>
      <c r="L216" s="64" t="s">
        <v>0</v>
      </c>
      <c r="M216" s="64">
        <v>1E-3</v>
      </c>
      <c r="N216" s="64" t="s">
        <v>0</v>
      </c>
      <c r="O216" s="64" t="s">
        <v>0</v>
      </c>
      <c r="P216" s="64">
        <v>0.28999999999999998</v>
      </c>
      <c r="Q216" s="64" t="s">
        <v>0</v>
      </c>
      <c r="R216" s="64" t="s">
        <v>0</v>
      </c>
      <c r="S216" s="64" t="s">
        <v>0</v>
      </c>
      <c r="T216" s="64">
        <v>1E-3</v>
      </c>
      <c r="U216" s="64" t="s">
        <v>0</v>
      </c>
      <c r="V216" s="64" t="s">
        <v>0</v>
      </c>
      <c r="X216" s="1">
        <f t="shared" ref="X216:X223" si="207">IFERROR(RANK(B217,B$13:B$224),0)</f>
        <v>202</v>
      </c>
      <c r="Y216" s="1">
        <f t="shared" ref="Y216:Z223" si="208">IFERROR(RANK(C217,C$13:C$224),0)</f>
        <v>0</v>
      </c>
      <c r="Z216" s="1">
        <f t="shared" si="208"/>
        <v>0</v>
      </c>
      <c r="AA216" s="1">
        <f t="shared" si="206"/>
        <v>0</v>
      </c>
      <c r="AB216" s="1">
        <f t="shared" si="206"/>
        <v>0</v>
      </c>
      <c r="AC216" s="1">
        <f t="shared" si="206"/>
        <v>0</v>
      </c>
      <c r="AD216" s="1">
        <f t="shared" si="193"/>
        <v>0</v>
      </c>
      <c r="AE216" s="1">
        <f t="shared" si="193"/>
        <v>198</v>
      </c>
      <c r="AF216" s="1">
        <f t="shared" si="193"/>
        <v>0</v>
      </c>
      <c r="AG216" s="1">
        <f t="shared" si="194"/>
        <v>0</v>
      </c>
      <c r="AH216" s="1">
        <f t="shared" si="195"/>
        <v>0</v>
      </c>
      <c r="AI216" s="1">
        <f t="shared" si="196"/>
        <v>0</v>
      </c>
      <c r="AJ216" s="1">
        <f t="shared" si="197"/>
        <v>0</v>
      </c>
      <c r="AK216" s="1">
        <f t="shared" si="198"/>
        <v>0</v>
      </c>
      <c r="AL216" s="1">
        <f t="shared" si="199"/>
        <v>205</v>
      </c>
      <c r="AM216" s="1">
        <f t="shared" si="200"/>
        <v>0</v>
      </c>
      <c r="AN216" s="1">
        <f t="shared" si="201"/>
        <v>0</v>
      </c>
      <c r="AO216" s="1">
        <f t="shared" si="202"/>
        <v>0</v>
      </c>
      <c r="AP216" s="1">
        <f t="shared" si="203"/>
        <v>0</v>
      </c>
      <c r="AQ216" s="1">
        <f t="shared" si="204"/>
        <v>0</v>
      </c>
      <c r="AR216" s="1">
        <f t="shared" si="205"/>
        <v>0</v>
      </c>
    </row>
    <row r="217" spans="1:44" x14ac:dyDescent="0.3">
      <c r="A217" s="78" t="s">
        <v>286</v>
      </c>
      <c r="B217" s="64">
        <v>0.54400000000000004</v>
      </c>
      <c r="C217" s="64" t="s">
        <v>0</v>
      </c>
      <c r="D217" s="64" t="s">
        <v>0</v>
      </c>
      <c r="E217" s="64" t="s">
        <v>0</v>
      </c>
      <c r="F217" s="64" t="s">
        <v>0</v>
      </c>
      <c r="G217" s="64" t="s">
        <v>0</v>
      </c>
      <c r="H217" s="64" t="s">
        <v>0</v>
      </c>
      <c r="I217" s="64">
        <v>0.627</v>
      </c>
      <c r="J217" s="64" t="s">
        <v>0</v>
      </c>
      <c r="K217" s="64" t="s">
        <v>0</v>
      </c>
      <c r="L217" s="64" t="s">
        <v>0</v>
      </c>
      <c r="M217" s="64" t="s">
        <v>0</v>
      </c>
      <c r="N217" s="64" t="s">
        <v>0</v>
      </c>
      <c r="O217" s="64" t="s">
        <v>0</v>
      </c>
      <c r="P217" s="64">
        <v>0.27100000000000002</v>
      </c>
      <c r="Q217" s="64" t="s">
        <v>0</v>
      </c>
      <c r="R217" s="64" t="s">
        <v>0</v>
      </c>
      <c r="S217" s="64" t="s">
        <v>0</v>
      </c>
      <c r="T217" s="64" t="s">
        <v>0</v>
      </c>
      <c r="U217" s="64" t="s">
        <v>0</v>
      </c>
      <c r="V217" s="64" t="s">
        <v>0</v>
      </c>
      <c r="X217" s="1">
        <f t="shared" si="207"/>
        <v>198</v>
      </c>
      <c r="Y217" s="1">
        <f t="shared" si="208"/>
        <v>0</v>
      </c>
      <c r="Z217" s="1">
        <f t="shared" si="208"/>
        <v>0</v>
      </c>
      <c r="AA217" s="1">
        <f t="shared" si="206"/>
        <v>0</v>
      </c>
      <c r="AB217" s="1">
        <f t="shared" si="206"/>
        <v>0</v>
      </c>
      <c r="AC217" s="1">
        <f t="shared" si="206"/>
        <v>131</v>
      </c>
      <c r="AD217" s="1">
        <f t="shared" si="193"/>
        <v>0</v>
      </c>
      <c r="AE217" s="1">
        <f t="shared" si="193"/>
        <v>211</v>
      </c>
      <c r="AF217" s="1">
        <f t="shared" si="193"/>
        <v>0</v>
      </c>
      <c r="AG217" s="1">
        <f t="shared" si="194"/>
        <v>0</v>
      </c>
      <c r="AH217" s="1">
        <f t="shared" si="195"/>
        <v>0</v>
      </c>
      <c r="AI217" s="1">
        <f t="shared" si="196"/>
        <v>0</v>
      </c>
      <c r="AJ217" s="1">
        <f t="shared" si="197"/>
        <v>0</v>
      </c>
      <c r="AK217" s="1">
        <f t="shared" si="198"/>
        <v>0</v>
      </c>
      <c r="AL217" s="1">
        <f t="shared" si="199"/>
        <v>210</v>
      </c>
      <c r="AM217" s="1">
        <f t="shared" si="200"/>
        <v>0</v>
      </c>
      <c r="AN217" s="1">
        <f t="shared" si="201"/>
        <v>0</v>
      </c>
      <c r="AO217" s="1">
        <f t="shared" si="202"/>
        <v>0</v>
      </c>
      <c r="AP217" s="1">
        <f t="shared" si="203"/>
        <v>0</v>
      </c>
      <c r="AQ217" s="1">
        <f t="shared" si="204"/>
        <v>0</v>
      </c>
      <c r="AR217" s="1">
        <f t="shared" si="205"/>
        <v>0</v>
      </c>
    </row>
    <row r="218" spans="1:44" x14ac:dyDescent="0.3">
      <c r="A218" s="78" t="s">
        <v>287</v>
      </c>
      <c r="B218" s="64">
        <v>0.82199999999999995</v>
      </c>
      <c r="C218" s="64" t="s">
        <v>0</v>
      </c>
      <c r="D218" s="64" t="s">
        <v>0</v>
      </c>
      <c r="E218" s="64" t="s">
        <v>0</v>
      </c>
      <c r="F218" s="64" t="s">
        <v>0</v>
      </c>
      <c r="G218" s="64">
        <v>1E-3</v>
      </c>
      <c r="H218" s="64" t="s">
        <v>0</v>
      </c>
      <c r="I218" s="64">
        <v>1.9E-2</v>
      </c>
      <c r="J218" s="64" t="s">
        <v>0</v>
      </c>
      <c r="K218" s="64" t="s">
        <v>0</v>
      </c>
      <c r="L218" s="64" t="s">
        <v>0</v>
      </c>
      <c r="M218" s="64" t="s">
        <v>0</v>
      </c>
      <c r="N218" s="64" t="s">
        <v>0</v>
      </c>
      <c r="O218" s="64" t="s">
        <v>0</v>
      </c>
      <c r="P218" s="64">
        <v>0.126</v>
      </c>
      <c r="Q218" s="64" t="s">
        <v>0</v>
      </c>
      <c r="R218" s="64" t="s">
        <v>0</v>
      </c>
      <c r="S218" s="64" t="s">
        <v>0</v>
      </c>
      <c r="T218" s="64" t="s">
        <v>0</v>
      </c>
      <c r="U218" s="64" t="s">
        <v>0</v>
      </c>
      <c r="V218" s="64" t="s">
        <v>0</v>
      </c>
      <c r="X218" s="1">
        <f t="shared" si="207"/>
        <v>186</v>
      </c>
      <c r="Y218" s="1">
        <f t="shared" si="208"/>
        <v>62</v>
      </c>
      <c r="Z218" s="1">
        <f t="shared" si="208"/>
        <v>0</v>
      </c>
      <c r="AA218" s="1">
        <f t="shared" si="206"/>
        <v>0</v>
      </c>
      <c r="AB218" s="1">
        <f t="shared" si="206"/>
        <v>166</v>
      </c>
      <c r="AC218" s="1">
        <f t="shared" si="206"/>
        <v>0</v>
      </c>
      <c r="AD218" s="1">
        <f t="shared" si="193"/>
        <v>0</v>
      </c>
      <c r="AE218" s="1">
        <f t="shared" si="193"/>
        <v>183</v>
      </c>
      <c r="AF218" s="1">
        <f t="shared" si="193"/>
        <v>0</v>
      </c>
      <c r="AG218" s="1">
        <f t="shared" si="194"/>
        <v>0</v>
      </c>
      <c r="AH218" s="1">
        <f t="shared" si="195"/>
        <v>0</v>
      </c>
      <c r="AI218" s="1">
        <f t="shared" si="196"/>
        <v>164</v>
      </c>
      <c r="AJ218" s="1">
        <f t="shared" si="197"/>
        <v>0</v>
      </c>
      <c r="AK218" s="1">
        <f t="shared" si="198"/>
        <v>0</v>
      </c>
      <c r="AL218" s="1">
        <f t="shared" si="199"/>
        <v>194</v>
      </c>
      <c r="AM218" s="1">
        <f t="shared" si="200"/>
        <v>0</v>
      </c>
      <c r="AN218" s="1">
        <f t="shared" si="201"/>
        <v>0</v>
      </c>
      <c r="AO218" s="1">
        <f t="shared" si="202"/>
        <v>0</v>
      </c>
      <c r="AP218" s="1">
        <f t="shared" si="203"/>
        <v>0</v>
      </c>
      <c r="AQ218" s="1">
        <f t="shared" si="204"/>
        <v>0</v>
      </c>
      <c r="AR218" s="1">
        <f t="shared" si="205"/>
        <v>0</v>
      </c>
    </row>
    <row r="219" spans="1:44" x14ac:dyDescent="0.3">
      <c r="A219" s="78" t="s">
        <v>288</v>
      </c>
      <c r="B219" s="64">
        <v>1.6970000000000001</v>
      </c>
      <c r="C219" s="64">
        <v>0</v>
      </c>
      <c r="D219" s="64" t="s">
        <v>0</v>
      </c>
      <c r="E219" s="64" t="s">
        <v>0</v>
      </c>
      <c r="F219" s="64">
        <v>0</v>
      </c>
      <c r="G219" s="64" t="s">
        <v>0</v>
      </c>
      <c r="H219" s="64" t="s">
        <v>0</v>
      </c>
      <c r="I219" s="64">
        <v>1.6870000000000001</v>
      </c>
      <c r="J219" s="64" t="s">
        <v>0</v>
      </c>
      <c r="K219" s="64" t="s">
        <v>0</v>
      </c>
      <c r="L219" s="64" t="s">
        <v>0</v>
      </c>
      <c r="M219" s="64">
        <v>0</v>
      </c>
      <c r="N219" s="64" t="s">
        <v>0</v>
      </c>
      <c r="O219" s="64" t="s">
        <v>0</v>
      </c>
      <c r="P219" s="64">
        <v>0.86099999999999999</v>
      </c>
      <c r="Q219" s="64" t="s">
        <v>0</v>
      </c>
      <c r="R219" s="64" t="s">
        <v>0</v>
      </c>
      <c r="S219" s="64" t="s">
        <v>0</v>
      </c>
      <c r="T219" s="64" t="s">
        <v>0</v>
      </c>
      <c r="U219" s="64" t="s">
        <v>0</v>
      </c>
      <c r="V219" s="64" t="s">
        <v>0</v>
      </c>
      <c r="X219" s="1">
        <f t="shared" si="207"/>
        <v>207</v>
      </c>
      <c r="Y219" s="1">
        <f t="shared" si="208"/>
        <v>0</v>
      </c>
      <c r="Z219" s="1">
        <f t="shared" si="208"/>
        <v>0</v>
      </c>
      <c r="AA219" s="1">
        <f t="shared" si="206"/>
        <v>0</v>
      </c>
      <c r="AB219" s="1">
        <f t="shared" si="206"/>
        <v>166</v>
      </c>
      <c r="AC219" s="1">
        <f t="shared" si="206"/>
        <v>0</v>
      </c>
      <c r="AD219" s="1">
        <f t="shared" si="193"/>
        <v>0</v>
      </c>
      <c r="AE219" s="1">
        <f t="shared" si="193"/>
        <v>208</v>
      </c>
      <c r="AF219" s="1">
        <f t="shared" si="193"/>
        <v>0</v>
      </c>
      <c r="AG219" s="1">
        <f t="shared" si="194"/>
        <v>0</v>
      </c>
      <c r="AH219" s="1">
        <f t="shared" si="195"/>
        <v>0</v>
      </c>
      <c r="AI219" s="1">
        <f t="shared" si="196"/>
        <v>0</v>
      </c>
      <c r="AJ219" s="1">
        <f t="shared" si="197"/>
        <v>0</v>
      </c>
      <c r="AK219" s="1">
        <f t="shared" si="198"/>
        <v>0</v>
      </c>
      <c r="AL219" s="1">
        <f t="shared" si="199"/>
        <v>197</v>
      </c>
      <c r="AM219" s="1">
        <f t="shared" si="200"/>
        <v>0</v>
      </c>
      <c r="AN219" s="1">
        <f t="shared" si="201"/>
        <v>0</v>
      </c>
      <c r="AO219" s="1">
        <f t="shared" si="202"/>
        <v>0</v>
      </c>
      <c r="AP219" s="1">
        <f t="shared" si="203"/>
        <v>0</v>
      </c>
      <c r="AQ219" s="1">
        <f t="shared" si="204"/>
        <v>0</v>
      </c>
      <c r="AR219" s="1">
        <f t="shared" si="205"/>
        <v>0</v>
      </c>
    </row>
    <row r="220" spans="1:44" x14ac:dyDescent="0.3">
      <c r="A220" s="78" t="s">
        <v>289</v>
      </c>
      <c r="B220" s="64">
        <v>0.18099999999999999</v>
      </c>
      <c r="C220" s="64" t="s">
        <v>0</v>
      </c>
      <c r="D220" s="64" t="s">
        <v>0</v>
      </c>
      <c r="E220" s="64" t="s">
        <v>0</v>
      </c>
      <c r="F220" s="64">
        <v>0</v>
      </c>
      <c r="G220" s="64" t="s">
        <v>0</v>
      </c>
      <c r="H220" s="64" t="s">
        <v>0</v>
      </c>
      <c r="I220" s="64">
        <v>0.13700000000000001</v>
      </c>
      <c r="J220" s="64" t="s">
        <v>0</v>
      </c>
      <c r="K220" s="64" t="s">
        <v>0</v>
      </c>
      <c r="L220" s="64" t="s">
        <v>0</v>
      </c>
      <c r="M220" s="64" t="s">
        <v>0</v>
      </c>
      <c r="N220" s="64" t="s">
        <v>0</v>
      </c>
      <c r="O220" s="64" t="s">
        <v>0</v>
      </c>
      <c r="P220" s="64">
        <v>0.6</v>
      </c>
      <c r="Q220" s="64" t="s">
        <v>0</v>
      </c>
      <c r="R220" s="64" t="s">
        <v>0</v>
      </c>
      <c r="S220" s="64" t="s">
        <v>0</v>
      </c>
      <c r="T220" s="64" t="s">
        <v>0</v>
      </c>
      <c r="U220" s="64" t="s">
        <v>0</v>
      </c>
      <c r="V220" s="64" t="s">
        <v>0</v>
      </c>
      <c r="X220" s="1">
        <f t="shared" si="207"/>
        <v>162</v>
      </c>
      <c r="Y220" s="1">
        <f t="shared" si="208"/>
        <v>0</v>
      </c>
      <c r="Z220" s="1">
        <f t="shared" si="208"/>
        <v>0</v>
      </c>
      <c r="AA220" s="1">
        <f t="shared" si="206"/>
        <v>0</v>
      </c>
      <c r="AB220" s="1">
        <f t="shared" si="206"/>
        <v>166</v>
      </c>
      <c r="AC220" s="1">
        <f t="shared" si="206"/>
        <v>0</v>
      </c>
      <c r="AD220" s="1">
        <f t="shared" si="193"/>
        <v>0</v>
      </c>
      <c r="AE220" s="1">
        <f t="shared" si="193"/>
        <v>193</v>
      </c>
      <c r="AF220" s="1">
        <f t="shared" si="193"/>
        <v>0</v>
      </c>
      <c r="AG220" s="1">
        <f t="shared" si="194"/>
        <v>0</v>
      </c>
      <c r="AH220" s="1">
        <f t="shared" si="195"/>
        <v>0</v>
      </c>
      <c r="AI220" s="1">
        <f t="shared" si="196"/>
        <v>0</v>
      </c>
      <c r="AJ220" s="1">
        <f t="shared" si="197"/>
        <v>0</v>
      </c>
      <c r="AK220" s="1">
        <f t="shared" si="198"/>
        <v>0</v>
      </c>
      <c r="AL220" s="1">
        <f t="shared" si="199"/>
        <v>200</v>
      </c>
      <c r="AM220" s="1">
        <f t="shared" si="200"/>
        <v>0</v>
      </c>
      <c r="AN220" s="1">
        <f t="shared" si="201"/>
        <v>0</v>
      </c>
      <c r="AO220" s="1">
        <f t="shared" si="202"/>
        <v>0</v>
      </c>
      <c r="AP220" s="1">
        <f t="shared" si="203"/>
        <v>0</v>
      </c>
      <c r="AQ220" s="1">
        <f t="shared" si="204"/>
        <v>0</v>
      </c>
      <c r="AR220" s="1">
        <f t="shared" si="205"/>
        <v>0</v>
      </c>
    </row>
    <row r="221" spans="1:44" x14ac:dyDescent="0.3">
      <c r="A221" s="78" t="s">
        <v>290</v>
      </c>
      <c r="B221" s="64">
        <v>16.423999999999999</v>
      </c>
      <c r="C221" s="64" t="s">
        <v>0</v>
      </c>
      <c r="D221" s="64" t="s">
        <v>0</v>
      </c>
      <c r="E221" s="64" t="s">
        <v>0</v>
      </c>
      <c r="F221" s="64">
        <v>0</v>
      </c>
      <c r="G221" s="64" t="s">
        <v>0</v>
      </c>
      <c r="H221" s="64" t="s">
        <v>0</v>
      </c>
      <c r="I221" s="64">
        <v>0.85</v>
      </c>
      <c r="J221" s="64" t="s">
        <v>0</v>
      </c>
      <c r="K221" s="64" t="s">
        <v>0</v>
      </c>
      <c r="L221" s="64" t="s">
        <v>0</v>
      </c>
      <c r="M221" s="64" t="s">
        <v>0</v>
      </c>
      <c r="N221" s="64" t="s">
        <v>0</v>
      </c>
      <c r="O221" s="64" t="s">
        <v>0</v>
      </c>
      <c r="P221" s="64">
        <v>0.40500000000000003</v>
      </c>
      <c r="Q221" s="64" t="s">
        <v>0</v>
      </c>
      <c r="R221" s="64" t="s">
        <v>0</v>
      </c>
      <c r="S221" s="64" t="s">
        <v>0</v>
      </c>
      <c r="T221" s="64" t="s">
        <v>0</v>
      </c>
      <c r="U221" s="64" t="s">
        <v>0</v>
      </c>
      <c r="V221" s="64" t="s">
        <v>0</v>
      </c>
      <c r="X221" s="1">
        <f t="shared" si="207"/>
        <v>210</v>
      </c>
      <c r="Y221" s="1">
        <f t="shared" si="208"/>
        <v>0</v>
      </c>
      <c r="Z221" s="1">
        <f t="shared" si="208"/>
        <v>0</v>
      </c>
      <c r="AA221" s="1">
        <f t="shared" si="206"/>
        <v>0</v>
      </c>
      <c r="AB221" s="1">
        <f t="shared" si="206"/>
        <v>0</v>
      </c>
      <c r="AC221" s="1">
        <f t="shared" si="206"/>
        <v>0</v>
      </c>
      <c r="AD221" s="1">
        <f t="shared" si="193"/>
        <v>0</v>
      </c>
      <c r="AE221" s="1">
        <f t="shared" si="193"/>
        <v>206</v>
      </c>
      <c r="AF221" s="1">
        <f t="shared" si="193"/>
        <v>0</v>
      </c>
      <c r="AG221" s="1">
        <f t="shared" si="194"/>
        <v>0</v>
      </c>
      <c r="AH221" s="1">
        <f t="shared" si="195"/>
        <v>0</v>
      </c>
      <c r="AI221" s="1">
        <f t="shared" si="196"/>
        <v>0</v>
      </c>
      <c r="AJ221" s="1">
        <f t="shared" si="197"/>
        <v>0</v>
      </c>
      <c r="AK221" s="1">
        <f t="shared" si="198"/>
        <v>0</v>
      </c>
      <c r="AL221" s="1">
        <f t="shared" si="199"/>
        <v>212</v>
      </c>
      <c r="AM221" s="1">
        <f t="shared" si="200"/>
        <v>0</v>
      </c>
      <c r="AN221" s="1">
        <f t="shared" si="201"/>
        <v>0</v>
      </c>
      <c r="AO221" s="1">
        <f t="shared" si="202"/>
        <v>0</v>
      </c>
      <c r="AP221" s="1">
        <f t="shared" si="203"/>
        <v>0</v>
      </c>
      <c r="AQ221" s="1">
        <f t="shared" si="204"/>
        <v>0</v>
      </c>
      <c r="AR221" s="1">
        <f t="shared" si="205"/>
        <v>0</v>
      </c>
    </row>
    <row r="222" spans="1:44" x14ac:dyDescent="0.3">
      <c r="A222" s="78" t="s">
        <v>291</v>
      </c>
      <c r="B222" s="64">
        <v>7.8E-2</v>
      </c>
      <c r="C222" s="64" t="s">
        <v>0</v>
      </c>
      <c r="D222" s="64" t="s">
        <v>0</v>
      </c>
      <c r="E222" s="64" t="s">
        <v>0</v>
      </c>
      <c r="F222" s="64" t="s">
        <v>0</v>
      </c>
      <c r="G222" s="64" t="s">
        <v>0</v>
      </c>
      <c r="H222" s="64" t="s">
        <v>0</v>
      </c>
      <c r="I222" s="64">
        <v>0.20300000000000001</v>
      </c>
      <c r="J222" s="64" t="s">
        <v>0</v>
      </c>
      <c r="K222" s="64" t="s">
        <v>0</v>
      </c>
      <c r="L222" s="64" t="s">
        <v>0</v>
      </c>
      <c r="M222" s="64" t="s">
        <v>0</v>
      </c>
      <c r="N222" s="64" t="s">
        <v>0</v>
      </c>
      <c r="O222" s="64" t="s">
        <v>0</v>
      </c>
      <c r="P222" s="64">
        <v>5.0000000000000001E-3</v>
      </c>
      <c r="Q222" s="64" t="s">
        <v>0</v>
      </c>
      <c r="R222" s="64" t="s">
        <v>0</v>
      </c>
      <c r="S222" s="64" t="s">
        <v>0</v>
      </c>
      <c r="T222" s="64" t="s">
        <v>0</v>
      </c>
      <c r="U222" s="64" t="s">
        <v>0</v>
      </c>
      <c r="V222" s="64" t="s">
        <v>0</v>
      </c>
      <c r="X222" s="1">
        <f t="shared" si="207"/>
        <v>211</v>
      </c>
      <c r="Y222" s="1">
        <f t="shared" si="208"/>
        <v>0</v>
      </c>
      <c r="Z222" s="1">
        <f t="shared" si="208"/>
        <v>0</v>
      </c>
      <c r="AA222" s="1">
        <f t="shared" si="206"/>
        <v>0</v>
      </c>
      <c r="AB222" s="1">
        <f t="shared" si="206"/>
        <v>0</v>
      </c>
      <c r="AC222" s="1">
        <f t="shared" si="206"/>
        <v>0</v>
      </c>
      <c r="AD222" s="1">
        <f t="shared" si="193"/>
        <v>0</v>
      </c>
      <c r="AE222" s="1">
        <f t="shared" si="193"/>
        <v>209</v>
      </c>
      <c r="AF222" s="1">
        <f t="shared" si="193"/>
        <v>0</v>
      </c>
      <c r="AG222" s="1">
        <f t="shared" si="194"/>
        <v>0</v>
      </c>
      <c r="AH222" s="1">
        <f t="shared" si="195"/>
        <v>0</v>
      </c>
      <c r="AI222" s="1">
        <f t="shared" si="196"/>
        <v>0</v>
      </c>
      <c r="AJ222" s="1">
        <f t="shared" si="197"/>
        <v>114</v>
      </c>
      <c r="AK222" s="1">
        <f t="shared" si="198"/>
        <v>0</v>
      </c>
      <c r="AL222" s="1">
        <f t="shared" si="199"/>
        <v>211</v>
      </c>
      <c r="AM222" s="1">
        <f t="shared" si="200"/>
        <v>0</v>
      </c>
      <c r="AN222" s="1">
        <f t="shared" si="201"/>
        <v>0</v>
      </c>
      <c r="AO222" s="1">
        <f t="shared" si="202"/>
        <v>0</v>
      </c>
      <c r="AP222" s="1">
        <f t="shared" si="203"/>
        <v>0</v>
      </c>
      <c r="AQ222" s="1">
        <f t="shared" si="204"/>
        <v>0</v>
      </c>
      <c r="AR222" s="1">
        <f t="shared" si="205"/>
        <v>0</v>
      </c>
    </row>
    <row r="223" spans="1:44" x14ac:dyDescent="0.3">
      <c r="A223" s="78" t="s">
        <v>292</v>
      </c>
      <c r="B223" s="64">
        <v>0.05</v>
      </c>
      <c r="C223" s="64" t="s">
        <v>0</v>
      </c>
      <c r="D223" s="64" t="s">
        <v>0</v>
      </c>
      <c r="E223" s="64" t="s">
        <v>0</v>
      </c>
      <c r="F223" s="64" t="s">
        <v>0</v>
      </c>
      <c r="G223" s="64" t="s">
        <v>0</v>
      </c>
      <c r="H223" s="64" t="s">
        <v>0</v>
      </c>
      <c r="I223" s="64">
        <v>0.125</v>
      </c>
      <c r="J223" s="64" t="s">
        <v>0</v>
      </c>
      <c r="K223" s="64" t="s">
        <v>0</v>
      </c>
      <c r="L223" s="64" t="s">
        <v>0</v>
      </c>
      <c r="M223" s="64" t="s">
        <v>0</v>
      </c>
      <c r="N223" s="64">
        <v>3.4000000000000002E-2</v>
      </c>
      <c r="O223" s="64" t="s">
        <v>0</v>
      </c>
      <c r="P223" s="64">
        <v>0.12</v>
      </c>
      <c r="Q223" s="64" t="s">
        <v>0</v>
      </c>
      <c r="R223" s="64" t="s">
        <v>0</v>
      </c>
      <c r="S223" s="64" t="s">
        <v>0</v>
      </c>
      <c r="T223" s="64" t="s">
        <v>0</v>
      </c>
      <c r="U223" s="64" t="s">
        <v>0</v>
      </c>
      <c r="V223" s="64" t="s">
        <v>0</v>
      </c>
      <c r="X223" s="1">
        <f t="shared" si="207"/>
        <v>212</v>
      </c>
      <c r="Y223" s="1">
        <f t="shared" si="208"/>
        <v>0</v>
      </c>
      <c r="Z223" s="1">
        <f t="shared" si="208"/>
        <v>0</v>
      </c>
      <c r="AA223" s="1">
        <f t="shared" si="206"/>
        <v>0</v>
      </c>
      <c r="AB223" s="1">
        <f t="shared" si="206"/>
        <v>0</v>
      </c>
      <c r="AC223" s="1">
        <f t="shared" si="206"/>
        <v>0</v>
      </c>
      <c r="AD223" s="1">
        <f t="shared" si="193"/>
        <v>0</v>
      </c>
      <c r="AE223" s="1">
        <f t="shared" si="193"/>
        <v>212</v>
      </c>
      <c r="AF223" s="1">
        <f t="shared" si="193"/>
        <v>0</v>
      </c>
      <c r="AG223" s="1">
        <f t="shared" si="194"/>
        <v>0</v>
      </c>
      <c r="AH223" s="1">
        <f t="shared" si="195"/>
        <v>0</v>
      </c>
      <c r="AI223" s="1">
        <f t="shared" si="196"/>
        <v>0</v>
      </c>
      <c r="AJ223" s="1">
        <f t="shared" si="197"/>
        <v>0</v>
      </c>
      <c r="AK223" s="1">
        <f t="shared" si="198"/>
        <v>0</v>
      </c>
      <c r="AL223" s="1">
        <f t="shared" si="199"/>
        <v>209</v>
      </c>
      <c r="AM223" s="1">
        <f t="shared" si="200"/>
        <v>0</v>
      </c>
      <c r="AN223" s="1">
        <f t="shared" si="201"/>
        <v>0</v>
      </c>
      <c r="AO223" s="1">
        <f t="shared" si="202"/>
        <v>0</v>
      </c>
      <c r="AP223" s="1">
        <f t="shared" si="203"/>
        <v>0</v>
      </c>
      <c r="AQ223" s="1">
        <f t="shared" si="204"/>
        <v>0</v>
      </c>
      <c r="AR223" s="1">
        <f t="shared" si="205"/>
        <v>0</v>
      </c>
    </row>
    <row r="224" spans="1:44" x14ac:dyDescent="0.3">
      <c r="A224" s="78" t="s">
        <v>293</v>
      </c>
      <c r="B224" s="64">
        <v>1.0999999999999999E-2</v>
      </c>
      <c r="C224" s="64" t="s">
        <v>0</v>
      </c>
      <c r="D224" s="64" t="s">
        <v>0</v>
      </c>
      <c r="E224" s="64" t="s">
        <v>0</v>
      </c>
      <c r="F224" s="64" t="s">
        <v>0</v>
      </c>
      <c r="G224" s="64" t="s">
        <v>0</v>
      </c>
      <c r="H224" s="64" t="s">
        <v>0</v>
      </c>
      <c r="I224" s="64">
        <v>1.2999999999999999E-2</v>
      </c>
      <c r="J224" s="64" t="s">
        <v>0</v>
      </c>
      <c r="K224" s="64" t="s">
        <v>0</v>
      </c>
      <c r="L224" s="64" t="s">
        <v>0</v>
      </c>
      <c r="M224" s="64" t="s">
        <v>0</v>
      </c>
      <c r="N224" s="64" t="s">
        <v>0</v>
      </c>
      <c r="O224" s="64" t="s">
        <v>0</v>
      </c>
      <c r="P224" s="64">
        <v>0.128</v>
      </c>
      <c r="Q224" s="64" t="s">
        <v>0</v>
      </c>
      <c r="R224" s="64" t="s">
        <v>0</v>
      </c>
      <c r="S224" s="64" t="s">
        <v>0</v>
      </c>
      <c r="T224" s="64" t="s">
        <v>0</v>
      </c>
      <c r="U224" s="64" t="s">
        <v>0</v>
      </c>
      <c r="V224" s="64" t="s">
        <v>0</v>
      </c>
    </row>
  </sheetData>
  <mergeCells count="12">
    <mergeCell ref="AU42:BA42"/>
    <mergeCell ref="BB42:BH42"/>
    <mergeCell ref="BI42:BO42"/>
    <mergeCell ref="AU56:BA56"/>
    <mergeCell ref="BB56:BH56"/>
    <mergeCell ref="BI56:BO56"/>
    <mergeCell ref="BB9:BH9"/>
    <mergeCell ref="AU9:BA9"/>
    <mergeCell ref="BI9:BO9"/>
    <mergeCell ref="AU26:BA26"/>
    <mergeCell ref="BB26:BH26"/>
    <mergeCell ref="BI26:BO26"/>
  </mergeCells>
  <hyperlinks>
    <hyperlink ref="A8" location="'TOC'!A3" display="Back to TOC" xr:uid="{278F82CB-D311-45D1-9690-321037952A19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B41"/>
  <sheetViews>
    <sheetView topLeftCell="A19" workbookViewId="0">
      <selection activeCell="B32" sqref="B32:AK41"/>
    </sheetView>
  </sheetViews>
  <sheetFormatPr defaultColWidth="9.21875" defaultRowHeight="14.4" x14ac:dyDescent="0.3"/>
  <cols>
    <col min="2" max="37" width="14.44140625" bestFit="1" customWidth="1"/>
    <col min="39" max="39" width="9.21875" style="1"/>
    <col min="40" max="40" width="11.77734375" style="1" bestFit="1" customWidth="1"/>
    <col min="41" max="41" width="9.77734375" style="1" bestFit="1" customWidth="1"/>
    <col min="42" max="42" width="9.44140625" style="1" customWidth="1"/>
    <col min="43" max="43" width="12.77734375" style="1" bestFit="1" customWidth="1"/>
    <col min="44" max="44" width="9.77734375" style="1" bestFit="1" customWidth="1"/>
    <col min="45" max="45" width="9.5546875" style="1" bestFit="1" customWidth="1"/>
    <col min="46" max="47" width="9.77734375" style="1" bestFit="1" customWidth="1"/>
    <col min="48" max="48" width="9.44140625" style="1" customWidth="1"/>
    <col min="49" max="50" width="9.5546875" style="1" bestFit="1" customWidth="1"/>
    <col min="51" max="51" width="9.21875" style="1"/>
    <col min="52" max="54" width="9.5546875" style="1" bestFit="1" customWidth="1"/>
    <col min="55" max="16384" width="9.21875" style="1"/>
  </cols>
  <sheetData>
    <row r="1" spans="1:54" x14ac:dyDescent="0.3">
      <c r="A1" s="55" t="s">
        <v>0</v>
      </c>
    </row>
    <row r="2" spans="1:54" x14ac:dyDescent="0.3">
      <c r="A2" t="s">
        <v>1</v>
      </c>
      <c r="B2" s="44">
        <v>45616.413391203707</v>
      </c>
    </row>
    <row r="4" spans="1:54" x14ac:dyDescent="0.3">
      <c r="A4" t="s">
        <v>811</v>
      </c>
      <c r="B4" t="s">
        <v>826</v>
      </c>
    </row>
    <row r="5" spans="1:54" x14ac:dyDescent="0.3">
      <c r="A5" t="s">
        <v>812</v>
      </c>
      <c r="B5" t="s">
        <v>742</v>
      </c>
    </row>
    <row r="6" spans="1:54" x14ac:dyDescent="0.3">
      <c r="A6" t="s">
        <v>813</v>
      </c>
      <c r="B6" t="s">
        <v>814</v>
      </c>
    </row>
    <row r="7" spans="1:54" x14ac:dyDescent="0.3">
      <c r="A7" t="s">
        <v>815</v>
      </c>
      <c r="B7" t="s">
        <v>806</v>
      </c>
    </row>
    <row r="8" spans="1:54" x14ac:dyDescent="0.3">
      <c r="A8" t="s">
        <v>816</v>
      </c>
      <c r="B8" t="s">
        <v>807</v>
      </c>
    </row>
    <row r="9" spans="1:54" x14ac:dyDescent="0.3">
      <c r="A9" s="56" t="s">
        <v>2</v>
      </c>
      <c r="AN9" s="1">
        <f>3*thisQ-2</f>
        <v>10</v>
      </c>
      <c r="AO9" s="1">
        <v>22</v>
      </c>
      <c r="AP9" s="1">
        <v>34</v>
      </c>
      <c r="AQ9" s="1">
        <f>+AN9</f>
        <v>10</v>
      </c>
      <c r="AR9" s="1">
        <f>+AO9</f>
        <v>22</v>
      </c>
      <c r="AS9" s="1">
        <f>+AP9</f>
        <v>34</v>
      </c>
    </row>
    <row r="10" spans="1:54" x14ac:dyDescent="0.3">
      <c r="AN10" s="1" t="s">
        <v>8</v>
      </c>
      <c r="AQ10" s="1" t="s">
        <v>677</v>
      </c>
      <c r="AT10" s="1" t="s">
        <v>724</v>
      </c>
    </row>
    <row r="11" spans="1:54" x14ac:dyDescent="0.3">
      <c r="A11" s="45" t="s">
        <v>3</v>
      </c>
      <c r="B11" s="45" t="s">
        <v>54</v>
      </c>
      <c r="C11" s="45" t="s">
        <v>55</v>
      </c>
      <c r="D11" s="45" t="s">
        <v>56</v>
      </c>
      <c r="E11" s="45" t="s">
        <v>57</v>
      </c>
      <c r="F11" s="45" t="s">
        <v>58</v>
      </c>
      <c r="G11" s="45" t="s">
        <v>59</v>
      </c>
      <c r="H11" s="45" t="s">
        <v>60</v>
      </c>
      <c r="I11" s="45" t="s">
        <v>61</v>
      </c>
      <c r="J11" s="45" t="s">
        <v>62</v>
      </c>
      <c r="K11" s="45" t="s">
        <v>63</v>
      </c>
      <c r="L11" s="45" t="s">
        <v>64</v>
      </c>
      <c r="M11" s="45" t="s">
        <v>65</v>
      </c>
      <c r="N11" s="45" t="s">
        <v>715</v>
      </c>
      <c r="O11" s="45" t="s">
        <v>716</v>
      </c>
      <c r="P11" s="45" t="s">
        <v>717</v>
      </c>
      <c r="Q11" s="45" t="s">
        <v>721</v>
      </c>
      <c r="R11" s="45" t="s">
        <v>722</v>
      </c>
      <c r="S11" s="45" t="s">
        <v>723</v>
      </c>
      <c r="T11" s="45" t="s">
        <v>728</v>
      </c>
      <c r="U11" s="45" t="s">
        <v>729</v>
      </c>
      <c r="V11" s="45" t="s">
        <v>730</v>
      </c>
      <c r="W11" s="45" t="s">
        <v>743</v>
      </c>
      <c r="X11" s="45" t="s">
        <v>744</v>
      </c>
      <c r="Y11" s="45" t="s">
        <v>745</v>
      </c>
      <c r="Z11" s="45" t="s">
        <v>827</v>
      </c>
      <c r="AA11" s="45" t="s">
        <v>828</v>
      </c>
      <c r="AB11" s="45" t="s">
        <v>829</v>
      </c>
      <c r="AC11" s="45" t="s">
        <v>847</v>
      </c>
      <c r="AD11" s="45" t="s">
        <v>848</v>
      </c>
      <c r="AE11" s="45" t="s">
        <v>849</v>
      </c>
      <c r="AF11" s="45" t="s">
        <v>876</v>
      </c>
      <c r="AG11" s="45" t="s">
        <v>877</v>
      </c>
      <c r="AH11" s="45" t="s">
        <v>878</v>
      </c>
      <c r="AI11" s="45" t="s">
        <v>915</v>
      </c>
      <c r="AJ11" s="45" t="s">
        <v>916</v>
      </c>
      <c r="AK11" s="45" t="s">
        <v>917</v>
      </c>
      <c r="AN11" s="1">
        <v>2022</v>
      </c>
      <c r="AO11" s="1">
        <f>+AN11+1</f>
        <v>2023</v>
      </c>
      <c r="AP11" s="1">
        <f>+AO11+1</f>
        <v>2024</v>
      </c>
      <c r="AQ11" s="1">
        <f>+AN11</f>
        <v>2022</v>
      </c>
      <c r="AR11" s="1">
        <f t="shared" ref="AR11:AS11" si="0">+AO11</f>
        <v>2023</v>
      </c>
      <c r="AS11" s="1">
        <f t="shared" si="0"/>
        <v>2024</v>
      </c>
      <c r="AT11" s="1">
        <f>+AQ11</f>
        <v>2022</v>
      </c>
      <c r="AU11" s="1">
        <f>+AR11</f>
        <v>2023</v>
      </c>
      <c r="AV11" s="1">
        <v>2023</v>
      </c>
      <c r="AW11" s="1" t="s">
        <v>663</v>
      </c>
      <c r="AX11" s="1" t="s">
        <v>644</v>
      </c>
      <c r="AY11" s="1" t="s">
        <v>664</v>
      </c>
      <c r="AZ11" s="1">
        <f>+AT11</f>
        <v>2022</v>
      </c>
      <c r="BA11" s="1">
        <f t="shared" ref="BA11:BB11" si="1">+AU11</f>
        <v>2023</v>
      </c>
      <c r="BB11" s="1">
        <f t="shared" si="1"/>
        <v>2023</v>
      </c>
    </row>
    <row r="12" spans="1:54" x14ac:dyDescent="0.3">
      <c r="A12" s="45" t="s">
        <v>835</v>
      </c>
      <c r="B12" s="82">
        <v>577736</v>
      </c>
      <c r="C12" s="82">
        <v>10890808</v>
      </c>
      <c r="D12" s="82">
        <v>79179352</v>
      </c>
      <c r="E12" s="82">
        <v>106692484</v>
      </c>
      <c r="F12" s="82">
        <v>128125997</v>
      </c>
      <c r="G12" s="82">
        <v>54329384</v>
      </c>
      <c r="H12" s="82">
        <v>80913270</v>
      </c>
      <c r="I12" s="82">
        <v>74036217</v>
      </c>
      <c r="J12" s="82">
        <v>69202892</v>
      </c>
      <c r="K12" s="82">
        <v>149876080</v>
      </c>
      <c r="L12" s="82">
        <v>281815129</v>
      </c>
      <c r="M12" s="82">
        <v>115239939</v>
      </c>
      <c r="N12" s="82">
        <v>86872518</v>
      </c>
      <c r="O12" s="82">
        <v>94787473</v>
      </c>
      <c r="P12" s="82">
        <v>146044103</v>
      </c>
      <c r="Q12" s="82">
        <v>97061821</v>
      </c>
      <c r="R12" s="82">
        <v>192469351</v>
      </c>
      <c r="S12" s="82">
        <v>112861483</v>
      </c>
      <c r="T12" s="82">
        <v>142630841</v>
      </c>
      <c r="U12" s="82">
        <v>98358889</v>
      </c>
      <c r="V12" s="82">
        <v>132312824</v>
      </c>
      <c r="W12" s="82">
        <v>123758341</v>
      </c>
      <c r="X12" s="82">
        <v>145388154</v>
      </c>
      <c r="Y12" s="82">
        <v>295347555</v>
      </c>
      <c r="Z12" s="82">
        <v>150998315</v>
      </c>
      <c r="AA12" s="82">
        <v>156224906</v>
      </c>
      <c r="AB12" s="82">
        <v>276362266</v>
      </c>
      <c r="AC12" s="82">
        <v>177830042</v>
      </c>
      <c r="AD12" s="82">
        <v>213843806</v>
      </c>
      <c r="AE12" s="82">
        <v>260796374</v>
      </c>
      <c r="AF12" s="82">
        <v>343084992</v>
      </c>
      <c r="AG12" s="82">
        <v>258301451</v>
      </c>
      <c r="AH12" s="82">
        <v>381804316</v>
      </c>
      <c r="AI12" s="82">
        <v>275224617</v>
      </c>
      <c r="AJ12" s="82">
        <v>445501351</v>
      </c>
      <c r="AK12" s="82">
        <v>329339504</v>
      </c>
      <c r="AM12" s="1" t="str">
        <f>A12</f>
        <v>93</v>
      </c>
      <c r="AN12" s="10">
        <f t="shared" ref="AN12:AP20" ca="1" si="2">SUM(OFFSET($A12,0,AN$9,1,3))/1000000</f>
        <v>546.93114800000001</v>
      </c>
      <c r="AO12" s="10">
        <f t="shared" ca="1" si="2"/>
        <v>564.49405000000002</v>
      </c>
      <c r="AP12" s="10">
        <f t="shared" ca="1" si="2"/>
        <v>1050.065472</v>
      </c>
      <c r="AQ12" s="10">
        <f t="shared" ref="AQ12:AS20" ca="1" si="3">SUM(OFFSET($A32,0,AQ$9,1,3))/1000000</f>
        <v>1809.172059</v>
      </c>
      <c r="AR12" s="10">
        <f t="shared" ca="1" si="3"/>
        <v>1998.6281690000001</v>
      </c>
      <c r="AS12" s="10">
        <f t="shared" ca="1" si="3"/>
        <v>2494.4836690000002</v>
      </c>
      <c r="AT12" s="10">
        <f t="shared" ref="AT12:AT20" ca="1" si="4">AN12/AQ12*100</f>
        <v>30.231018950309803</v>
      </c>
      <c r="AU12" s="10">
        <f t="shared" ref="AU12:AU20" ca="1" si="5">AO12/AR12*100</f>
        <v>28.244075549202368</v>
      </c>
      <c r="AV12" s="10">
        <f t="shared" ref="AV12:AV20" ca="1" si="6">AP12/AS12*100</f>
        <v>42.09550397341166</v>
      </c>
      <c r="AW12" s="1">
        <f t="shared" ref="AW12:AW20" ca="1" si="7">RANK(AT12,$AT$12:$AT$21)</f>
        <v>1</v>
      </c>
      <c r="AX12" s="1">
        <f t="shared" ref="AX12:AX20" ca="1" si="8">MATCH(ROW(A1),$AW$12:$AW$21,0)</f>
        <v>1</v>
      </c>
      <c r="AY12" s="1" t="str">
        <f t="shared" ref="AY12:AY20" ca="1" si="9">INDEX(AM$12:AM$21,$AX12)</f>
        <v>93</v>
      </c>
      <c r="AZ12" s="10">
        <f t="shared" ref="AZ12:AZ20" ca="1" si="10">INDEX(AT$12:AT$21,$AX12)</f>
        <v>30.231018950309803</v>
      </c>
      <c r="BA12" s="10">
        <f t="shared" ref="BA12:BA20" ca="1" si="11">INDEX(AU$12:AU$21,$AX12)</f>
        <v>28.244075549202368</v>
      </c>
      <c r="BB12" s="10">
        <f t="shared" ref="BB12:BB20" ca="1" si="12">INDEX(AV$12:AV$21,$AX12)</f>
        <v>42.09550397341166</v>
      </c>
    </row>
    <row r="13" spans="1:54" x14ac:dyDescent="0.3">
      <c r="A13" s="45" t="s">
        <v>838</v>
      </c>
      <c r="B13" s="82">
        <v>53261</v>
      </c>
      <c r="C13" s="82">
        <v>425369</v>
      </c>
      <c r="D13" s="82">
        <v>23603</v>
      </c>
      <c r="E13" s="82">
        <v>312368</v>
      </c>
      <c r="F13" s="82">
        <v>483745</v>
      </c>
      <c r="G13" s="82">
        <v>976256</v>
      </c>
      <c r="H13" s="82">
        <v>291074</v>
      </c>
      <c r="I13" s="82">
        <v>326586</v>
      </c>
      <c r="J13" s="82">
        <v>245005</v>
      </c>
      <c r="K13" s="82">
        <v>94403</v>
      </c>
      <c r="L13" s="82">
        <v>1633160</v>
      </c>
      <c r="M13" s="82">
        <v>2355096</v>
      </c>
      <c r="N13" s="82">
        <v>26209</v>
      </c>
      <c r="O13" s="82">
        <v>595766</v>
      </c>
      <c r="P13" s="82">
        <v>254181</v>
      </c>
      <c r="Q13" s="82">
        <v>3219279</v>
      </c>
      <c r="R13" s="82">
        <v>151315</v>
      </c>
      <c r="S13" s="82">
        <v>939382</v>
      </c>
      <c r="T13" s="82">
        <v>1276273</v>
      </c>
      <c r="U13" s="82">
        <v>1934393</v>
      </c>
      <c r="V13" s="82">
        <v>3670690</v>
      </c>
      <c r="W13" s="82">
        <v>7263833</v>
      </c>
      <c r="X13" s="82">
        <v>7135918</v>
      </c>
      <c r="Y13" s="82">
        <v>2436370</v>
      </c>
      <c r="Z13" s="82">
        <v>3023539</v>
      </c>
      <c r="AA13" s="82">
        <v>5761542</v>
      </c>
      <c r="AB13" s="82">
        <v>5831978</v>
      </c>
      <c r="AC13" s="82">
        <v>12377907</v>
      </c>
      <c r="AD13" s="82">
        <v>9239171</v>
      </c>
      <c r="AE13" s="82">
        <v>32307647</v>
      </c>
      <c r="AF13" s="82">
        <v>8717257</v>
      </c>
      <c r="AG13" s="82">
        <v>10934196</v>
      </c>
      <c r="AH13" s="82">
        <v>17558908</v>
      </c>
      <c r="AI13" s="82">
        <v>14982685</v>
      </c>
      <c r="AJ13" s="82">
        <v>8338067</v>
      </c>
      <c r="AK13" s="82">
        <v>17167569</v>
      </c>
      <c r="AM13" s="1" t="str">
        <f t="shared" ref="AM13:AM20" si="13">A13</f>
        <v>36</v>
      </c>
      <c r="AN13" s="10">
        <f t="shared" ca="1" si="2"/>
        <v>4.0826589999999996</v>
      </c>
      <c r="AO13" s="10">
        <f t="shared" ca="1" si="2"/>
        <v>16.836120999999999</v>
      </c>
      <c r="AP13" s="10">
        <f t="shared" ca="1" si="2"/>
        <v>40.488320999999999</v>
      </c>
      <c r="AQ13" s="10">
        <f t="shared" ca="1" si="3"/>
        <v>251.15960699999999</v>
      </c>
      <c r="AR13" s="10">
        <f t="shared" ca="1" si="3"/>
        <v>258.20562999999999</v>
      </c>
      <c r="AS13" s="10">
        <f t="shared" ca="1" si="3"/>
        <v>296.69882200000001</v>
      </c>
      <c r="AT13" s="10">
        <f t="shared" ca="1" si="4"/>
        <v>1.6255237252381907</v>
      </c>
      <c r="AU13" s="10">
        <f t="shared" ca="1" si="5"/>
        <v>6.520431409648193</v>
      </c>
      <c r="AV13" s="10">
        <f t="shared" ca="1" si="6"/>
        <v>13.646269549395109</v>
      </c>
      <c r="AW13" s="1">
        <f t="shared" ca="1" si="7"/>
        <v>9</v>
      </c>
      <c r="AX13" s="1">
        <f t="shared" ca="1" si="8"/>
        <v>4</v>
      </c>
      <c r="AY13" s="1" t="str">
        <f t="shared" ca="1" si="9"/>
        <v>27</v>
      </c>
      <c r="AZ13" s="10">
        <f t="shared" ca="1" si="10"/>
        <v>4.7700494975996763</v>
      </c>
      <c r="BA13" s="10">
        <f t="shared" ca="1" si="11"/>
        <v>4.7918813459770986</v>
      </c>
      <c r="BB13" s="10">
        <f t="shared" ca="1" si="12"/>
        <v>5.9074452944628488</v>
      </c>
    </row>
    <row r="14" spans="1:54" x14ac:dyDescent="0.3">
      <c r="A14" s="45" t="s">
        <v>630</v>
      </c>
      <c r="B14" s="82">
        <v>84254125</v>
      </c>
      <c r="C14" s="82">
        <v>55934620</v>
      </c>
      <c r="D14" s="82">
        <v>17100898</v>
      </c>
      <c r="E14" s="82">
        <v>16624811</v>
      </c>
      <c r="F14" s="82">
        <v>20944897</v>
      </c>
      <c r="G14" s="82">
        <v>39513981</v>
      </c>
      <c r="H14" s="82">
        <v>37403553</v>
      </c>
      <c r="I14" s="82">
        <v>35847612</v>
      </c>
      <c r="J14" s="82">
        <v>31478852</v>
      </c>
      <c r="K14" s="82">
        <v>15878350</v>
      </c>
      <c r="L14" s="82">
        <v>24747716</v>
      </c>
      <c r="M14" s="82">
        <v>27019603</v>
      </c>
      <c r="N14" s="82">
        <v>43020610</v>
      </c>
      <c r="O14" s="82">
        <v>91088688</v>
      </c>
      <c r="P14" s="82">
        <v>112022949</v>
      </c>
      <c r="Q14" s="82">
        <v>70496011</v>
      </c>
      <c r="R14" s="82">
        <v>40563902</v>
      </c>
      <c r="S14" s="82">
        <v>58960449</v>
      </c>
      <c r="T14" s="82">
        <v>83785754</v>
      </c>
      <c r="U14" s="82">
        <v>80833889</v>
      </c>
      <c r="V14" s="82">
        <v>55491179</v>
      </c>
      <c r="W14" s="82">
        <v>25234479</v>
      </c>
      <c r="X14" s="82">
        <v>16982169</v>
      </c>
      <c r="Y14" s="82">
        <v>20935601</v>
      </c>
      <c r="Z14" s="82">
        <v>45717949</v>
      </c>
      <c r="AA14" s="82">
        <v>61159610</v>
      </c>
      <c r="AB14" s="82">
        <v>68974199</v>
      </c>
      <c r="AC14" s="82">
        <v>40122985</v>
      </c>
      <c r="AD14" s="82">
        <v>24390606</v>
      </c>
      <c r="AE14" s="82">
        <v>52469879</v>
      </c>
      <c r="AF14" s="82">
        <v>65644448</v>
      </c>
      <c r="AG14" s="82">
        <v>61176521</v>
      </c>
      <c r="AH14" s="82">
        <v>37613056</v>
      </c>
      <c r="AI14" s="82">
        <v>31324489</v>
      </c>
      <c r="AJ14" s="82">
        <v>29838839</v>
      </c>
      <c r="AK14" s="82">
        <v>42589832</v>
      </c>
      <c r="AM14" s="1" t="str">
        <f t="shared" si="13"/>
        <v>31</v>
      </c>
      <c r="AN14" s="10">
        <f t="shared" ca="1" si="2"/>
        <v>67.645668999999998</v>
      </c>
      <c r="AO14" s="10">
        <f t="shared" ca="1" si="2"/>
        <v>63.152248999999998</v>
      </c>
      <c r="AP14" s="10">
        <f t="shared" ca="1" si="2"/>
        <v>103.75315999999999</v>
      </c>
      <c r="AQ14" s="10">
        <f t="shared" ca="1" si="3"/>
        <v>1970.8203980000001</v>
      </c>
      <c r="AR14" s="10">
        <f t="shared" ca="1" si="3"/>
        <v>1249.116137</v>
      </c>
      <c r="AS14" s="10">
        <f t="shared" ca="1" si="3"/>
        <v>1427.9021749999999</v>
      </c>
      <c r="AT14" s="10">
        <f t="shared" ca="1" si="4"/>
        <v>3.4323609126761223</v>
      </c>
      <c r="AU14" s="10">
        <f t="shared" ca="1" si="5"/>
        <v>5.0557547956807793</v>
      </c>
      <c r="AV14" s="10">
        <f t="shared" ca="1" si="6"/>
        <v>7.2661252161759613</v>
      </c>
      <c r="AW14" s="1">
        <f t="shared" ca="1" si="7"/>
        <v>4</v>
      </c>
      <c r="AX14" s="1">
        <f t="shared" ca="1" si="8"/>
        <v>5</v>
      </c>
      <c r="AY14" s="1" t="str">
        <f t="shared" ca="1" si="9"/>
        <v>09</v>
      </c>
      <c r="AZ14" s="10">
        <f t="shared" ca="1" si="10"/>
        <v>4.7145509515947497</v>
      </c>
      <c r="BA14" s="10">
        <f t="shared" ca="1" si="11"/>
        <v>5.260528231179503</v>
      </c>
      <c r="BB14" s="10">
        <f t="shared" ca="1" si="12"/>
        <v>5.6317279438853989</v>
      </c>
    </row>
    <row r="15" spans="1:54" x14ac:dyDescent="0.3">
      <c r="A15" s="45" t="s">
        <v>776</v>
      </c>
      <c r="B15" s="82">
        <v>166834809</v>
      </c>
      <c r="C15" s="82">
        <v>179271680</v>
      </c>
      <c r="D15" s="82">
        <v>205768378</v>
      </c>
      <c r="E15" s="82">
        <v>259713222</v>
      </c>
      <c r="F15" s="82">
        <v>403804812</v>
      </c>
      <c r="G15" s="82">
        <v>690310883</v>
      </c>
      <c r="H15" s="82">
        <v>702545939</v>
      </c>
      <c r="I15" s="82">
        <v>609954614</v>
      </c>
      <c r="J15" s="82">
        <v>680958992</v>
      </c>
      <c r="K15" s="82">
        <v>588071287</v>
      </c>
      <c r="L15" s="82">
        <v>730528851</v>
      </c>
      <c r="M15" s="82">
        <v>803503015</v>
      </c>
      <c r="N15" s="82">
        <v>764092299</v>
      </c>
      <c r="O15" s="82">
        <v>498064360</v>
      </c>
      <c r="P15" s="82">
        <v>404631524</v>
      </c>
      <c r="Q15" s="82">
        <v>436106030</v>
      </c>
      <c r="R15" s="82">
        <v>460553571</v>
      </c>
      <c r="S15" s="82">
        <v>452678053</v>
      </c>
      <c r="T15" s="82">
        <v>453616694</v>
      </c>
      <c r="U15" s="82">
        <v>576481263</v>
      </c>
      <c r="V15" s="82">
        <v>659180838</v>
      </c>
      <c r="W15" s="82">
        <v>633585853</v>
      </c>
      <c r="X15" s="82">
        <v>623691079</v>
      </c>
      <c r="Y15" s="82">
        <v>500595424</v>
      </c>
      <c r="Z15" s="82">
        <v>469495003</v>
      </c>
      <c r="AA15" s="82">
        <v>441363819</v>
      </c>
      <c r="AB15" s="82">
        <v>507326766</v>
      </c>
      <c r="AC15" s="82">
        <v>598198329</v>
      </c>
      <c r="AD15" s="82">
        <v>548823958</v>
      </c>
      <c r="AE15" s="82">
        <v>596272486</v>
      </c>
      <c r="AF15" s="82">
        <v>633460836</v>
      </c>
      <c r="AG15" s="82">
        <v>718528845</v>
      </c>
      <c r="AH15" s="82">
        <v>534323500</v>
      </c>
      <c r="AI15" s="82">
        <v>550582889</v>
      </c>
      <c r="AJ15" s="82">
        <v>514004909</v>
      </c>
      <c r="AK15" s="82">
        <v>714522441</v>
      </c>
      <c r="AM15" s="1" t="str">
        <f t="shared" si="13"/>
        <v>27</v>
      </c>
      <c r="AN15" s="10">
        <f t="shared" ca="1" si="2"/>
        <v>2122.103153</v>
      </c>
      <c r="AO15" s="10">
        <f t="shared" ca="1" si="2"/>
        <v>1757.8723560000001</v>
      </c>
      <c r="AP15" s="10">
        <f t="shared" ca="1" si="2"/>
        <v>1779.1102390000001</v>
      </c>
      <c r="AQ15" s="10">
        <f t="shared" ca="1" si="3"/>
        <v>44488.074055999998</v>
      </c>
      <c r="AR15" s="10">
        <f t="shared" ca="1" si="3"/>
        <v>36684.388220000001</v>
      </c>
      <c r="AS15" s="10">
        <f t="shared" ca="1" si="3"/>
        <v>30116.406505999999</v>
      </c>
      <c r="AT15" s="10">
        <f t="shared" ca="1" si="4"/>
        <v>4.7700494975996763</v>
      </c>
      <c r="AU15" s="10">
        <f t="shared" ca="1" si="5"/>
        <v>4.7918813459770986</v>
      </c>
      <c r="AV15" s="10">
        <f t="shared" ca="1" si="6"/>
        <v>5.9074452944628488</v>
      </c>
      <c r="AW15" s="1">
        <f t="shared" ca="1" si="7"/>
        <v>2</v>
      </c>
      <c r="AX15" s="1">
        <f t="shared" ca="1" si="8"/>
        <v>3</v>
      </c>
      <c r="AY15" s="1" t="str">
        <f t="shared" ca="1" si="9"/>
        <v>31</v>
      </c>
      <c r="AZ15" s="10">
        <f t="shared" ca="1" si="10"/>
        <v>3.4323609126761223</v>
      </c>
      <c r="BA15" s="10">
        <f t="shared" ca="1" si="11"/>
        <v>5.0557547956807793</v>
      </c>
      <c r="BB15" s="10">
        <f t="shared" ca="1" si="12"/>
        <v>7.2661252161759613</v>
      </c>
    </row>
    <row r="16" spans="1:54" x14ac:dyDescent="0.3">
      <c r="A16" s="45" t="s">
        <v>70</v>
      </c>
      <c r="B16" s="82">
        <v>9494074</v>
      </c>
      <c r="C16" s="82">
        <v>9433648</v>
      </c>
      <c r="D16" s="82">
        <v>3393575</v>
      </c>
      <c r="E16" s="82">
        <v>12804620</v>
      </c>
      <c r="F16" s="82">
        <v>18742395</v>
      </c>
      <c r="G16" s="82">
        <v>21544318</v>
      </c>
      <c r="H16" s="82">
        <v>12597538</v>
      </c>
      <c r="I16" s="82">
        <v>14060610</v>
      </c>
      <c r="J16" s="82">
        <v>15317667</v>
      </c>
      <c r="K16" s="82">
        <v>15090606</v>
      </c>
      <c r="L16" s="82">
        <v>15006469</v>
      </c>
      <c r="M16" s="82">
        <v>14325858</v>
      </c>
      <c r="N16" s="82">
        <v>11527397</v>
      </c>
      <c r="O16" s="82">
        <v>11131492</v>
      </c>
      <c r="P16" s="82">
        <v>15216101</v>
      </c>
      <c r="Q16" s="82">
        <v>12226146</v>
      </c>
      <c r="R16" s="82">
        <v>13968962</v>
      </c>
      <c r="S16" s="82">
        <v>15630083</v>
      </c>
      <c r="T16" s="82">
        <v>13113934</v>
      </c>
      <c r="U16" s="82">
        <v>12411266</v>
      </c>
      <c r="V16" s="82">
        <v>13693602</v>
      </c>
      <c r="W16" s="82">
        <v>16065967</v>
      </c>
      <c r="X16" s="82">
        <v>15991891</v>
      </c>
      <c r="Y16" s="82">
        <v>14755357</v>
      </c>
      <c r="Z16" s="82">
        <v>14172103</v>
      </c>
      <c r="AA16" s="82">
        <v>13296246</v>
      </c>
      <c r="AB16" s="82">
        <v>14571233</v>
      </c>
      <c r="AC16" s="82">
        <v>15911939</v>
      </c>
      <c r="AD16" s="82">
        <v>14767531</v>
      </c>
      <c r="AE16" s="82">
        <v>14263417</v>
      </c>
      <c r="AF16" s="82">
        <v>16710824</v>
      </c>
      <c r="AG16" s="82">
        <v>13858204</v>
      </c>
      <c r="AH16" s="82">
        <v>16954935</v>
      </c>
      <c r="AI16" s="82">
        <v>21776291</v>
      </c>
      <c r="AJ16" s="82">
        <v>19706689</v>
      </c>
      <c r="AK16" s="82">
        <v>15708027</v>
      </c>
      <c r="AM16" s="1" t="str">
        <f t="shared" si="13"/>
        <v>09</v>
      </c>
      <c r="AN16" s="10">
        <f t="shared" ca="1" si="2"/>
        <v>44.422933</v>
      </c>
      <c r="AO16" s="10">
        <f t="shared" ca="1" si="2"/>
        <v>46.813215</v>
      </c>
      <c r="AP16" s="10">
        <f t="shared" ca="1" si="2"/>
        <v>57.191006999999999</v>
      </c>
      <c r="AQ16" s="10">
        <f t="shared" ca="1" si="3"/>
        <v>942.25162599999999</v>
      </c>
      <c r="AR16" s="10">
        <f t="shared" ca="1" si="3"/>
        <v>889.89570900000001</v>
      </c>
      <c r="AS16" s="10">
        <f t="shared" ca="1" si="3"/>
        <v>1015.514378</v>
      </c>
      <c r="AT16" s="10">
        <f t="shared" ca="1" si="4"/>
        <v>4.7145509515947497</v>
      </c>
      <c r="AU16" s="10">
        <f t="shared" ca="1" si="5"/>
        <v>5.260528231179503</v>
      </c>
      <c r="AV16" s="10">
        <f t="shared" ca="1" si="6"/>
        <v>5.6317279438853989</v>
      </c>
      <c r="AW16" s="1">
        <f t="shared" ca="1" si="7"/>
        <v>3</v>
      </c>
      <c r="AX16" s="1">
        <f t="shared" ca="1" si="8"/>
        <v>6</v>
      </c>
      <c r="AY16" s="1" t="str">
        <f t="shared" ca="1" si="9"/>
        <v>41</v>
      </c>
      <c r="AZ16" s="10">
        <f t="shared" ca="1" si="10"/>
        <v>2.991339758929302</v>
      </c>
      <c r="BA16" s="10">
        <f t="shared" ca="1" si="11"/>
        <v>4.1907723805935149</v>
      </c>
      <c r="BB16" s="10">
        <f t="shared" ca="1" si="12"/>
        <v>3.0203353422845849</v>
      </c>
    </row>
    <row r="17" spans="1:54" x14ac:dyDescent="0.3">
      <c r="A17" s="45" t="s">
        <v>761</v>
      </c>
      <c r="B17" s="82">
        <v>7972656</v>
      </c>
      <c r="C17" s="82">
        <v>7916733</v>
      </c>
      <c r="D17" s="82">
        <v>5667490</v>
      </c>
      <c r="E17" s="82">
        <v>8661339</v>
      </c>
      <c r="F17" s="82">
        <v>9996378</v>
      </c>
      <c r="G17" s="82">
        <v>6860870</v>
      </c>
      <c r="H17" s="82">
        <v>5612174</v>
      </c>
      <c r="I17" s="82">
        <v>5837700</v>
      </c>
      <c r="J17" s="82">
        <v>9014443</v>
      </c>
      <c r="K17" s="82">
        <v>6977725</v>
      </c>
      <c r="L17" s="82">
        <v>6806266</v>
      </c>
      <c r="M17" s="82">
        <v>6362194</v>
      </c>
      <c r="N17" s="82">
        <v>6961162</v>
      </c>
      <c r="O17" s="82">
        <v>7161350</v>
      </c>
      <c r="P17" s="82">
        <v>7909514</v>
      </c>
      <c r="Q17" s="82">
        <v>7666004</v>
      </c>
      <c r="R17" s="82">
        <v>7683694</v>
      </c>
      <c r="S17" s="82">
        <v>7616048</v>
      </c>
      <c r="T17" s="82">
        <v>7003045</v>
      </c>
      <c r="U17" s="82">
        <v>7366026</v>
      </c>
      <c r="V17" s="82">
        <v>8191703</v>
      </c>
      <c r="W17" s="82">
        <v>9436233</v>
      </c>
      <c r="X17" s="82">
        <v>9980545</v>
      </c>
      <c r="Y17" s="82">
        <v>8348295</v>
      </c>
      <c r="Z17" s="82">
        <v>6542779</v>
      </c>
      <c r="AA17" s="82">
        <v>8764373</v>
      </c>
      <c r="AB17" s="82">
        <v>7697229</v>
      </c>
      <c r="AC17" s="82">
        <v>9621451</v>
      </c>
      <c r="AD17" s="82">
        <v>7705756</v>
      </c>
      <c r="AE17" s="82">
        <v>6413785</v>
      </c>
      <c r="AF17" s="82">
        <v>6830412</v>
      </c>
      <c r="AG17" s="82">
        <v>7165607</v>
      </c>
      <c r="AH17" s="82">
        <v>6730077</v>
      </c>
      <c r="AI17" s="82">
        <v>8523863</v>
      </c>
      <c r="AJ17" s="82">
        <v>5832639</v>
      </c>
      <c r="AK17" s="82">
        <v>3724941</v>
      </c>
      <c r="AM17" s="1" t="str">
        <f t="shared" si="13"/>
        <v>41</v>
      </c>
      <c r="AN17" s="10">
        <f t="shared" ca="1" si="2"/>
        <v>20.146184999999999</v>
      </c>
      <c r="AO17" s="10">
        <f t="shared" ca="1" si="2"/>
        <v>27.765073000000001</v>
      </c>
      <c r="AP17" s="10">
        <f t="shared" ca="1" si="2"/>
        <v>18.081443</v>
      </c>
      <c r="AQ17" s="10">
        <f t="shared" ca="1" si="3"/>
        <v>673.48367699999994</v>
      </c>
      <c r="AR17" s="10">
        <f t="shared" ca="1" si="3"/>
        <v>662.52877699999999</v>
      </c>
      <c r="AS17" s="10">
        <f t="shared" ca="1" si="3"/>
        <v>598.65680299999997</v>
      </c>
      <c r="AT17" s="10">
        <f t="shared" ca="1" si="4"/>
        <v>2.991339758929302</v>
      </c>
      <c r="AU17" s="10">
        <f t="shared" ca="1" si="5"/>
        <v>4.1907723805935149</v>
      </c>
      <c r="AV17" s="10">
        <f t="shared" ca="1" si="6"/>
        <v>3.0203353422845849</v>
      </c>
      <c r="AW17" s="1">
        <f t="shared" ca="1" si="7"/>
        <v>5</v>
      </c>
      <c r="AX17" s="1">
        <f t="shared" ca="1" si="8"/>
        <v>7</v>
      </c>
      <c r="AY17" s="1" t="str">
        <f t="shared" ca="1" si="9"/>
        <v>60</v>
      </c>
      <c r="AZ17" s="10">
        <f t="shared" ca="1" si="10"/>
        <v>2.961962783899053</v>
      </c>
      <c r="BA17" s="10">
        <f t="shared" ca="1" si="11"/>
        <v>3.2500019266087574</v>
      </c>
      <c r="BB17" s="10">
        <f t="shared" ca="1" si="12"/>
        <v>3.8642668316187816</v>
      </c>
    </row>
    <row r="18" spans="1:54" x14ac:dyDescent="0.3">
      <c r="A18" s="45" t="s">
        <v>762</v>
      </c>
      <c r="B18" s="82">
        <v>4821253</v>
      </c>
      <c r="C18" s="82">
        <v>4873498</v>
      </c>
      <c r="D18" s="82">
        <v>3907410</v>
      </c>
      <c r="E18" s="82">
        <v>4293582</v>
      </c>
      <c r="F18" s="82">
        <v>5455647</v>
      </c>
      <c r="G18" s="82">
        <v>5847910</v>
      </c>
      <c r="H18" s="82">
        <v>4986854</v>
      </c>
      <c r="I18" s="82">
        <v>4325985</v>
      </c>
      <c r="J18" s="82">
        <v>6933890</v>
      </c>
      <c r="K18" s="82">
        <v>4818485</v>
      </c>
      <c r="L18" s="82">
        <v>4328993</v>
      </c>
      <c r="M18" s="82">
        <v>4966117</v>
      </c>
      <c r="N18" s="82">
        <v>5039284</v>
      </c>
      <c r="O18" s="82">
        <v>4634618</v>
      </c>
      <c r="P18" s="82">
        <v>5359844</v>
      </c>
      <c r="Q18" s="82">
        <v>4736093</v>
      </c>
      <c r="R18" s="82">
        <v>5667903</v>
      </c>
      <c r="S18" s="82">
        <v>5987849</v>
      </c>
      <c r="T18" s="82">
        <v>5253395</v>
      </c>
      <c r="U18" s="82">
        <v>5103819</v>
      </c>
      <c r="V18" s="82">
        <v>4891509</v>
      </c>
      <c r="W18" s="82">
        <v>4923013</v>
      </c>
      <c r="X18" s="82">
        <v>4782776</v>
      </c>
      <c r="Y18" s="82">
        <v>3899083</v>
      </c>
      <c r="Z18" s="82">
        <v>3442745</v>
      </c>
      <c r="AA18" s="82">
        <v>4704162</v>
      </c>
      <c r="AB18" s="82">
        <v>4457086</v>
      </c>
      <c r="AC18" s="82">
        <v>6024482</v>
      </c>
      <c r="AD18" s="82">
        <v>6487247</v>
      </c>
      <c r="AE18" s="82">
        <v>5229492</v>
      </c>
      <c r="AF18" s="82">
        <v>4310849</v>
      </c>
      <c r="AG18" s="82">
        <v>4332709</v>
      </c>
      <c r="AH18" s="82">
        <v>5004717</v>
      </c>
      <c r="AI18" s="82">
        <v>6249667</v>
      </c>
      <c r="AJ18" s="82">
        <v>5001892</v>
      </c>
      <c r="AK18" s="82">
        <v>4213119</v>
      </c>
      <c r="AM18" s="1" t="str">
        <f t="shared" si="13"/>
        <v>60</v>
      </c>
      <c r="AN18" s="10">
        <f t="shared" ca="1" si="2"/>
        <v>14.113595</v>
      </c>
      <c r="AO18" s="10">
        <f t="shared" ca="1" si="2"/>
        <v>13.604872</v>
      </c>
      <c r="AP18" s="10">
        <f t="shared" ca="1" si="2"/>
        <v>15.464677999999999</v>
      </c>
      <c r="AQ18" s="10">
        <f t="shared" ca="1" si="3"/>
        <v>476.49467700000002</v>
      </c>
      <c r="AR18" s="10">
        <f t="shared" ca="1" si="3"/>
        <v>418.611198</v>
      </c>
      <c r="AS18" s="10">
        <f t="shared" ca="1" si="3"/>
        <v>400.19695000000002</v>
      </c>
      <c r="AT18" s="10">
        <f t="shared" ca="1" si="4"/>
        <v>2.961962783899053</v>
      </c>
      <c r="AU18" s="10">
        <f t="shared" ca="1" si="5"/>
        <v>3.2500019266087574</v>
      </c>
      <c r="AV18" s="10">
        <f t="shared" ca="1" si="6"/>
        <v>3.8642668316187816</v>
      </c>
      <c r="AW18" s="1">
        <f t="shared" ca="1" si="7"/>
        <v>6</v>
      </c>
      <c r="AX18" s="1">
        <f t="shared" ca="1" si="8"/>
        <v>9</v>
      </c>
      <c r="AY18" s="1" t="str">
        <f t="shared" ca="1" si="9"/>
        <v>54</v>
      </c>
      <c r="AZ18" s="10">
        <f t="shared" ca="1" si="10"/>
        <v>2.303441963151668</v>
      </c>
      <c r="BA18" s="10">
        <f t="shared" ca="1" si="11"/>
        <v>2.3930947339596913</v>
      </c>
      <c r="BB18" s="10">
        <f t="shared" ca="1" si="12"/>
        <v>5.4509032834091702</v>
      </c>
    </row>
    <row r="19" spans="1:54" x14ac:dyDescent="0.3">
      <c r="A19" s="45" t="s">
        <v>763</v>
      </c>
      <c r="B19" s="82">
        <v>7038886</v>
      </c>
      <c r="C19" s="82">
        <v>9531235</v>
      </c>
      <c r="D19" s="82">
        <v>402804</v>
      </c>
      <c r="E19" s="82">
        <v>11501502</v>
      </c>
      <c r="F19" s="82">
        <v>18643696</v>
      </c>
      <c r="G19" s="82">
        <v>16069934</v>
      </c>
      <c r="H19" s="82">
        <v>19515515</v>
      </c>
      <c r="I19" s="82">
        <v>16562016</v>
      </c>
      <c r="J19" s="82">
        <v>19183510</v>
      </c>
      <c r="K19" s="82">
        <v>12728231</v>
      </c>
      <c r="L19" s="82">
        <v>11754046</v>
      </c>
      <c r="M19" s="82">
        <v>12340954</v>
      </c>
      <c r="N19" s="82">
        <v>14770292</v>
      </c>
      <c r="O19" s="82">
        <v>11070842</v>
      </c>
      <c r="P19" s="82">
        <v>12729611</v>
      </c>
      <c r="Q19" s="82">
        <v>24260585</v>
      </c>
      <c r="R19" s="82">
        <v>24386027</v>
      </c>
      <c r="S19" s="82">
        <v>15220765</v>
      </c>
      <c r="T19" s="82">
        <v>12880541</v>
      </c>
      <c r="U19" s="82">
        <v>20282423</v>
      </c>
      <c r="V19" s="82">
        <v>27974144</v>
      </c>
      <c r="W19" s="82">
        <v>23370786</v>
      </c>
      <c r="X19" s="82">
        <v>25326140</v>
      </c>
      <c r="Y19" s="82">
        <v>14714219</v>
      </c>
      <c r="Z19" s="82">
        <v>9235969</v>
      </c>
      <c r="AA19" s="82">
        <v>14617246</v>
      </c>
      <c r="AB19" s="82">
        <v>16518792</v>
      </c>
      <c r="AC19" s="82">
        <v>23366920</v>
      </c>
      <c r="AD19" s="82">
        <v>25567680</v>
      </c>
      <c r="AE19" s="82">
        <v>19379980</v>
      </c>
      <c r="AF19" s="82">
        <v>27470770</v>
      </c>
      <c r="AG19" s="82">
        <v>18997057</v>
      </c>
      <c r="AH19" s="82">
        <v>27459407</v>
      </c>
      <c r="AI19" s="82">
        <v>22685151</v>
      </c>
      <c r="AJ19" s="82">
        <v>21104026</v>
      </c>
      <c r="AK19" s="82">
        <v>18801360</v>
      </c>
      <c r="AM19" s="1" t="str">
        <f t="shared" si="13"/>
        <v>24</v>
      </c>
      <c r="AN19" s="10">
        <f t="shared" ca="1" si="2"/>
        <v>36.823231</v>
      </c>
      <c r="AO19" s="10">
        <f t="shared" ca="1" si="2"/>
        <v>63.411144999999998</v>
      </c>
      <c r="AP19" s="10">
        <f t="shared" ca="1" si="2"/>
        <v>62.590536999999998</v>
      </c>
      <c r="AQ19" s="10">
        <f t="shared" ca="1" si="3"/>
        <v>1712.715987</v>
      </c>
      <c r="AR19" s="10">
        <f t="shared" ca="1" si="3"/>
        <v>1718.4877739999999</v>
      </c>
      <c r="AS19" s="10">
        <f t="shared" ca="1" si="3"/>
        <v>1849.2240999999999</v>
      </c>
      <c r="AT19" s="10">
        <f t="shared" ca="1" si="4"/>
        <v>2.1499904992712606</v>
      </c>
      <c r="AU19" s="10">
        <f t="shared" ca="1" si="5"/>
        <v>3.6899386751179764</v>
      </c>
      <c r="AV19" s="10">
        <f t="shared" ca="1" si="6"/>
        <v>3.3846918283186986</v>
      </c>
      <c r="AW19" s="1">
        <f t="shared" ca="1" si="7"/>
        <v>8</v>
      </c>
      <c r="AX19" s="1">
        <f t="shared" ca="1" si="8"/>
        <v>8</v>
      </c>
      <c r="AY19" s="1" t="str">
        <f t="shared" ca="1" si="9"/>
        <v>24</v>
      </c>
      <c r="AZ19" s="10">
        <f t="shared" ca="1" si="10"/>
        <v>2.1499904992712606</v>
      </c>
      <c r="BA19" s="10">
        <f t="shared" ca="1" si="11"/>
        <v>3.6899386751179764</v>
      </c>
      <c r="BB19" s="10">
        <f t="shared" ca="1" si="12"/>
        <v>3.3846918283186986</v>
      </c>
    </row>
    <row r="20" spans="1:54" x14ac:dyDescent="0.3">
      <c r="A20" s="45" t="s">
        <v>879</v>
      </c>
      <c r="B20" s="82">
        <v>5802633</v>
      </c>
      <c r="C20" s="82">
        <v>5091442</v>
      </c>
      <c r="D20" s="82">
        <v>3533285</v>
      </c>
      <c r="E20" s="82">
        <v>4730516</v>
      </c>
      <c r="F20" s="82">
        <v>5992095</v>
      </c>
      <c r="G20" s="82">
        <v>6692690</v>
      </c>
      <c r="H20" s="82">
        <v>5594747</v>
      </c>
      <c r="I20" s="82">
        <v>5430874</v>
      </c>
      <c r="J20" s="82">
        <v>6475189</v>
      </c>
      <c r="K20" s="82">
        <v>6062913</v>
      </c>
      <c r="L20" s="82">
        <v>6718822</v>
      </c>
      <c r="M20" s="82">
        <v>4706288</v>
      </c>
      <c r="N20" s="82">
        <v>4625398</v>
      </c>
      <c r="O20" s="82">
        <v>4790140</v>
      </c>
      <c r="P20" s="82">
        <v>6526603</v>
      </c>
      <c r="Q20" s="82">
        <v>5860833</v>
      </c>
      <c r="R20" s="82">
        <v>7146127</v>
      </c>
      <c r="S20" s="82">
        <v>6077036</v>
      </c>
      <c r="T20" s="82">
        <v>5085202</v>
      </c>
      <c r="U20" s="82">
        <v>4995578</v>
      </c>
      <c r="V20" s="82">
        <v>4611227</v>
      </c>
      <c r="W20" s="82">
        <v>6296108</v>
      </c>
      <c r="X20" s="82">
        <v>5412712</v>
      </c>
      <c r="Y20" s="82">
        <v>4991062</v>
      </c>
      <c r="Z20" s="82">
        <v>4580777</v>
      </c>
      <c r="AA20" s="82">
        <v>5191299</v>
      </c>
      <c r="AB20" s="82">
        <v>6986888</v>
      </c>
      <c r="AC20" s="82">
        <v>8026096</v>
      </c>
      <c r="AD20" s="82">
        <v>9184132</v>
      </c>
      <c r="AE20" s="82">
        <v>8751018</v>
      </c>
      <c r="AF20" s="82">
        <v>8497368</v>
      </c>
      <c r="AG20" s="82">
        <v>8335663</v>
      </c>
      <c r="AH20" s="82">
        <v>7615448</v>
      </c>
      <c r="AI20" s="82">
        <v>12491854</v>
      </c>
      <c r="AJ20" s="82">
        <v>12705183</v>
      </c>
      <c r="AK20" s="82">
        <v>11052202</v>
      </c>
      <c r="AM20" s="1" t="str">
        <f t="shared" si="13"/>
        <v>54</v>
      </c>
      <c r="AN20" s="10">
        <f t="shared" ca="1" si="2"/>
        <v>17.488022999999998</v>
      </c>
      <c r="AO20" s="10">
        <f t="shared" ca="1" si="2"/>
        <v>16.699881999999999</v>
      </c>
      <c r="AP20" s="10">
        <f t="shared" ca="1" si="2"/>
        <v>36.249239000000003</v>
      </c>
      <c r="AQ20" s="10">
        <f t="shared" ca="1" si="3"/>
        <v>759.21266000000003</v>
      </c>
      <c r="AR20" s="10">
        <f t="shared" ca="1" si="3"/>
        <v>697.83622700000001</v>
      </c>
      <c r="AS20" s="10">
        <f t="shared" ca="1" si="3"/>
        <v>665.01343199999997</v>
      </c>
      <c r="AT20" s="10">
        <f t="shared" ca="1" si="4"/>
        <v>2.303441963151668</v>
      </c>
      <c r="AU20" s="10">
        <f t="shared" ca="1" si="5"/>
        <v>2.3930947339596913</v>
      </c>
      <c r="AV20" s="10">
        <f t="shared" ca="1" si="6"/>
        <v>5.4509032834091702</v>
      </c>
      <c r="AW20" s="1">
        <f t="shared" ca="1" si="7"/>
        <v>7</v>
      </c>
      <c r="AX20" s="1">
        <f t="shared" ca="1" si="8"/>
        <v>2</v>
      </c>
      <c r="AY20" s="1" t="str">
        <f t="shared" ca="1" si="9"/>
        <v>36</v>
      </c>
      <c r="AZ20" s="10">
        <f t="shared" ca="1" si="10"/>
        <v>1.6255237252381907</v>
      </c>
      <c r="BA20" s="10">
        <f t="shared" ca="1" si="11"/>
        <v>6.520431409648193</v>
      </c>
      <c r="BB20" s="10">
        <f t="shared" ca="1" si="12"/>
        <v>13.646269549395109</v>
      </c>
    </row>
    <row r="21" spans="1:54" x14ac:dyDescent="0.3">
      <c r="A21" s="45" t="s">
        <v>756</v>
      </c>
      <c r="B21" s="82">
        <v>2160330721</v>
      </c>
      <c r="C21" s="82">
        <v>2150359673</v>
      </c>
      <c r="D21" s="82">
        <v>1071266118</v>
      </c>
      <c r="E21" s="82">
        <v>1635808876</v>
      </c>
      <c r="F21" s="82">
        <v>2248288771</v>
      </c>
      <c r="G21" s="82">
        <v>2839056654</v>
      </c>
      <c r="H21" s="82">
        <v>2732019514</v>
      </c>
      <c r="I21" s="82">
        <v>2674917458</v>
      </c>
      <c r="J21" s="82">
        <v>3064209936</v>
      </c>
      <c r="K21" s="82">
        <v>2839272247</v>
      </c>
      <c r="L21" s="82">
        <v>3361222288</v>
      </c>
      <c r="M21" s="82">
        <v>3311383130</v>
      </c>
      <c r="N21" s="82">
        <v>2722917165</v>
      </c>
      <c r="O21" s="82">
        <v>2732930302</v>
      </c>
      <c r="P21" s="82">
        <v>3985418092</v>
      </c>
      <c r="Q21" s="82">
        <v>2865199211</v>
      </c>
      <c r="R21" s="82">
        <v>3115353917</v>
      </c>
      <c r="S21" s="82">
        <v>3155726574</v>
      </c>
      <c r="T21" s="82">
        <v>3205792634</v>
      </c>
      <c r="U21" s="82">
        <v>3280297565</v>
      </c>
      <c r="V21" s="82">
        <v>3372099864</v>
      </c>
      <c r="W21" s="82">
        <v>3576483389</v>
      </c>
      <c r="X21" s="82">
        <v>3578090488</v>
      </c>
      <c r="Y21" s="82">
        <v>3507519682</v>
      </c>
      <c r="Z21" s="82">
        <v>2812526080</v>
      </c>
      <c r="AA21" s="82">
        <v>3093268448</v>
      </c>
      <c r="AB21" s="82">
        <v>3268989773</v>
      </c>
      <c r="AC21" s="82">
        <v>3517335389</v>
      </c>
      <c r="AD21" s="82">
        <v>3360290412</v>
      </c>
      <c r="AE21" s="82">
        <v>3265597469</v>
      </c>
      <c r="AF21" s="82">
        <v>3663397940</v>
      </c>
      <c r="AG21" s="82">
        <v>3544028577</v>
      </c>
      <c r="AH21" s="82">
        <v>3825807374</v>
      </c>
      <c r="AI21" s="82">
        <v>3775289003</v>
      </c>
      <c r="AJ21" s="82">
        <v>4139868651</v>
      </c>
      <c r="AK21" s="82">
        <v>4435041897</v>
      </c>
      <c r="AN21" s="10"/>
      <c r="AO21" s="10"/>
      <c r="AP21" s="10"/>
      <c r="AQ21" s="10"/>
      <c r="AR21" s="10"/>
      <c r="AS21" s="10"/>
      <c r="AT21" s="10"/>
      <c r="AU21" s="10"/>
      <c r="AV21" s="10"/>
      <c r="AZ21" s="10"/>
      <c r="BA21" s="10"/>
      <c r="BB21" s="10"/>
    </row>
    <row r="23" spans="1:54" x14ac:dyDescent="0.3">
      <c r="AM23" s="1">
        <v>93</v>
      </c>
    </row>
    <row r="24" spans="1:54" x14ac:dyDescent="0.3">
      <c r="A24" s="76" t="s">
        <v>811</v>
      </c>
      <c r="B24" s="76" t="s">
        <v>826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M24" s="1" t="str">
        <f>+AM23&amp;", "&amp;AM13</f>
        <v>93, 36</v>
      </c>
    </row>
    <row r="25" spans="1:54" x14ac:dyDescent="0.3">
      <c r="A25" s="76" t="s">
        <v>812</v>
      </c>
      <c r="B25" s="76" t="s">
        <v>742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M25" s="1" t="str">
        <f t="shared" ref="AM25:AM33" si="14">+AM24&amp;", "&amp;AM14</f>
        <v>93, 36, 31</v>
      </c>
    </row>
    <row r="26" spans="1:54" x14ac:dyDescent="0.3">
      <c r="A26" s="76" t="s">
        <v>813</v>
      </c>
      <c r="B26" s="76" t="s">
        <v>817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M26" s="1" t="str">
        <f t="shared" si="14"/>
        <v>93, 36, 31, 27</v>
      </c>
    </row>
    <row r="27" spans="1:54" x14ac:dyDescent="0.3">
      <c r="A27" s="76" t="s">
        <v>815</v>
      </c>
      <c r="B27" s="76" t="s">
        <v>806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M27" s="1" t="str">
        <f t="shared" si="14"/>
        <v>93, 36, 31, 27, 09</v>
      </c>
    </row>
    <row r="28" spans="1:54" x14ac:dyDescent="0.3">
      <c r="A28" s="76" t="s">
        <v>816</v>
      </c>
      <c r="B28" s="76" t="s">
        <v>807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M28" s="1" t="str">
        <f t="shared" si="14"/>
        <v>93, 36, 31, 27, 09, 41</v>
      </c>
    </row>
    <row r="29" spans="1:54" x14ac:dyDescent="0.3">
      <c r="A29" s="80" t="s">
        <v>2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M29" s="1" t="str">
        <f t="shared" si="14"/>
        <v>93, 36, 31, 27, 09, 41, 60</v>
      </c>
    </row>
    <row r="30" spans="1:54" x14ac:dyDescent="0.3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M30" s="1" t="str">
        <f t="shared" si="14"/>
        <v>93, 36, 31, 27, 09, 41, 60, 24</v>
      </c>
    </row>
    <row r="31" spans="1:54" x14ac:dyDescent="0.3">
      <c r="A31" s="78" t="s">
        <v>3</v>
      </c>
      <c r="B31" s="78" t="s">
        <v>51</v>
      </c>
      <c r="C31" s="78" t="s">
        <v>52</v>
      </c>
      <c r="D31" s="78" t="s">
        <v>53</v>
      </c>
      <c r="E31" s="78" t="s">
        <v>54</v>
      </c>
      <c r="F31" s="78" t="s">
        <v>55</v>
      </c>
      <c r="G31" s="78" t="s">
        <v>56</v>
      </c>
      <c r="H31" s="78" t="s">
        <v>57</v>
      </c>
      <c r="I31" s="78" t="s">
        <v>58</v>
      </c>
      <c r="J31" s="78" t="s">
        <v>59</v>
      </c>
      <c r="K31" s="78" t="s">
        <v>60</v>
      </c>
      <c r="L31" s="78" t="s">
        <v>61</v>
      </c>
      <c r="M31" s="78" t="s">
        <v>62</v>
      </c>
      <c r="N31" s="78" t="s">
        <v>63</v>
      </c>
      <c r="O31" s="78" t="s">
        <v>64</v>
      </c>
      <c r="P31" s="78" t="s">
        <v>65</v>
      </c>
      <c r="Q31" s="78" t="s">
        <v>715</v>
      </c>
      <c r="R31" s="78" t="s">
        <v>716</v>
      </c>
      <c r="S31" s="78" t="s">
        <v>717</v>
      </c>
      <c r="T31" s="78" t="s">
        <v>721</v>
      </c>
      <c r="U31" s="78" t="s">
        <v>722</v>
      </c>
      <c r="V31" s="78" t="s">
        <v>723</v>
      </c>
      <c r="W31" s="78" t="s">
        <v>728</v>
      </c>
      <c r="X31" s="78" t="s">
        <v>729</v>
      </c>
      <c r="Y31" s="78" t="s">
        <v>730</v>
      </c>
      <c r="Z31" s="78" t="s">
        <v>743</v>
      </c>
      <c r="AA31" s="78" t="s">
        <v>744</v>
      </c>
      <c r="AB31" s="78" t="s">
        <v>745</v>
      </c>
      <c r="AC31" s="78" t="s">
        <v>827</v>
      </c>
      <c r="AD31" s="78" t="s">
        <v>828</v>
      </c>
      <c r="AE31" s="78" t="s">
        <v>829</v>
      </c>
      <c r="AF31" s="78" t="s">
        <v>847</v>
      </c>
      <c r="AG31" s="78" t="s">
        <v>848</v>
      </c>
      <c r="AH31" s="78" t="s">
        <v>849</v>
      </c>
      <c r="AI31" s="78" t="s">
        <v>876</v>
      </c>
      <c r="AJ31" s="78" t="s">
        <v>877</v>
      </c>
      <c r="AK31" s="78" t="s">
        <v>878</v>
      </c>
      <c r="AM31" s="1" t="str">
        <f t="shared" si="14"/>
        <v>93, 36, 31, 27, 09, 41, 60, 24, 54</v>
      </c>
    </row>
    <row r="32" spans="1:54" x14ac:dyDescent="0.3">
      <c r="A32" s="78" t="s">
        <v>835</v>
      </c>
      <c r="B32" s="64">
        <v>217608292</v>
      </c>
      <c r="C32" s="64">
        <v>285366767</v>
      </c>
      <c r="D32" s="64">
        <v>428338696</v>
      </c>
      <c r="E32" s="64">
        <v>451185238</v>
      </c>
      <c r="F32" s="64">
        <v>507261468</v>
      </c>
      <c r="G32" s="64">
        <v>456238229</v>
      </c>
      <c r="H32" s="64">
        <v>478356789</v>
      </c>
      <c r="I32" s="64">
        <v>417386621</v>
      </c>
      <c r="J32" s="64">
        <v>511140435</v>
      </c>
      <c r="K32" s="64">
        <v>531053511</v>
      </c>
      <c r="L32" s="64">
        <v>731982231</v>
      </c>
      <c r="M32" s="64">
        <v>546136317</v>
      </c>
      <c r="N32" s="64">
        <v>411637066</v>
      </c>
      <c r="O32" s="64">
        <v>402747626</v>
      </c>
      <c r="P32" s="64">
        <v>587433811</v>
      </c>
      <c r="Q32" s="64">
        <v>580069126</v>
      </c>
      <c r="R32" s="64">
        <v>818248129</v>
      </c>
      <c r="S32" s="64">
        <v>626770051</v>
      </c>
      <c r="T32" s="64">
        <v>604741686</v>
      </c>
      <c r="U32" s="64">
        <v>619437795</v>
      </c>
      <c r="V32" s="64">
        <v>500467590</v>
      </c>
      <c r="W32" s="64">
        <v>629840157</v>
      </c>
      <c r="X32" s="64">
        <v>531937247</v>
      </c>
      <c r="Y32" s="64">
        <v>836850765</v>
      </c>
      <c r="Z32" s="64">
        <v>382585836</v>
      </c>
      <c r="AA32" s="64">
        <v>533298035</v>
      </c>
      <c r="AB32" s="64">
        <v>659105384</v>
      </c>
      <c r="AC32" s="64">
        <v>561564754</v>
      </c>
      <c r="AD32" s="64">
        <v>627190785</v>
      </c>
      <c r="AE32" s="64">
        <v>749637579</v>
      </c>
      <c r="AF32" s="64">
        <v>773605451</v>
      </c>
      <c r="AG32" s="64">
        <v>543765469</v>
      </c>
      <c r="AH32" s="64">
        <v>767835268</v>
      </c>
      <c r="AI32" s="64">
        <v>823761719</v>
      </c>
      <c r="AJ32" s="64">
        <v>853081187</v>
      </c>
      <c r="AK32" s="64">
        <v>817640763</v>
      </c>
      <c r="AM32" s="1" t="str">
        <f t="shared" si="14"/>
        <v xml:space="preserve">93, 36, 31, 27, 09, 41, 60, 24, 54, </v>
      </c>
    </row>
    <row r="33" spans="1:39" x14ac:dyDescent="0.3">
      <c r="A33" s="78" t="s">
        <v>838</v>
      </c>
      <c r="B33" s="64">
        <v>53641984</v>
      </c>
      <c r="C33" s="64">
        <v>69792512</v>
      </c>
      <c r="D33" s="64">
        <v>72705713</v>
      </c>
      <c r="E33" s="64">
        <v>70573307</v>
      </c>
      <c r="F33" s="64">
        <v>68164892</v>
      </c>
      <c r="G33" s="64">
        <v>76714455</v>
      </c>
      <c r="H33" s="64">
        <v>71607479</v>
      </c>
      <c r="I33" s="64">
        <v>64914784</v>
      </c>
      <c r="J33" s="64">
        <v>84045395</v>
      </c>
      <c r="K33" s="64">
        <v>80211344</v>
      </c>
      <c r="L33" s="64">
        <v>95771252</v>
      </c>
      <c r="M33" s="64">
        <v>75177011</v>
      </c>
      <c r="N33" s="64">
        <v>62857736</v>
      </c>
      <c r="O33" s="64">
        <v>76235940</v>
      </c>
      <c r="P33" s="64">
        <v>98417590</v>
      </c>
      <c r="Q33" s="64">
        <v>69803874</v>
      </c>
      <c r="R33" s="64">
        <v>84937490</v>
      </c>
      <c r="S33" s="64">
        <v>93338957</v>
      </c>
      <c r="T33" s="64">
        <v>77988391</v>
      </c>
      <c r="U33" s="64">
        <v>67412778</v>
      </c>
      <c r="V33" s="64">
        <v>85135800</v>
      </c>
      <c r="W33" s="64">
        <v>90589662</v>
      </c>
      <c r="X33" s="64">
        <v>99219403</v>
      </c>
      <c r="Y33" s="64">
        <v>68396565</v>
      </c>
      <c r="Z33" s="64">
        <v>73751264</v>
      </c>
      <c r="AA33" s="64">
        <v>106901491</v>
      </c>
      <c r="AB33" s="64">
        <v>90609303</v>
      </c>
      <c r="AC33" s="64">
        <v>93541683</v>
      </c>
      <c r="AD33" s="64">
        <v>96070435</v>
      </c>
      <c r="AE33" s="64">
        <v>120394147</v>
      </c>
      <c r="AF33" s="64">
        <v>86250776</v>
      </c>
      <c r="AG33" s="64">
        <v>80855569</v>
      </c>
      <c r="AH33" s="64">
        <v>97596380</v>
      </c>
      <c r="AI33" s="64">
        <v>96829297</v>
      </c>
      <c r="AJ33" s="64">
        <v>100496314</v>
      </c>
      <c r="AK33" s="64">
        <v>99373211</v>
      </c>
      <c r="AM33" s="1" t="str">
        <f t="shared" si="14"/>
        <v xml:space="preserve">93, 36, 31, 27, 09, 41, 60, 24, 54, , </v>
      </c>
    </row>
    <row r="34" spans="1:39" x14ac:dyDescent="0.3">
      <c r="A34" s="78" t="s">
        <v>630</v>
      </c>
      <c r="B34" s="64">
        <v>761900012</v>
      </c>
      <c r="C34" s="64">
        <v>738660659</v>
      </c>
      <c r="D34" s="64">
        <v>889924980</v>
      </c>
      <c r="E34" s="64">
        <v>849772325</v>
      </c>
      <c r="F34" s="64">
        <v>952378369</v>
      </c>
      <c r="G34" s="64">
        <v>908371975</v>
      </c>
      <c r="H34" s="64">
        <v>788485263</v>
      </c>
      <c r="I34" s="64">
        <v>711451314</v>
      </c>
      <c r="J34" s="64">
        <v>644361678</v>
      </c>
      <c r="K34" s="64">
        <v>654388707</v>
      </c>
      <c r="L34" s="64">
        <v>692876735</v>
      </c>
      <c r="M34" s="64">
        <v>623554956</v>
      </c>
      <c r="N34" s="64">
        <v>622736477</v>
      </c>
      <c r="O34" s="64">
        <v>597323757</v>
      </c>
      <c r="P34" s="64">
        <v>756330522</v>
      </c>
      <c r="Q34" s="64">
        <v>628108378</v>
      </c>
      <c r="R34" s="64">
        <v>456612342</v>
      </c>
      <c r="S34" s="64">
        <v>507519374</v>
      </c>
      <c r="T34" s="64">
        <v>480734515</v>
      </c>
      <c r="U34" s="64">
        <v>482907277</v>
      </c>
      <c r="V34" s="64">
        <v>494652995</v>
      </c>
      <c r="W34" s="64">
        <v>436047321</v>
      </c>
      <c r="X34" s="64">
        <v>421303395</v>
      </c>
      <c r="Y34" s="64">
        <v>391765421</v>
      </c>
      <c r="Z34" s="64">
        <v>446786912</v>
      </c>
      <c r="AA34" s="64">
        <v>538595688</v>
      </c>
      <c r="AB34" s="64">
        <v>561142468</v>
      </c>
      <c r="AC34" s="64">
        <v>571720842</v>
      </c>
      <c r="AD34" s="64">
        <v>506842829</v>
      </c>
      <c r="AE34" s="64">
        <v>555070386</v>
      </c>
      <c r="AF34" s="64">
        <v>475868163</v>
      </c>
      <c r="AG34" s="64">
        <v>539264261</v>
      </c>
      <c r="AH34" s="64">
        <v>521701351</v>
      </c>
      <c r="AI34" s="64">
        <v>488937963</v>
      </c>
      <c r="AJ34" s="64">
        <v>455798631</v>
      </c>
      <c r="AK34" s="64">
        <v>483165581</v>
      </c>
    </row>
    <row r="35" spans="1:39" x14ac:dyDescent="0.3">
      <c r="A35" s="78" t="s">
        <v>776</v>
      </c>
      <c r="B35" s="64">
        <v>11412503470</v>
      </c>
      <c r="C35" s="64">
        <v>11395740675</v>
      </c>
      <c r="D35" s="64">
        <v>13601227367</v>
      </c>
      <c r="E35" s="64">
        <v>14098914763</v>
      </c>
      <c r="F35" s="64">
        <v>17403811898</v>
      </c>
      <c r="G35" s="64">
        <v>18292684068</v>
      </c>
      <c r="H35" s="64">
        <v>18558859032</v>
      </c>
      <c r="I35" s="64">
        <v>16151861232</v>
      </c>
      <c r="J35" s="64">
        <v>15765548342</v>
      </c>
      <c r="K35" s="64">
        <v>15427772088</v>
      </c>
      <c r="L35" s="64">
        <v>14539396687</v>
      </c>
      <c r="M35" s="64">
        <v>14520905281</v>
      </c>
      <c r="N35" s="64">
        <v>13825418245</v>
      </c>
      <c r="O35" s="64">
        <v>12517880116</v>
      </c>
      <c r="P35" s="64">
        <v>11938611433</v>
      </c>
      <c r="Q35" s="64">
        <v>10505710598</v>
      </c>
      <c r="R35" s="64">
        <v>10611151731</v>
      </c>
      <c r="S35" s="64">
        <v>10480349845</v>
      </c>
      <c r="T35" s="64">
        <v>10877529578</v>
      </c>
      <c r="U35" s="64">
        <v>12157066143</v>
      </c>
      <c r="V35" s="64">
        <v>12821096315</v>
      </c>
      <c r="W35" s="64">
        <v>13182801826</v>
      </c>
      <c r="X35" s="64">
        <v>11877018233</v>
      </c>
      <c r="Y35" s="64">
        <v>11624568161</v>
      </c>
      <c r="Z35" s="64">
        <v>11490721262</v>
      </c>
      <c r="AA35" s="64">
        <v>11218269636</v>
      </c>
      <c r="AB35" s="64">
        <v>11744266918</v>
      </c>
      <c r="AC35" s="64">
        <v>11928491377</v>
      </c>
      <c r="AD35" s="64">
        <v>11087971501</v>
      </c>
      <c r="AE35" s="64">
        <v>10470297647</v>
      </c>
      <c r="AF35" s="64">
        <v>11888884367</v>
      </c>
      <c r="AG35" s="64">
        <v>10472745233</v>
      </c>
      <c r="AH35" s="64">
        <v>9716534289</v>
      </c>
      <c r="AI35" s="64">
        <v>9721008775</v>
      </c>
      <c r="AJ35" s="64">
        <v>10029923483</v>
      </c>
      <c r="AK35" s="64">
        <v>10365474248</v>
      </c>
    </row>
    <row r="36" spans="1:39" x14ac:dyDescent="0.3">
      <c r="A36" s="78" t="s">
        <v>70</v>
      </c>
      <c r="B36" s="64">
        <v>237837523</v>
      </c>
      <c r="C36" s="64">
        <v>262033766</v>
      </c>
      <c r="D36" s="64">
        <v>276093833</v>
      </c>
      <c r="E36" s="64">
        <v>262582715</v>
      </c>
      <c r="F36" s="64">
        <v>299348206</v>
      </c>
      <c r="G36" s="64">
        <v>315519450</v>
      </c>
      <c r="H36" s="64">
        <v>298589628</v>
      </c>
      <c r="I36" s="64">
        <v>303705962</v>
      </c>
      <c r="J36" s="64">
        <v>329775007</v>
      </c>
      <c r="K36" s="64">
        <v>321681308</v>
      </c>
      <c r="L36" s="64">
        <v>322658350</v>
      </c>
      <c r="M36" s="64">
        <v>297911968</v>
      </c>
      <c r="N36" s="64">
        <v>271665714</v>
      </c>
      <c r="O36" s="64">
        <v>284157217</v>
      </c>
      <c r="P36" s="64">
        <v>318719666</v>
      </c>
      <c r="Q36" s="64">
        <v>260458061</v>
      </c>
      <c r="R36" s="64">
        <v>288077166</v>
      </c>
      <c r="S36" s="64">
        <v>309961977</v>
      </c>
      <c r="T36" s="64">
        <v>279780419</v>
      </c>
      <c r="U36" s="64">
        <v>288181856</v>
      </c>
      <c r="V36" s="64">
        <v>285567468</v>
      </c>
      <c r="W36" s="64">
        <v>304514879</v>
      </c>
      <c r="X36" s="64">
        <v>300067065</v>
      </c>
      <c r="Y36" s="64">
        <v>285313765</v>
      </c>
      <c r="Z36" s="64">
        <v>278794616</v>
      </c>
      <c r="AA36" s="64">
        <v>284164884</v>
      </c>
      <c r="AB36" s="64">
        <v>301611699</v>
      </c>
      <c r="AC36" s="64">
        <v>308252343</v>
      </c>
      <c r="AD36" s="64">
        <v>326308570</v>
      </c>
      <c r="AE36" s="64">
        <v>295183637</v>
      </c>
      <c r="AF36" s="64">
        <v>351360007</v>
      </c>
      <c r="AG36" s="64">
        <v>299349544</v>
      </c>
      <c r="AH36" s="64">
        <v>328149788</v>
      </c>
      <c r="AI36" s="64">
        <v>363468924</v>
      </c>
      <c r="AJ36" s="64">
        <v>336333616</v>
      </c>
      <c r="AK36" s="64">
        <v>315711838</v>
      </c>
    </row>
    <row r="37" spans="1:39" x14ac:dyDescent="0.3">
      <c r="A37" s="78" t="s">
        <v>761</v>
      </c>
      <c r="B37" s="64">
        <v>187231258</v>
      </c>
      <c r="C37" s="64">
        <v>228905742</v>
      </c>
      <c r="D37" s="64">
        <v>260883337</v>
      </c>
      <c r="E37" s="64">
        <v>238847723</v>
      </c>
      <c r="F37" s="64">
        <v>253721408</v>
      </c>
      <c r="G37" s="64">
        <v>239291693</v>
      </c>
      <c r="H37" s="64">
        <v>246902661</v>
      </c>
      <c r="I37" s="64">
        <v>158785337</v>
      </c>
      <c r="J37" s="64">
        <v>204414019</v>
      </c>
      <c r="K37" s="64">
        <v>222565490</v>
      </c>
      <c r="L37" s="64">
        <v>228134651</v>
      </c>
      <c r="M37" s="64">
        <v>222783536</v>
      </c>
      <c r="N37" s="64">
        <v>157422879</v>
      </c>
      <c r="O37" s="64">
        <v>190730004</v>
      </c>
      <c r="P37" s="64">
        <v>247501505</v>
      </c>
      <c r="Q37" s="64">
        <v>201345412</v>
      </c>
      <c r="R37" s="64">
        <v>225635062</v>
      </c>
      <c r="S37" s="64">
        <v>221837636</v>
      </c>
      <c r="T37" s="64">
        <v>224334699</v>
      </c>
      <c r="U37" s="64">
        <v>152328284</v>
      </c>
      <c r="V37" s="64">
        <v>176715108</v>
      </c>
      <c r="W37" s="64">
        <v>239359790</v>
      </c>
      <c r="X37" s="64">
        <v>219042340</v>
      </c>
      <c r="Y37" s="64">
        <v>204126647</v>
      </c>
      <c r="Z37" s="64">
        <v>175617878</v>
      </c>
      <c r="AA37" s="64">
        <v>206323677</v>
      </c>
      <c r="AB37" s="64">
        <v>225296581</v>
      </c>
      <c r="AC37" s="64">
        <v>218014623</v>
      </c>
      <c r="AD37" s="64">
        <v>228469864</v>
      </c>
      <c r="AE37" s="64">
        <v>199684124</v>
      </c>
      <c r="AF37" s="64">
        <v>225511733</v>
      </c>
      <c r="AG37" s="64">
        <v>145178573</v>
      </c>
      <c r="AH37" s="64">
        <v>164412773</v>
      </c>
      <c r="AI37" s="64">
        <v>231011757</v>
      </c>
      <c r="AJ37" s="64">
        <v>183962214</v>
      </c>
      <c r="AK37" s="64">
        <v>183682832</v>
      </c>
    </row>
    <row r="38" spans="1:39" x14ac:dyDescent="0.3">
      <c r="A38" s="78" t="s">
        <v>762</v>
      </c>
      <c r="B38" s="64">
        <v>126277532</v>
      </c>
      <c r="C38" s="64">
        <v>148283836</v>
      </c>
      <c r="D38" s="64">
        <v>178362637</v>
      </c>
      <c r="E38" s="64">
        <v>162604445</v>
      </c>
      <c r="F38" s="64">
        <v>175191535</v>
      </c>
      <c r="G38" s="64">
        <v>180579107</v>
      </c>
      <c r="H38" s="64">
        <v>170253887</v>
      </c>
      <c r="I38" s="64">
        <v>111116460</v>
      </c>
      <c r="J38" s="64">
        <v>162633143</v>
      </c>
      <c r="K38" s="64">
        <v>160948671</v>
      </c>
      <c r="L38" s="64">
        <v>164535214</v>
      </c>
      <c r="M38" s="64">
        <v>151010792</v>
      </c>
      <c r="N38" s="64">
        <v>146233867</v>
      </c>
      <c r="O38" s="64">
        <v>148713823</v>
      </c>
      <c r="P38" s="64">
        <v>181969768</v>
      </c>
      <c r="Q38" s="64">
        <v>146538382</v>
      </c>
      <c r="R38" s="64">
        <v>160918216</v>
      </c>
      <c r="S38" s="64">
        <v>158285382</v>
      </c>
      <c r="T38" s="64">
        <v>144354847</v>
      </c>
      <c r="U38" s="64">
        <v>94559366</v>
      </c>
      <c r="V38" s="64">
        <v>133589530</v>
      </c>
      <c r="W38" s="64">
        <v>145960086</v>
      </c>
      <c r="X38" s="64">
        <v>145596003</v>
      </c>
      <c r="Y38" s="64">
        <v>127055109</v>
      </c>
      <c r="Z38" s="64">
        <v>115372308</v>
      </c>
      <c r="AA38" s="64">
        <v>140735829</v>
      </c>
      <c r="AB38" s="64">
        <v>144155769</v>
      </c>
      <c r="AC38" s="64">
        <v>136701604</v>
      </c>
      <c r="AD38" s="64">
        <v>150472210</v>
      </c>
      <c r="AE38" s="64">
        <v>133626163</v>
      </c>
      <c r="AF38" s="64">
        <v>143961069</v>
      </c>
      <c r="AG38" s="64">
        <v>94956914</v>
      </c>
      <c r="AH38" s="64">
        <v>119952446</v>
      </c>
      <c r="AI38" s="64">
        <v>156284113</v>
      </c>
      <c r="AJ38" s="64">
        <v>129919713</v>
      </c>
      <c r="AK38" s="64">
        <v>113993124</v>
      </c>
    </row>
    <row r="39" spans="1:39" x14ac:dyDescent="0.3">
      <c r="A39" s="78" t="s">
        <v>763</v>
      </c>
      <c r="B39" s="64">
        <v>459995029</v>
      </c>
      <c r="C39" s="64">
        <v>466618964</v>
      </c>
      <c r="D39" s="64">
        <v>533446415</v>
      </c>
      <c r="E39" s="64">
        <v>405151245</v>
      </c>
      <c r="F39" s="64">
        <v>468564188</v>
      </c>
      <c r="G39" s="64">
        <v>507465342</v>
      </c>
      <c r="H39" s="64">
        <v>456383505</v>
      </c>
      <c r="I39" s="64">
        <v>521776696</v>
      </c>
      <c r="J39" s="64">
        <v>619742671</v>
      </c>
      <c r="K39" s="64">
        <v>570446572</v>
      </c>
      <c r="L39" s="64">
        <v>592693605</v>
      </c>
      <c r="M39" s="64">
        <v>549575810</v>
      </c>
      <c r="N39" s="64">
        <v>562880001</v>
      </c>
      <c r="O39" s="64">
        <v>548131085</v>
      </c>
      <c r="P39" s="64">
        <v>623426945</v>
      </c>
      <c r="Q39" s="64">
        <v>532278468</v>
      </c>
      <c r="R39" s="64">
        <v>584937158</v>
      </c>
      <c r="S39" s="64">
        <v>647870283</v>
      </c>
      <c r="T39" s="64">
        <v>614843123</v>
      </c>
      <c r="U39" s="64">
        <v>623137072</v>
      </c>
      <c r="V39" s="64">
        <v>570459891</v>
      </c>
      <c r="W39" s="64">
        <v>646668381</v>
      </c>
      <c r="X39" s="64">
        <v>625605331</v>
      </c>
      <c r="Y39" s="64">
        <v>446214062</v>
      </c>
      <c r="Z39" s="64">
        <v>622201188</v>
      </c>
      <c r="AA39" s="64">
        <v>675853813</v>
      </c>
      <c r="AB39" s="64">
        <v>608505581</v>
      </c>
      <c r="AC39" s="64">
        <v>697766406</v>
      </c>
      <c r="AD39" s="64">
        <v>704079414</v>
      </c>
      <c r="AE39" s="64">
        <v>598988133</v>
      </c>
      <c r="AF39" s="64">
        <v>750410652</v>
      </c>
      <c r="AG39" s="64">
        <v>567741738</v>
      </c>
      <c r="AH39" s="64">
        <v>672886713</v>
      </c>
      <c r="AI39" s="64">
        <v>688769886</v>
      </c>
      <c r="AJ39" s="64">
        <v>651285856</v>
      </c>
      <c r="AK39" s="64">
        <v>509168358</v>
      </c>
    </row>
    <row r="40" spans="1:39" x14ac:dyDescent="0.3">
      <c r="A40" s="78" t="s">
        <v>879</v>
      </c>
      <c r="B40" s="64">
        <v>236694318</v>
      </c>
      <c r="C40" s="64">
        <v>264098321</v>
      </c>
      <c r="D40" s="64">
        <v>293732246</v>
      </c>
      <c r="E40" s="64">
        <v>263758391</v>
      </c>
      <c r="F40" s="64">
        <v>290067205</v>
      </c>
      <c r="G40" s="64">
        <v>300277105</v>
      </c>
      <c r="H40" s="64">
        <v>269667186</v>
      </c>
      <c r="I40" s="64">
        <v>230529215</v>
      </c>
      <c r="J40" s="64">
        <v>275112215</v>
      </c>
      <c r="K40" s="64">
        <v>262676874</v>
      </c>
      <c r="L40" s="64">
        <v>265365465</v>
      </c>
      <c r="M40" s="64">
        <v>231170321</v>
      </c>
      <c r="N40" s="64">
        <v>234688613</v>
      </c>
      <c r="O40" s="64">
        <v>229115843</v>
      </c>
      <c r="P40" s="64">
        <v>281726690</v>
      </c>
      <c r="Q40" s="64">
        <v>240251103</v>
      </c>
      <c r="R40" s="64">
        <v>255524388</v>
      </c>
      <c r="S40" s="64">
        <v>263252952</v>
      </c>
      <c r="T40" s="64">
        <v>227671727</v>
      </c>
      <c r="U40" s="64">
        <v>201445181</v>
      </c>
      <c r="V40" s="64">
        <v>226018795</v>
      </c>
      <c r="W40" s="64">
        <v>238023828</v>
      </c>
      <c r="X40" s="64">
        <v>245960644</v>
      </c>
      <c r="Y40" s="64">
        <v>213851755</v>
      </c>
      <c r="Z40" s="64">
        <v>221944909</v>
      </c>
      <c r="AA40" s="64">
        <v>237978410</v>
      </c>
      <c r="AB40" s="64">
        <v>247875794</v>
      </c>
      <c r="AC40" s="64">
        <v>243330078</v>
      </c>
      <c r="AD40" s="64">
        <v>256533019</v>
      </c>
      <c r="AE40" s="64">
        <v>235181954</v>
      </c>
      <c r="AF40" s="64">
        <v>246895974</v>
      </c>
      <c r="AG40" s="64">
        <v>187223957</v>
      </c>
      <c r="AH40" s="64">
        <v>221107615</v>
      </c>
      <c r="AI40" s="64">
        <v>251988250</v>
      </c>
      <c r="AJ40" s="64">
        <v>215422455</v>
      </c>
      <c r="AK40" s="64">
        <v>197602727</v>
      </c>
    </row>
    <row r="41" spans="1:39" x14ac:dyDescent="0.3">
      <c r="A41" s="78" t="s">
        <v>756</v>
      </c>
      <c r="B41" s="64">
        <v>179184987409</v>
      </c>
      <c r="C41" s="64">
        <v>192115310083</v>
      </c>
      <c r="D41" s="64">
        <v>220754622321</v>
      </c>
      <c r="E41" s="64">
        <v>198485183666</v>
      </c>
      <c r="F41" s="64">
        <v>221057426875</v>
      </c>
      <c r="G41" s="64">
        <v>224815041263</v>
      </c>
      <c r="H41" s="64">
        <v>212143859845</v>
      </c>
      <c r="I41" s="64">
        <v>206358500797</v>
      </c>
      <c r="J41" s="64">
        <v>232302966161</v>
      </c>
      <c r="K41" s="64">
        <v>225790084602</v>
      </c>
      <c r="L41" s="64">
        <v>237289604988</v>
      </c>
      <c r="M41" s="64">
        <v>219922782183</v>
      </c>
      <c r="N41" s="64">
        <v>198100541862</v>
      </c>
      <c r="O41" s="64">
        <v>208578759701</v>
      </c>
      <c r="P41" s="64">
        <v>241641701801</v>
      </c>
      <c r="Q41" s="64">
        <v>193299552721</v>
      </c>
      <c r="R41" s="64">
        <v>218394212046</v>
      </c>
      <c r="S41" s="64">
        <v>226995838872</v>
      </c>
      <c r="T41" s="64">
        <v>207511213138</v>
      </c>
      <c r="U41" s="64">
        <v>199293793372</v>
      </c>
      <c r="V41" s="64">
        <v>210934206177</v>
      </c>
      <c r="W41" s="64">
        <v>224921639091</v>
      </c>
      <c r="X41" s="64">
        <v>225845846916</v>
      </c>
      <c r="Y41" s="64">
        <v>201504667349</v>
      </c>
      <c r="Z41" s="64">
        <v>200011497074</v>
      </c>
      <c r="AA41" s="64">
        <v>210928919505</v>
      </c>
      <c r="AB41" s="64">
        <v>220681949217</v>
      </c>
      <c r="AC41" s="64">
        <v>223046910074</v>
      </c>
      <c r="AD41" s="64">
        <v>216899773750</v>
      </c>
      <c r="AE41" s="64">
        <v>213872018988</v>
      </c>
      <c r="AF41" s="64">
        <v>228732116213</v>
      </c>
      <c r="AG41" s="64">
        <v>196662094735</v>
      </c>
      <c r="AH41" s="64">
        <v>212253893091</v>
      </c>
      <c r="AI41" s="64">
        <v>228650737693</v>
      </c>
      <c r="AJ41" s="64">
        <v>223373745776</v>
      </c>
      <c r="AK41" s="64">
        <v>208991446865</v>
      </c>
    </row>
  </sheetData>
  <phoneticPr fontId="21" type="noConversion"/>
  <hyperlinks>
    <hyperlink ref="A29" location="'TOC'!A3" display="Back to TOC" xr:uid="{574A7113-8555-4480-984E-C1AC3FEF95BA}"/>
    <hyperlink ref="A9" location="'TOC'!A3" display="Back to TOC" xr:uid="{E4B9467E-629C-4712-AAF8-31C0A375117E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31"/>
  <sheetViews>
    <sheetView topLeftCell="A16" workbookViewId="0">
      <selection activeCell="B27" sqref="B27:Q31"/>
    </sheetView>
  </sheetViews>
  <sheetFormatPr defaultColWidth="9.21875" defaultRowHeight="14.4" x14ac:dyDescent="0.3"/>
  <cols>
    <col min="2" max="14" width="8.88671875"/>
    <col min="15" max="19" width="9.44140625" style="1" bestFit="1" customWidth="1"/>
    <col min="20" max="16384" width="9.21875" style="1"/>
  </cols>
  <sheetData>
    <row r="1" spans="1:17" customFormat="1" x14ac:dyDescent="0.3">
      <c r="A1" s="55" t="s">
        <v>0</v>
      </c>
    </row>
    <row r="2" spans="1:17" customFormat="1" x14ac:dyDescent="0.3">
      <c r="A2" t="s">
        <v>1</v>
      </c>
      <c r="B2" s="44">
        <v>45615.555011574077</v>
      </c>
    </row>
    <row r="3" spans="1:17" customFormat="1" x14ac:dyDescent="0.3"/>
    <row r="4" spans="1:17" customFormat="1" x14ac:dyDescent="0.3">
      <c r="A4" t="s">
        <v>811</v>
      </c>
      <c r="B4" t="s">
        <v>826</v>
      </c>
    </row>
    <row r="5" spans="1:17" customFormat="1" x14ac:dyDescent="0.3">
      <c r="A5" t="s">
        <v>812</v>
      </c>
      <c r="B5" t="s">
        <v>846</v>
      </c>
    </row>
    <row r="6" spans="1:17" customFormat="1" x14ac:dyDescent="0.3">
      <c r="A6" t="s">
        <v>813</v>
      </c>
      <c r="B6" t="s">
        <v>814</v>
      </c>
    </row>
    <row r="7" spans="1:17" customFormat="1" x14ac:dyDescent="0.3">
      <c r="A7" t="s">
        <v>815</v>
      </c>
      <c r="B7" t="s">
        <v>806</v>
      </c>
    </row>
    <row r="8" spans="1:17" customFormat="1" x14ac:dyDescent="0.3">
      <c r="A8" t="s">
        <v>816</v>
      </c>
      <c r="B8" t="s">
        <v>807</v>
      </c>
    </row>
    <row r="9" spans="1:17" customFormat="1" x14ac:dyDescent="0.3">
      <c r="A9" s="79" t="s">
        <v>2</v>
      </c>
    </row>
    <row r="10" spans="1:17" customFormat="1" x14ac:dyDescent="0.3"/>
    <row r="11" spans="1:17" customFormat="1" x14ac:dyDescent="0.3">
      <c r="A11" s="45" t="s">
        <v>3</v>
      </c>
      <c r="B11" s="45" t="s">
        <v>860</v>
      </c>
      <c r="C11" s="45" t="s">
        <v>861</v>
      </c>
      <c r="D11" s="45" t="s">
        <v>862</v>
      </c>
      <c r="E11" s="45" t="s">
        <v>863</v>
      </c>
      <c r="F11" s="45" t="s">
        <v>864</v>
      </c>
      <c r="G11" s="45" t="s">
        <v>865</v>
      </c>
      <c r="H11" s="45" t="s">
        <v>866</v>
      </c>
      <c r="I11" s="45" t="s">
        <v>867</v>
      </c>
      <c r="J11" s="45" t="s">
        <v>868</v>
      </c>
      <c r="K11" s="45" t="s">
        <v>869</v>
      </c>
      <c r="L11" s="45" t="s">
        <v>870</v>
      </c>
      <c r="M11" s="45" t="s">
        <v>871</v>
      </c>
      <c r="N11" s="45" t="s">
        <v>872</v>
      </c>
      <c r="O11" s="45" t="s">
        <v>873</v>
      </c>
      <c r="P11" s="45" t="s">
        <v>874</v>
      </c>
      <c r="Q11" s="45" t="s">
        <v>906</v>
      </c>
    </row>
    <row r="12" spans="1:17" customFormat="1" x14ac:dyDescent="0.3">
      <c r="A12" s="45" t="s">
        <v>74</v>
      </c>
      <c r="B12" s="93">
        <v>864.05</v>
      </c>
      <c r="C12" s="93">
        <v>1019.878</v>
      </c>
      <c r="D12" s="93">
        <v>1099.7570000000001</v>
      </c>
      <c r="E12" s="93">
        <v>1205.556</v>
      </c>
      <c r="F12" s="93">
        <v>596.13</v>
      </c>
      <c r="G12" s="93">
        <v>461.59699999999998</v>
      </c>
      <c r="H12" s="93">
        <v>717.40899999999999</v>
      </c>
      <c r="I12" s="93">
        <v>753.39300000000003</v>
      </c>
      <c r="J12" s="93">
        <v>700.21</v>
      </c>
      <c r="K12" s="93">
        <v>822.96199999999999</v>
      </c>
      <c r="L12" s="93">
        <v>1001.963</v>
      </c>
      <c r="M12" s="93">
        <v>1015.045</v>
      </c>
      <c r="N12" s="93">
        <v>863.01</v>
      </c>
      <c r="O12" s="93">
        <v>1072.9090000000001</v>
      </c>
      <c r="P12" s="93">
        <v>1053.088</v>
      </c>
      <c r="Q12" s="93">
        <v>1164.4010000000001</v>
      </c>
    </row>
    <row r="13" spans="1:17" customFormat="1" x14ac:dyDescent="0.3">
      <c r="A13" s="45" t="s">
        <v>73</v>
      </c>
      <c r="B13" s="93">
        <v>656.572</v>
      </c>
      <c r="C13" s="93">
        <v>733.553</v>
      </c>
      <c r="D13" s="93">
        <v>693.40599999999995</v>
      </c>
      <c r="E13" s="93">
        <v>761.95799999999997</v>
      </c>
      <c r="F13" s="93">
        <v>440.71199999999999</v>
      </c>
      <c r="G13" s="93">
        <v>909.98900000000003</v>
      </c>
      <c r="H13" s="93">
        <v>744.14099999999996</v>
      </c>
      <c r="I13" s="93">
        <v>840.60500000000002</v>
      </c>
      <c r="J13" s="93">
        <v>813.00599999999997</v>
      </c>
      <c r="K13" s="93">
        <v>985.52300000000002</v>
      </c>
      <c r="L13" s="93">
        <v>979.49800000000005</v>
      </c>
      <c r="M13" s="93">
        <v>1104.086</v>
      </c>
      <c r="N13" s="93">
        <v>932.13099999999997</v>
      </c>
      <c r="O13" s="93">
        <v>946.755</v>
      </c>
      <c r="P13" s="93">
        <v>940.26499999999999</v>
      </c>
      <c r="Q13" s="93">
        <v>1247.2550000000001</v>
      </c>
    </row>
    <row r="14" spans="1:17" customFormat="1" x14ac:dyDescent="0.3">
      <c r="A14" s="45" t="s">
        <v>776</v>
      </c>
      <c r="B14" s="93">
        <v>315.62599999999998</v>
      </c>
      <c r="C14" s="93">
        <v>412.41199999999998</v>
      </c>
      <c r="D14" s="93">
        <v>945.96299999999997</v>
      </c>
      <c r="E14" s="93">
        <v>1040.4829999999999</v>
      </c>
      <c r="F14" s="93">
        <v>551.875</v>
      </c>
      <c r="G14" s="93">
        <v>1353.829</v>
      </c>
      <c r="H14" s="93">
        <v>1993.46</v>
      </c>
      <c r="I14" s="93">
        <v>2122.1030000000001</v>
      </c>
      <c r="J14" s="93">
        <v>1666.788</v>
      </c>
      <c r="K14" s="93">
        <v>1349.338</v>
      </c>
      <c r="L14" s="93">
        <v>1689.279</v>
      </c>
      <c r="M14" s="93">
        <v>1757.8720000000001</v>
      </c>
      <c r="N14" s="93">
        <v>1418.1859999999999</v>
      </c>
      <c r="O14" s="93">
        <v>1743.2950000000001</v>
      </c>
      <c r="P14" s="93">
        <v>1886.3130000000001</v>
      </c>
      <c r="Q14" s="93">
        <v>1779.11</v>
      </c>
    </row>
    <row r="15" spans="1:17" customFormat="1" x14ac:dyDescent="0.3">
      <c r="A15" s="45" t="s">
        <v>5</v>
      </c>
      <c r="B15" s="93">
        <v>618.32500000000005</v>
      </c>
      <c r="C15" s="93">
        <v>661.38699999999994</v>
      </c>
      <c r="D15" s="93">
        <v>631.13099999999997</v>
      </c>
      <c r="E15" s="93">
        <v>712.93299999999999</v>
      </c>
      <c r="F15" s="93">
        <v>541.20699999999999</v>
      </c>
      <c r="G15" s="93">
        <v>526.20000000000005</v>
      </c>
      <c r="H15" s="93">
        <v>671.67</v>
      </c>
      <c r="I15" s="93">
        <v>1128.5809999999999</v>
      </c>
      <c r="J15" s="93">
        <v>896.23299999999995</v>
      </c>
      <c r="K15" s="93">
        <v>779.928</v>
      </c>
      <c r="L15" s="93">
        <v>777.87900000000002</v>
      </c>
      <c r="M15" s="93">
        <v>1039.519</v>
      </c>
      <c r="N15" s="93">
        <v>792.572</v>
      </c>
      <c r="O15" s="93">
        <v>857.19799999999998</v>
      </c>
      <c r="P15" s="93">
        <v>1176.492</v>
      </c>
      <c r="Q15" s="93">
        <v>1454.3389999999999</v>
      </c>
    </row>
    <row r="16" spans="1:17" customFormat="1" x14ac:dyDescent="0.3">
      <c r="A16" s="45" t="s">
        <v>75</v>
      </c>
      <c r="B16" s="93">
        <v>347.99099999999999</v>
      </c>
      <c r="C16" s="93">
        <v>390.61599999999999</v>
      </c>
      <c r="D16" s="93">
        <v>399.81200000000001</v>
      </c>
      <c r="E16" s="93">
        <v>538.74300000000005</v>
      </c>
      <c r="F16" s="93">
        <v>284.68900000000002</v>
      </c>
      <c r="G16" s="93">
        <v>285.56799999999998</v>
      </c>
      <c r="H16" s="93">
        <v>319.21100000000001</v>
      </c>
      <c r="I16" s="93">
        <v>317.33699999999999</v>
      </c>
      <c r="J16" s="93">
        <v>323.536</v>
      </c>
      <c r="K16" s="93">
        <v>376.87700000000001</v>
      </c>
      <c r="L16" s="93">
        <v>332.61799999999999</v>
      </c>
      <c r="M16" s="93">
        <v>406.88200000000001</v>
      </c>
      <c r="N16" s="93">
        <v>411.09199999999998</v>
      </c>
      <c r="O16" s="93">
        <v>360.53800000000001</v>
      </c>
      <c r="P16" s="93">
        <v>371.72300000000001</v>
      </c>
      <c r="Q16" s="93">
        <v>410.13299999999998</v>
      </c>
    </row>
    <row r="17" spans="1:17" customFormat="1" x14ac:dyDescent="0.3"/>
    <row r="18" spans="1:17" customFormat="1" x14ac:dyDescent="0.3"/>
    <row r="19" spans="1:17" customFormat="1" x14ac:dyDescent="0.3">
      <c r="A19" t="s">
        <v>811</v>
      </c>
      <c r="B19" t="s">
        <v>826</v>
      </c>
    </row>
    <row r="20" spans="1:17" customFormat="1" x14ac:dyDescent="0.3">
      <c r="A20" t="s">
        <v>812</v>
      </c>
      <c r="B20" t="s">
        <v>875</v>
      </c>
    </row>
    <row r="21" spans="1:17" customFormat="1" x14ac:dyDescent="0.3">
      <c r="A21" t="s">
        <v>813</v>
      </c>
      <c r="B21" t="s">
        <v>814</v>
      </c>
    </row>
    <row r="22" spans="1:17" customFormat="1" x14ac:dyDescent="0.3">
      <c r="A22" t="s">
        <v>815</v>
      </c>
      <c r="B22" t="s">
        <v>806</v>
      </c>
    </row>
    <row r="23" spans="1:17" customFormat="1" x14ac:dyDescent="0.3">
      <c r="A23" t="s">
        <v>816</v>
      </c>
      <c r="B23" t="s">
        <v>807</v>
      </c>
    </row>
    <row r="24" spans="1:17" customFormat="1" x14ac:dyDescent="0.3">
      <c r="A24" s="79" t="s">
        <v>2</v>
      </c>
    </row>
    <row r="25" spans="1:17" customFormat="1" x14ac:dyDescent="0.3"/>
    <row r="26" spans="1:17" customFormat="1" x14ac:dyDescent="0.3">
      <c r="A26" s="45" t="s">
        <v>3</v>
      </c>
      <c r="B26" s="45" t="s">
        <v>860</v>
      </c>
      <c r="C26" s="45" t="s">
        <v>861</v>
      </c>
      <c r="D26" s="45" t="s">
        <v>862</v>
      </c>
      <c r="E26" s="45" t="s">
        <v>863</v>
      </c>
      <c r="F26" s="45" t="s">
        <v>864</v>
      </c>
      <c r="G26" s="45" t="s">
        <v>865</v>
      </c>
      <c r="H26" s="45" t="s">
        <v>866</v>
      </c>
      <c r="I26" s="45" t="s">
        <v>867</v>
      </c>
      <c r="J26" s="45" t="s">
        <v>868</v>
      </c>
      <c r="K26" s="45" t="s">
        <v>869</v>
      </c>
      <c r="L26" s="45" t="s">
        <v>870</v>
      </c>
      <c r="M26" s="45" t="s">
        <v>871</v>
      </c>
      <c r="N26" s="45" t="s">
        <v>872</v>
      </c>
      <c r="O26" s="45" t="s">
        <v>873</v>
      </c>
      <c r="P26" s="45" t="s">
        <v>874</v>
      </c>
      <c r="Q26" s="45" t="s">
        <v>906</v>
      </c>
    </row>
    <row r="27" spans="1:17" customFormat="1" x14ac:dyDescent="0.3">
      <c r="A27" s="45" t="s">
        <v>74</v>
      </c>
      <c r="B27" s="93">
        <v>85.885999999999996</v>
      </c>
      <c r="C27" s="93">
        <v>111.169</v>
      </c>
      <c r="D27" s="93">
        <v>114.196</v>
      </c>
      <c r="E27" s="93">
        <v>115.776</v>
      </c>
      <c r="F27" s="93">
        <v>63.649000000000001</v>
      </c>
      <c r="G27" s="93">
        <v>47.009</v>
      </c>
      <c r="H27" s="93">
        <v>68.921000000000006</v>
      </c>
      <c r="I27" s="93">
        <v>56.152999999999999</v>
      </c>
      <c r="J27" s="93">
        <v>53.256999999999998</v>
      </c>
      <c r="K27" s="93">
        <v>72.602000000000004</v>
      </c>
      <c r="L27" s="93">
        <v>79.799000000000007</v>
      </c>
      <c r="M27" s="93">
        <v>66.340999999999994</v>
      </c>
      <c r="N27" s="93">
        <v>60.908999999999999</v>
      </c>
      <c r="O27" s="93">
        <v>77.957999999999998</v>
      </c>
      <c r="P27" s="93">
        <v>67.11</v>
      </c>
      <c r="Q27" s="93">
        <v>67.826999999999998</v>
      </c>
    </row>
    <row r="28" spans="1:17" customFormat="1" x14ac:dyDescent="0.3">
      <c r="A28" s="45" t="s">
        <v>73</v>
      </c>
      <c r="B28" s="93">
        <v>156.38800000000001</v>
      </c>
      <c r="C28" s="93">
        <v>164.547</v>
      </c>
      <c r="D28" s="93">
        <v>163.209</v>
      </c>
      <c r="E28" s="93">
        <v>184.64699999999999</v>
      </c>
      <c r="F28" s="93">
        <v>99.834999999999994</v>
      </c>
      <c r="G28" s="93">
        <v>332.19600000000003</v>
      </c>
      <c r="H28" s="93">
        <v>184.21199999999999</v>
      </c>
      <c r="I28" s="93">
        <v>197.34800000000001</v>
      </c>
      <c r="J28" s="93">
        <v>185.99100000000001</v>
      </c>
      <c r="K28" s="93">
        <v>210.16800000000001</v>
      </c>
      <c r="L28" s="93">
        <v>197.078</v>
      </c>
      <c r="M28" s="93">
        <v>189.44900000000001</v>
      </c>
      <c r="N28" s="93">
        <v>170.84299999999999</v>
      </c>
      <c r="O28" s="93">
        <v>152.96600000000001</v>
      </c>
      <c r="P28" s="93">
        <v>141.541</v>
      </c>
      <c r="Q28" s="93">
        <v>160.386</v>
      </c>
    </row>
    <row r="29" spans="1:17" customFormat="1" x14ac:dyDescent="0.3">
      <c r="A29" s="45" t="s">
        <v>776</v>
      </c>
      <c r="B29" s="93">
        <v>914.85799999999995</v>
      </c>
      <c r="C29" s="93">
        <v>930.27599999999995</v>
      </c>
      <c r="D29" s="93">
        <v>1840.3920000000001</v>
      </c>
      <c r="E29" s="93">
        <v>1766.912</v>
      </c>
      <c r="F29" s="93">
        <v>1025.5999999999999</v>
      </c>
      <c r="G29" s="93">
        <v>1083.0619999999999</v>
      </c>
      <c r="H29" s="93">
        <v>1557.1690000000001</v>
      </c>
      <c r="I29" s="93">
        <v>1896.335</v>
      </c>
      <c r="J29" s="93">
        <v>1687.491</v>
      </c>
      <c r="K29" s="93">
        <v>1736.5920000000001</v>
      </c>
      <c r="L29" s="93">
        <v>2319.0450000000001</v>
      </c>
      <c r="M29" s="93">
        <v>2352.761</v>
      </c>
      <c r="N29" s="93">
        <v>2135.25</v>
      </c>
      <c r="O29" s="93">
        <v>2233.4189999999999</v>
      </c>
      <c r="P29" s="93">
        <v>2421.4110000000001</v>
      </c>
      <c r="Q29" s="93">
        <v>2503.25</v>
      </c>
    </row>
    <row r="30" spans="1:17" customFormat="1" x14ac:dyDescent="0.3">
      <c r="A30" s="45" t="s">
        <v>5</v>
      </c>
      <c r="B30" s="93">
        <v>36.911999999999999</v>
      </c>
      <c r="C30" s="93">
        <v>38.619</v>
      </c>
      <c r="D30" s="93">
        <v>40.39</v>
      </c>
      <c r="E30" s="93">
        <v>45.109000000000002</v>
      </c>
      <c r="F30" s="93">
        <v>28.574999999999999</v>
      </c>
      <c r="G30" s="93">
        <v>28.934000000000001</v>
      </c>
      <c r="H30" s="93">
        <v>37.957999999999998</v>
      </c>
      <c r="I30" s="93">
        <v>71.451999999999998</v>
      </c>
      <c r="J30" s="93">
        <v>55.079000000000001</v>
      </c>
      <c r="K30" s="93">
        <v>36.703000000000003</v>
      </c>
      <c r="L30" s="93">
        <v>38.444000000000003</v>
      </c>
      <c r="M30" s="93">
        <v>40.131999999999998</v>
      </c>
      <c r="N30" s="93">
        <v>32.884</v>
      </c>
      <c r="O30" s="93">
        <v>37.774999999999999</v>
      </c>
      <c r="P30" s="93">
        <v>60.695</v>
      </c>
      <c r="Q30" s="93">
        <v>62.31</v>
      </c>
    </row>
    <row r="31" spans="1:17" customFormat="1" x14ac:dyDescent="0.3">
      <c r="A31" s="45" t="s">
        <v>75</v>
      </c>
      <c r="B31" s="93">
        <v>4.0709999999999997</v>
      </c>
      <c r="C31" s="93">
        <v>5.3579999999999997</v>
      </c>
      <c r="D31" s="93">
        <v>5.2830000000000004</v>
      </c>
      <c r="E31" s="93">
        <v>6.5510000000000002</v>
      </c>
      <c r="F31" s="93">
        <v>7.5860000000000003</v>
      </c>
      <c r="G31" s="93">
        <v>3.92</v>
      </c>
      <c r="H31" s="93">
        <v>4.569</v>
      </c>
      <c r="I31" s="93">
        <v>4.8550000000000004</v>
      </c>
      <c r="J31" s="93">
        <v>4.7229999999999999</v>
      </c>
      <c r="K31" s="93">
        <v>5.0599999999999996</v>
      </c>
      <c r="L31" s="93">
        <v>4.9260000000000002</v>
      </c>
      <c r="M31" s="93">
        <v>5.8090000000000002</v>
      </c>
      <c r="N31" s="93">
        <v>5.3310000000000004</v>
      </c>
      <c r="O31" s="93">
        <v>4.7279999999999998</v>
      </c>
      <c r="P31" s="93">
        <v>5.0350000000000001</v>
      </c>
      <c r="Q31" s="93">
        <v>5.5330000000000004</v>
      </c>
    </row>
  </sheetData>
  <phoneticPr fontId="21" type="noConversion"/>
  <hyperlinks>
    <hyperlink ref="A9" location="'TOC'!A3" display="Back to TOC" xr:uid="{91D81318-3C29-4527-8A7E-A5E3E57B3DDF}"/>
    <hyperlink ref="A24" location="'TOC'!A3" display="Back to TOC" xr:uid="{195B9526-9858-4C24-9553-5F0EF261B697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6533-8AE1-455D-AB10-7BA974D03C68}">
  <sheetPr codeName="Sheet15"/>
  <dimension ref="R2:V23"/>
  <sheetViews>
    <sheetView showGridLines="0" topLeftCell="D7" workbookViewId="0">
      <selection activeCell="S21" sqref="S21:T21"/>
    </sheetView>
  </sheetViews>
  <sheetFormatPr defaultColWidth="9.21875" defaultRowHeight="13.2" x14ac:dyDescent="0.25"/>
  <cols>
    <col min="1" max="21" width="9.21875" style="1"/>
    <col min="22" max="22" width="11" style="1" bestFit="1" customWidth="1"/>
    <col min="23" max="16384" width="9.21875" style="1"/>
  </cols>
  <sheetData>
    <row r="2" spans="18:21" x14ac:dyDescent="0.25">
      <c r="S2" s="1" t="s">
        <v>9</v>
      </c>
      <c r="T2" s="1" t="s">
        <v>10</v>
      </c>
      <c r="U2" s="1" t="s">
        <v>11</v>
      </c>
    </row>
    <row r="3" spans="18:21" x14ac:dyDescent="0.25">
      <c r="R3" s="13" t="s">
        <v>732</v>
      </c>
      <c r="S3" s="14">
        <v>4.6683999999999992</v>
      </c>
      <c r="T3" s="14">
        <v>6.3407</v>
      </c>
      <c r="U3" s="10">
        <v>1.6723000000000008</v>
      </c>
    </row>
    <row r="4" spans="18:21" x14ac:dyDescent="0.25">
      <c r="R4" s="13" t="s">
        <v>736</v>
      </c>
      <c r="S4" s="14">
        <v>5.5537999999999998</v>
      </c>
      <c r="T4" s="14">
        <v>6.7380000000000004</v>
      </c>
      <c r="U4" s="10">
        <v>1.1842000000000006</v>
      </c>
    </row>
    <row r="5" spans="18:21" x14ac:dyDescent="0.25">
      <c r="R5" s="13" t="s">
        <v>737</v>
      </c>
      <c r="S5" s="14">
        <v>6.8464</v>
      </c>
      <c r="T5" s="14">
        <v>7.1167999999999996</v>
      </c>
      <c r="U5" s="10">
        <v>0.27039999999999953</v>
      </c>
    </row>
    <row r="6" spans="18:21" x14ac:dyDescent="0.25">
      <c r="R6" s="13" t="s">
        <v>738</v>
      </c>
      <c r="S6" s="14">
        <v>6.77</v>
      </c>
      <c r="T6" s="14">
        <v>7.7202000000000002</v>
      </c>
      <c r="U6" s="10">
        <v>0.9502000000000006</v>
      </c>
    </row>
    <row r="7" spans="18:21" x14ac:dyDescent="0.25">
      <c r="R7" s="13" t="s">
        <v>733</v>
      </c>
      <c r="S7" s="14">
        <v>6.6806999999999999</v>
      </c>
      <c r="T7" s="14">
        <v>5.9454999999999991</v>
      </c>
      <c r="U7" s="10">
        <v>-0.73520000000000074</v>
      </c>
    </row>
    <row r="8" spans="18:21" x14ac:dyDescent="0.25">
      <c r="R8" s="13" t="s">
        <v>735</v>
      </c>
      <c r="S8" s="14">
        <v>5.9313000000000002</v>
      </c>
      <c r="T8" s="14">
        <v>6.93</v>
      </c>
      <c r="U8" s="10">
        <v>0.99869999999999948</v>
      </c>
    </row>
    <row r="9" spans="18:21" x14ac:dyDescent="0.25">
      <c r="R9" s="13" t="s">
        <v>739</v>
      </c>
      <c r="S9" s="14">
        <v>7.0688999999999993</v>
      </c>
      <c r="T9" s="14">
        <v>8.0361999999999991</v>
      </c>
      <c r="U9" s="10">
        <v>0.96729999999999983</v>
      </c>
    </row>
    <row r="10" spans="18:21" x14ac:dyDescent="0.25">
      <c r="R10" s="13" t="s">
        <v>740</v>
      </c>
      <c r="S10" s="14">
        <v>7.8597000000000001</v>
      </c>
      <c r="T10" s="14">
        <v>8.8312999999999988</v>
      </c>
      <c r="U10" s="10">
        <v>0.97159999999999869</v>
      </c>
    </row>
    <row r="11" spans="18:21" x14ac:dyDescent="0.25">
      <c r="R11" s="13" t="s">
        <v>734</v>
      </c>
      <c r="S11" s="14">
        <v>6.5491000000000001</v>
      </c>
      <c r="T11" s="14">
        <v>9.8504000000000005</v>
      </c>
      <c r="U11" s="10">
        <v>3.3013000000000003</v>
      </c>
    </row>
    <row r="12" spans="18:21" x14ac:dyDescent="0.25">
      <c r="R12" s="13" t="s">
        <v>741</v>
      </c>
      <c r="S12" s="14">
        <v>5.7871000000000006</v>
      </c>
      <c r="T12" s="14">
        <v>9.6219000000000001</v>
      </c>
      <c r="U12" s="10">
        <v>3.8347999999999995</v>
      </c>
    </row>
    <row r="13" spans="18:21" x14ac:dyDescent="0.25">
      <c r="R13" s="13" t="s">
        <v>731</v>
      </c>
      <c r="S13" s="14">
        <v>5.1646000000000001</v>
      </c>
      <c r="T13" s="14">
        <v>9.7152000000000012</v>
      </c>
      <c r="U13" s="10">
        <v>4.5506000000000011</v>
      </c>
    </row>
    <row r="14" spans="18:21" x14ac:dyDescent="0.25">
      <c r="R14" s="13" t="s">
        <v>749</v>
      </c>
      <c r="S14" s="14">
        <v>5.4836999999999998</v>
      </c>
      <c r="T14" s="14">
        <v>10.0733</v>
      </c>
      <c r="U14" s="10">
        <v>4.5895999999999999</v>
      </c>
    </row>
    <row r="15" spans="18:21" x14ac:dyDescent="0.25">
      <c r="R15" s="13" t="s">
        <v>825</v>
      </c>
      <c r="S15" s="14">
        <v>6.1022000000000007</v>
      </c>
      <c r="T15" s="14">
        <v>9.7637</v>
      </c>
      <c r="U15" s="10">
        <v>3.6614999999999993</v>
      </c>
    </row>
    <row r="16" spans="18:21" x14ac:dyDescent="0.25">
      <c r="R16" s="13" t="s">
        <v>850</v>
      </c>
      <c r="S16" s="14">
        <v>6.2525000000000004</v>
      </c>
      <c r="T16" s="14">
        <v>10.52</v>
      </c>
      <c r="U16" s="10">
        <v>4.2674999999999992</v>
      </c>
    </row>
    <row r="17" spans="18:22" x14ac:dyDescent="0.25">
      <c r="R17" s="13" t="s">
        <v>857</v>
      </c>
      <c r="S17" s="14">
        <v>6.0993999999999993</v>
      </c>
      <c r="T17" s="14">
        <v>10.748899999999999</v>
      </c>
      <c r="U17" s="10">
        <v>4.6494999999999997</v>
      </c>
    </row>
    <row r="18" spans="18:22" x14ac:dyDescent="0.25">
      <c r="R18" s="13" t="s">
        <v>892</v>
      </c>
      <c r="S18" s="14">
        <v>5.9906000000000006</v>
      </c>
      <c r="T18" s="14">
        <v>11.751299999999999</v>
      </c>
      <c r="U18" s="10">
        <v>5.7606999999999982</v>
      </c>
    </row>
    <row r="19" spans="18:22" x14ac:dyDescent="0.25">
      <c r="S19" s="14"/>
      <c r="T19" s="14"/>
      <c r="U19" s="14"/>
    </row>
    <row r="20" spans="18:22" x14ac:dyDescent="0.25">
      <c r="S20" s="58">
        <f>+S18/S17-1</f>
        <v>-1.7837820113453584E-2</v>
      </c>
      <c r="T20" s="58">
        <f>+T18/T17-1</f>
        <v>9.3256054107862196E-2</v>
      </c>
      <c r="U20" s="14"/>
    </row>
    <row r="21" spans="18:22" x14ac:dyDescent="0.25">
      <c r="S21" s="58"/>
      <c r="T21" s="58"/>
      <c r="U21" s="14"/>
    </row>
    <row r="22" spans="18:22" x14ac:dyDescent="0.25">
      <c r="S22" s="58">
        <f>+S18/S14-1</f>
        <v>9.2437587760089146E-2</v>
      </c>
      <c r="T22" s="58">
        <f>+T18/T14-1</f>
        <v>0.16657897610514927</v>
      </c>
    </row>
    <row r="23" spans="18:22" x14ac:dyDescent="0.25">
      <c r="V23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E2EC-079E-4F4B-864C-247E5CD5D80E}">
  <sheetPr codeName="Sheet17"/>
  <dimension ref="R2:U35"/>
  <sheetViews>
    <sheetView showGridLines="0" topLeftCell="C4" zoomScaleNormal="100" workbookViewId="0">
      <selection activeCell="S17" sqref="S17"/>
    </sheetView>
  </sheetViews>
  <sheetFormatPr defaultColWidth="9.21875" defaultRowHeight="13.2" x14ac:dyDescent="0.25"/>
  <cols>
    <col min="1" max="16384" width="9.21875" style="1"/>
  </cols>
  <sheetData>
    <row r="2" spans="18:20" x14ac:dyDescent="0.25">
      <c r="S2" s="1" t="s">
        <v>9</v>
      </c>
      <c r="T2" s="1" t="s">
        <v>10</v>
      </c>
    </row>
    <row r="3" spans="18:20" x14ac:dyDescent="0.25">
      <c r="R3" s="13" t="s">
        <v>732</v>
      </c>
      <c r="S3" s="14">
        <v>1.0049833690364631</v>
      </c>
      <c r="T3" s="14">
        <v>1.2197263767103379</v>
      </c>
    </row>
    <row r="4" spans="18:20" x14ac:dyDescent="0.25">
      <c r="R4" s="13" t="s">
        <v>736</v>
      </c>
      <c r="S4" s="14">
        <v>1.0976637735181549</v>
      </c>
      <c r="T4" s="14">
        <v>1.2624055514368433</v>
      </c>
    </row>
    <row r="5" spans="18:20" x14ac:dyDescent="0.25">
      <c r="R5" s="13" t="s">
        <v>737</v>
      </c>
      <c r="S5" s="14">
        <v>1.2830603943933949</v>
      </c>
      <c r="T5" s="14">
        <v>1.3130208205531444</v>
      </c>
    </row>
    <row r="6" spans="18:20" x14ac:dyDescent="0.25">
      <c r="R6" s="13" t="s">
        <v>738</v>
      </c>
      <c r="S6" s="14">
        <v>1.1142075951433716</v>
      </c>
      <c r="T6" s="14">
        <v>1.3644104521030109</v>
      </c>
    </row>
    <row r="7" spans="18:20" x14ac:dyDescent="0.25">
      <c r="R7" s="13" t="s">
        <v>733</v>
      </c>
      <c r="S7" s="14">
        <v>0.98190428318209488</v>
      </c>
      <c r="T7" s="14">
        <v>0.99264204397944333</v>
      </c>
    </row>
    <row r="8" spans="18:20" x14ac:dyDescent="0.25">
      <c r="R8" s="13" t="s">
        <v>735</v>
      </c>
      <c r="S8" s="14">
        <v>0.77829870225813302</v>
      </c>
      <c r="T8" s="14">
        <v>1.0907095781928595</v>
      </c>
    </row>
    <row r="9" spans="18:20" x14ac:dyDescent="0.25">
      <c r="R9" s="13" t="s">
        <v>739</v>
      </c>
      <c r="S9" s="14">
        <v>0.8754350610943179</v>
      </c>
      <c r="T9" s="14">
        <v>1.2285791337540199</v>
      </c>
    </row>
    <row r="10" spans="18:20" x14ac:dyDescent="0.25">
      <c r="R10" s="13" t="s">
        <v>740</v>
      </c>
      <c r="S10" s="14">
        <v>1.0517754205154617</v>
      </c>
      <c r="T10" s="14">
        <v>1.3325629848879725</v>
      </c>
    </row>
    <row r="11" spans="18:20" x14ac:dyDescent="0.25">
      <c r="R11" s="13" t="s">
        <v>734</v>
      </c>
      <c r="S11" s="14">
        <v>0.97955485303760581</v>
      </c>
      <c r="T11" s="14">
        <v>1.5198877334610914</v>
      </c>
    </row>
    <row r="12" spans="18:20" x14ac:dyDescent="0.25">
      <c r="R12" s="13" t="s">
        <v>741</v>
      </c>
      <c r="S12" s="14">
        <v>0.90239377369970686</v>
      </c>
      <c r="T12" s="14">
        <v>1.5090861354916847</v>
      </c>
    </row>
    <row r="13" spans="18:20" x14ac:dyDescent="0.25">
      <c r="R13" s="13" t="s">
        <v>731</v>
      </c>
      <c r="S13" s="14">
        <v>0.84296053039626295</v>
      </c>
      <c r="T13" s="14">
        <v>1.5393656739771433</v>
      </c>
    </row>
    <row r="14" spans="18:20" x14ac:dyDescent="0.25">
      <c r="R14" s="13" t="s">
        <v>749</v>
      </c>
      <c r="S14" s="14">
        <v>0.90656482078163902</v>
      </c>
      <c r="T14" s="14">
        <v>1.5773918392094763</v>
      </c>
    </row>
    <row r="15" spans="18:20" x14ac:dyDescent="0.25">
      <c r="R15" s="13" t="s">
        <v>825</v>
      </c>
      <c r="S15" s="14">
        <v>1.0386322094448437</v>
      </c>
      <c r="T15" s="14">
        <v>1.5234203429049322</v>
      </c>
    </row>
    <row r="16" spans="18:20" x14ac:dyDescent="0.25">
      <c r="R16" s="13" t="s">
        <v>850</v>
      </c>
      <c r="S16" s="14">
        <v>1.0235065194214148</v>
      </c>
      <c r="T16" s="14">
        <v>1.6224487687125251</v>
      </c>
    </row>
    <row r="17" spans="18:20" x14ac:dyDescent="0.25">
      <c r="R17" s="13" t="s">
        <v>857</v>
      </c>
      <c r="S17" s="14">
        <v>0.99176929372088107</v>
      </c>
      <c r="T17" s="14">
        <v>1.6733540217380813</v>
      </c>
    </row>
    <row r="18" spans="18:20" x14ac:dyDescent="0.25">
      <c r="R18" s="13" t="s">
        <v>892</v>
      </c>
      <c r="S18" s="14">
        <v>0.96984065284622978</v>
      </c>
      <c r="T18" s="14">
        <v>1.822329079014581</v>
      </c>
    </row>
    <row r="35" spans="21:21" x14ac:dyDescent="0.25">
      <c r="U35" s="1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510F-75FB-430F-AD9C-0A0109EDFA70}">
  <sheetPr codeName="Sheet11"/>
  <dimension ref="M1:V23"/>
  <sheetViews>
    <sheetView showGridLines="0" topLeftCell="D1" workbookViewId="0">
      <selection activeCell="N17" sqref="N17"/>
    </sheetView>
  </sheetViews>
  <sheetFormatPr defaultColWidth="9.21875" defaultRowHeight="13.2" x14ac:dyDescent="0.25"/>
  <cols>
    <col min="1" max="1" width="9.21875" style="1"/>
    <col min="2" max="11" width="15.77734375" style="1" customWidth="1"/>
    <col min="12" max="16384" width="9.21875" style="1"/>
  </cols>
  <sheetData>
    <row r="1" spans="13:22" x14ac:dyDescent="0.25">
      <c r="N1" s="84" t="s">
        <v>884</v>
      </c>
      <c r="O1" s="84" t="s">
        <v>885</v>
      </c>
      <c r="P1" s="84" t="s">
        <v>886</v>
      </c>
      <c r="Q1" s="84" t="s">
        <v>887</v>
      </c>
      <c r="R1" s="84" t="s">
        <v>888</v>
      </c>
      <c r="S1" s="84" t="s">
        <v>889</v>
      </c>
      <c r="T1" s="84" t="s">
        <v>890</v>
      </c>
      <c r="U1" s="1" t="s">
        <v>891</v>
      </c>
    </row>
    <row r="2" spans="13:22" x14ac:dyDescent="0.25">
      <c r="M2" s="1" t="s">
        <v>732</v>
      </c>
      <c r="N2" s="15">
        <v>2.41E-2</v>
      </c>
      <c r="O2" s="15">
        <v>-1.3323</v>
      </c>
      <c r="P2" s="15">
        <v>0.28560000000000002</v>
      </c>
      <c r="Q2" s="15">
        <v>0.98739999999999994</v>
      </c>
      <c r="R2" s="15">
        <v>1.7858000000000001</v>
      </c>
      <c r="S2" s="15">
        <v>-0.12129999999999999</v>
      </c>
      <c r="T2" s="15">
        <v>4.3099999999999999E-2</v>
      </c>
      <c r="U2" s="15">
        <v>1.6723999999999999</v>
      </c>
      <c r="V2" s="85"/>
    </row>
    <row r="3" spans="13:22" x14ac:dyDescent="0.25">
      <c r="M3" s="1" t="s">
        <v>736</v>
      </c>
      <c r="N3" s="15">
        <v>-0.15990000000000001</v>
      </c>
      <c r="O3" s="15">
        <v>-1.5569000000000002</v>
      </c>
      <c r="P3" s="15">
        <v>0.36410000000000003</v>
      </c>
      <c r="Q3" s="15">
        <v>1.0719000000000001</v>
      </c>
      <c r="R3" s="15">
        <v>1.9216999999999997</v>
      </c>
      <c r="S3" s="15">
        <v>-0.50119999999999998</v>
      </c>
      <c r="T3" s="15">
        <v>4.4600000000000001E-2</v>
      </c>
      <c r="U3" s="15">
        <v>1.1840999999999999</v>
      </c>
      <c r="V3" s="85"/>
    </row>
    <row r="4" spans="13:22" x14ac:dyDescent="0.25">
      <c r="M4" s="1" t="s">
        <v>737</v>
      </c>
      <c r="N4" s="15">
        <v>-0.2666</v>
      </c>
      <c r="O4" s="15">
        <v>-1.9376</v>
      </c>
      <c r="P4" s="15">
        <v>0.622</v>
      </c>
      <c r="Q4" s="15">
        <v>1.1605999999999999</v>
      </c>
      <c r="R4" s="15">
        <v>1.8075000000000001</v>
      </c>
      <c r="S4" s="15">
        <v>-1.1767000000000001</v>
      </c>
      <c r="T4" s="15">
        <v>6.0900000000000003E-2</v>
      </c>
      <c r="U4" s="15">
        <v>0.27039999999999997</v>
      </c>
      <c r="V4" s="85"/>
    </row>
    <row r="5" spans="13:22" x14ac:dyDescent="0.25">
      <c r="M5" s="1" t="s">
        <v>738</v>
      </c>
      <c r="N5" s="15">
        <v>-0.19980000000000001</v>
      </c>
      <c r="O5" s="15">
        <v>-1.7889000000000002</v>
      </c>
      <c r="P5" s="15">
        <v>0.3649</v>
      </c>
      <c r="Q5" s="15">
        <v>1.2909000000000002</v>
      </c>
      <c r="R5" s="15">
        <v>1.8606999999999998</v>
      </c>
      <c r="S5" s="15">
        <v>-0.61959999999999993</v>
      </c>
      <c r="T5" s="15">
        <v>4.2199999999999994E-2</v>
      </c>
      <c r="U5" s="15">
        <v>0.95019999999999993</v>
      </c>
      <c r="V5" s="85"/>
    </row>
    <row r="6" spans="13:22" x14ac:dyDescent="0.25">
      <c r="M6" s="1" t="s">
        <v>733</v>
      </c>
      <c r="N6" s="15">
        <v>-0.62529999999999997</v>
      </c>
      <c r="O6" s="15">
        <v>-1.7718000000000003</v>
      </c>
      <c r="P6" s="15">
        <v>0.23760000000000001</v>
      </c>
      <c r="Q6" s="15">
        <v>0.72929999999999995</v>
      </c>
      <c r="R6" s="15">
        <v>1.2041000000000002</v>
      </c>
      <c r="S6" s="15">
        <v>-0.77489999999999992</v>
      </c>
      <c r="T6" s="15">
        <v>0.2656</v>
      </c>
      <c r="U6" s="15">
        <v>-0.73520000000000008</v>
      </c>
      <c r="V6" s="85"/>
    </row>
    <row r="7" spans="13:22" x14ac:dyDescent="0.25">
      <c r="M7" s="1" t="s">
        <v>735</v>
      </c>
      <c r="N7" s="15">
        <v>-0.2051</v>
      </c>
      <c r="O7" s="15">
        <v>-2.3195000000000001</v>
      </c>
      <c r="P7" s="15">
        <v>1.2133</v>
      </c>
      <c r="Q7" s="15">
        <v>0.82020000000000004</v>
      </c>
      <c r="R7" s="15">
        <v>1.3175999999999999</v>
      </c>
      <c r="S7" s="15">
        <v>-0.15309999999999999</v>
      </c>
      <c r="T7" s="15">
        <v>0.32530000000000003</v>
      </c>
      <c r="U7" s="15">
        <v>0.99870000000000003</v>
      </c>
      <c r="V7" s="85"/>
    </row>
    <row r="8" spans="13:22" x14ac:dyDescent="0.25">
      <c r="M8" s="1" t="s">
        <v>739</v>
      </c>
      <c r="N8" s="15">
        <v>-1.0937999999999999</v>
      </c>
      <c r="O8" s="15">
        <v>-2.3251999999999997</v>
      </c>
      <c r="P8" s="15">
        <v>1.2044999999999999</v>
      </c>
      <c r="Q8" s="15">
        <v>1.1128</v>
      </c>
      <c r="R8" s="15">
        <v>1.4330999999999998</v>
      </c>
      <c r="S8" s="15">
        <v>0.41090000000000004</v>
      </c>
      <c r="T8" s="15">
        <v>0.22489999999999999</v>
      </c>
      <c r="U8" s="15">
        <v>0.96730000000000005</v>
      </c>
      <c r="V8" s="85"/>
    </row>
    <row r="9" spans="13:22" x14ac:dyDescent="0.25">
      <c r="M9" s="1" t="s">
        <v>740</v>
      </c>
      <c r="N9" s="15">
        <v>-2.1901999999999999</v>
      </c>
      <c r="O9" s="15">
        <v>-2.4895</v>
      </c>
      <c r="P9" s="15">
        <v>1.7446999999999999</v>
      </c>
      <c r="Q9" s="15">
        <v>0.97180000000000011</v>
      </c>
      <c r="R9" s="15">
        <v>2.0308000000000002</v>
      </c>
      <c r="S9" s="15">
        <v>0.67749999999999999</v>
      </c>
      <c r="T9" s="15">
        <v>0.22650000000000001</v>
      </c>
      <c r="U9" s="15">
        <v>0.97150000000000003</v>
      </c>
      <c r="V9" s="85"/>
    </row>
    <row r="10" spans="13:22" x14ac:dyDescent="0.25">
      <c r="M10" s="1" t="s">
        <v>734</v>
      </c>
      <c r="N10" s="15">
        <v>-1.5529999999999999</v>
      </c>
      <c r="O10" s="15">
        <v>-1.8723000000000001</v>
      </c>
      <c r="P10" s="15">
        <v>1.9213999999999998</v>
      </c>
      <c r="Q10" s="15">
        <v>1.1702999999999999</v>
      </c>
      <c r="R10" s="15">
        <v>2.3079999999999998</v>
      </c>
      <c r="S10" s="15">
        <v>0.58929999999999993</v>
      </c>
      <c r="T10" s="15">
        <v>0.73750000000000004</v>
      </c>
      <c r="U10" s="15">
        <v>3.3013000000000003</v>
      </c>
      <c r="V10" s="85"/>
    </row>
    <row r="11" spans="13:22" x14ac:dyDescent="0.25">
      <c r="M11" s="1" t="s">
        <v>741</v>
      </c>
      <c r="N11" s="15">
        <v>-1.1481999999999999</v>
      </c>
      <c r="O11" s="15">
        <v>-1.403</v>
      </c>
      <c r="P11" s="15">
        <v>1.4092</v>
      </c>
      <c r="Q11" s="15">
        <v>1.2986999999999997</v>
      </c>
      <c r="R11" s="15">
        <v>2.3365</v>
      </c>
      <c r="S11" s="15">
        <v>0.66549999999999998</v>
      </c>
      <c r="T11" s="15">
        <v>0.67589999999999995</v>
      </c>
      <c r="U11" s="15">
        <v>3.8348</v>
      </c>
      <c r="V11" s="85"/>
    </row>
    <row r="12" spans="13:22" x14ac:dyDescent="0.25">
      <c r="M12" s="1" t="s">
        <v>731</v>
      </c>
      <c r="N12" s="15">
        <v>-0.93590000000000007</v>
      </c>
      <c r="O12" s="15">
        <v>-1.3468</v>
      </c>
      <c r="P12" s="15">
        <v>1.4994000000000001</v>
      </c>
      <c r="Q12" s="15">
        <v>1.3391999999999999</v>
      </c>
      <c r="R12" s="15">
        <v>2.2930999999999999</v>
      </c>
      <c r="S12" s="15">
        <v>0.81170000000000009</v>
      </c>
      <c r="T12" s="15">
        <v>0.88979999999999992</v>
      </c>
      <c r="U12" s="15">
        <v>4.5507</v>
      </c>
      <c r="V12" s="85"/>
    </row>
    <row r="13" spans="13:22" x14ac:dyDescent="0.25">
      <c r="M13" s="1" t="s">
        <v>749</v>
      </c>
      <c r="N13" s="15">
        <v>-0.90649999999999997</v>
      </c>
      <c r="O13" s="15">
        <v>-1.4611999999999998</v>
      </c>
      <c r="P13" s="15">
        <v>1.5911</v>
      </c>
      <c r="Q13" s="15">
        <v>1.2829000000000002</v>
      </c>
      <c r="R13" s="15">
        <v>2.544</v>
      </c>
      <c r="S13" s="15">
        <v>0.96</v>
      </c>
      <c r="T13" s="15">
        <v>0.57929999999999993</v>
      </c>
      <c r="U13" s="15">
        <v>4.5895000000000001</v>
      </c>
      <c r="V13" s="85"/>
    </row>
    <row r="14" spans="13:22" x14ac:dyDescent="0.25">
      <c r="M14" s="1" t="s">
        <v>825</v>
      </c>
      <c r="N14" s="15">
        <v>-1.0132999999999999</v>
      </c>
      <c r="O14" s="15">
        <v>-2.0489999999999999</v>
      </c>
      <c r="P14" s="15">
        <v>1.5546</v>
      </c>
      <c r="Q14" s="15">
        <v>1.3240999999999998</v>
      </c>
      <c r="R14" s="15">
        <v>2.5175999999999998</v>
      </c>
      <c r="S14" s="15">
        <v>1.0386999999999997</v>
      </c>
      <c r="T14" s="15">
        <v>0.28849999999999998</v>
      </c>
      <c r="U14" s="15">
        <v>3.6613999999999995</v>
      </c>
      <c r="V14" s="85"/>
    </row>
    <row r="15" spans="13:22" x14ac:dyDescent="0.25">
      <c r="M15" s="1" t="s">
        <v>850</v>
      </c>
      <c r="N15" s="15">
        <v>-1.1687000000000001</v>
      </c>
      <c r="O15" s="15">
        <v>-1.905</v>
      </c>
      <c r="P15" s="15">
        <v>1.8122</v>
      </c>
      <c r="Q15" s="15">
        <v>1.2523000000000002</v>
      </c>
      <c r="R15" s="15">
        <v>2.5263</v>
      </c>
      <c r="S15" s="15">
        <v>1.1057000000000001</v>
      </c>
      <c r="T15" s="15">
        <v>0.64459999999999995</v>
      </c>
      <c r="U15" s="15">
        <v>4.2675000000000001</v>
      </c>
      <c r="V15" s="85"/>
    </row>
    <row r="16" spans="13:22" x14ac:dyDescent="0.25">
      <c r="M16" s="1" t="s">
        <v>857</v>
      </c>
      <c r="N16" s="15">
        <v>-1.0605</v>
      </c>
      <c r="O16" s="15">
        <v>-1.7698</v>
      </c>
      <c r="P16" s="15">
        <v>1.7553999999999998</v>
      </c>
      <c r="Q16" s="15">
        <v>1.2755999999999998</v>
      </c>
      <c r="R16" s="15">
        <v>2.6934999999999998</v>
      </c>
      <c r="S16" s="15">
        <v>1.2184999999999999</v>
      </c>
      <c r="T16" s="15">
        <v>0.53670000000000007</v>
      </c>
      <c r="U16" s="15">
        <v>4.6494999999999997</v>
      </c>
      <c r="V16" s="85"/>
    </row>
    <row r="17" spans="13:22" x14ac:dyDescent="0.25">
      <c r="M17" s="1" t="s">
        <v>892</v>
      </c>
      <c r="N17" s="15">
        <v>-0.80829999999999991</v>
      </c>
      <c r="O17" s="15">
        <v>-1.8815999999999999</v>
      </c>
      <c r="P17" s="15">
        <v>1.6925999999999999</v>
      </c>
      <c r="Q17" s="15">
        <v>1.4258</v>
      </c>
      <c r="R17" s="15">
        <v>3.2539000000000002</v>
      </c>
      <c r="S17" s="15">
        <v>1.4898</v>
      </c>
      <c r="T17" s="15">
        <v>0.5885999999999999</v>
      </c>
      <c r="U17" s="15">
        <v>5.7607000000000008</v>
      </c>
      <c r="V17" s="85"/>
    </row>
    <row r="18" spans="13:22" x14ac:dyDescent="0.25">
      <c r="V18" s="85"/>
    </row>
    <row r="20" spans="13:22" x14ac:dyDescent="0.25">
      <c r="M20" s="86" t="s">
        <v>893</v>
      </c>
    </row>
    <row r="23" spans="13:22" ht="1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T103"/>
  <sheetViews>
    <sheetView showGridLines="0" topLeftCell="D4" workbookViewId="0">
      <selection activeCell="C4" sqref="C4"/>
    </sheetView>
  </sheetViews>
  <sheetFormatPr defaultColWidth="9.21875" defaultRowHeight="13.2" x14ac:dyDescent="0.25"/>
  <cols>
    <col min="1" max="3" width="9.21875" style="17"/>
    <col min="4" max="4" width="62.21875" style="17" customWidth="1"/>
    <col min="5" max="14" width="9.21875" style="17"/>
    <col min="15" max="15" width="32" style="17" customWidth="1"/>
    <col min="16" max="16" width="12.21875" style="17" customWidth="1"/>
    <col min="17" max="16384" width="9.21875" style="17"/>
  </cols>
  <sheetData>
    <row r="1" spans="1:20" x14ac:dyDescent="0.25">
      <c r="A1" s="16"/>
    </row>
    <row r="4" spans="1:20" x14ac:dyDescent="0.25">
      <c r="O4" s="17" t="s">
        <v>18</v>
      </c>
      <c r="P4" s="17">
        <v>2022</v>
      </c>
      <c r="Q4" s="17">
        <v>2023</v>
      </c>
      <c r="R4" s="17">
        <v>2024</v>
      </c>
    </row>
    <row r="5" spans="1:20" x14ac:dyDescent="0.25">
      <c r="N5" s="10" t="s">
        <v>757</v>
      </c>
      <c r="O5" s="10" t="s">
        <v>793</v>
      </c>
      <c r="P5" s="10">
        <v>78.044347070888435</v>
      </c>
      <c r="Q5" s="10">
        <v>88.542212155842023</v>
      </c>
      <c r="R5" s="10">
        <v>92.794010589982662</v>
      </c>
      <c r="T5" s="53">
        <v>4.251798434140639</v>
      </c>
    </row>
    <row r="6" spans="1:20" x14ac:dyDescent="0.25">
      <c r="N6" s="10" t="s">
        <v>758</v>
      </c>
      <c r="O6" s="10" t="s">
        <v>791</v>
      </c>
      <c r="P6" s="10">
        <v>45.807631880275871</v>
      </c>
      <c r="Q6" s="10">
        <v>59.710958828728032</v>
      </c>
      <c r="R6" s="10">
        <v>66.700518552454085</v>
      </c>
      <c r="T6" s="53">
        <v>6.9895597237260532</v>
      </c>
    </row>
    <row r="7" spans="1:20" x14ac:dyDescent="0.25">
      <c r="N7" s="10" t="s">
        <v>759</v>
      </c>
      <c r="O7" s="10" t="s">
        <v>766</v>
      </c>
      <c r="P7" s="10">
        <v>42.44092298217673</v>
      </c>
      <c r="Q7" s="10">
        <v>30.339300042138319</v>
      </c>
      <c r="R7" s="10">
        <v>43.364487438321888</v>
      </c>
      <c r="T7" s="53">
        <v>13.025187396183568</v>
      </c>
    </row>
    <row r="8" spans="1:20" x14ac:dyDescent="0.25">
      <c r="N8" s="10" t="s">
        <v>6</v>
      </c>
      <c r="O8" s="10" t="s">
        <v>792</v>
      </c>
      <c r="P8" s="10">
        <v>29.106385678743003</v>
      </c>
      <c r="Q8" s="10">
        <v>33.967880285873242</v>
      </c>
      <c r="R8" s="10">
        <v>56.455538017493097</v>
      </c>
      <c r="T8" s="53">
        <v>22.487657731619855</v>
      </c>
    </row>
    <row r="9" spans="1:20" x14ac:dyDescent="0.25">
      <c r="L9" s="19"/>
      <c r="N9" s="10" t="s">
        <v>4</v>
      </c>
      <c r="O9" s="10" t="s">
        <v>643</v>
      </c>
      <c r="P9" s="10">
        <v>10.81672846273403</v>
      </c>
      <c r="Q9" s="10">
        <v>12.926002700920913</v>
      </c>
      <c r="R9" s="10">
        <v>11.912799429181199</v>
      </c>
      <c r="T9" s="53">
        <v>-1.0132032717397141</v>
      </c>
    </row>
    <row r="10" spans="1:20" x14ac:dyDescent="0.25">
      <c r="L10" s="19"/>
      <c r="N10" s="10" t="s">
        <v>760</v>
      </c>
      <c r="O10" s="10" t="s">
        <v>13</v>
      </c>
      <c r="P10" s="10">
        <v>5.3988746395379152</v>
      </c>
      <c r="Q10" s="10">
        <v>4.0597871145502094</v>
      </c>
      <c r="R10" s="10">
        <v>4.9536667017533551</v>
      </c>
      <c r="T10" s="53">
        <v>0.89387958720314575</v>
      </c>
    </row>
    <row r="11" spans="1:20" x14ac:dyDescent="0.25">
      <c r="L11" s="19"/>
      <c r="N11" s="18"/>
      <c r="O11" s="13"/>
      <c r="P11" s="10"/>
      <c r="Q11" s="10"/>
    </row>
    <row r="12" spans="1:20" x14ac:dyDescent="0.25">
      <c r="L12" s="19"/>
      <c r="N12" s="18"/>
    </row>
    <row r="13" spans="1:20" x14ac:dyDescent="0.25">
      <c r="L13" s="19"/>
      <c r="N13" s="18"/>
    </row>
    <row r="14" spans="1:20" x14ac:dyDescent="0.25">
      <c r="L14" s="19"/>
    </row>
    <row r="15" spans="1:20" x14ac:dyDescent="0.25">
      <c r="L15" s="19"/>
      <c r="M15" s="20"/>
      <c r="N15" s="20"/>
      <c r="O15" s="21" t="s">
        <v>747</v>
      </c>
    </row>
    <row r="16" spans="1:20" x14ac:dyDescent="0.25">
      <c r="L16" s="19"/>
      <c r="M16" s="20"/>
      <c r="N16" s="20"/>
      <c r="O16" s="19"/>
      <c r="P16" s="20"/>
      <c r="Q16" s="20"/>
    </row>
    <row r="17" spans="12:17" x14ac:dyDescent="0.25">
      <c r="L17" s="19"/>
      <c r="M17" s="20"/>
      <c r="N17" s="20"/>
      <c r="O17" s="19"/>
      <c r="P17" s="20"/>
      <c r="Q17" s="20"/>
    </row>
    <row r="18" spans="12:17" x14ac:dyDescent="0.25">
      <c r="L18" s="19"/>
      <c r="M18" s="20"/>
      <c r="N18" s="20"/>
      <c r="O18" s="19"/>
      <c r="P18" s="20"/>
      <c r="Q18" s="20"/>
    </row>
    <row r="19" spans="12:17" x14ac:dyDescent="0.25">
      <c r="O19" s="19"/>
      <c r="P19" s="20"/>
      <c r="Q19" s="20"/>
    </row>
    <row r="20" spans="12:17" x14ac:dyDescent="0.25">
      <c r="O20" s="19"/>
      <c r="P20" s="20"/>
      <c r="Q20" s="20"/>
    </row>
    <row r="21" spans="12:17" x14ac:dyDescent="0.25">
      <c r="O21" s="19"/>
      <c r="P21" s="20"/>
      <c r="Q21" s="20"/>
    </row>
    <row r="22" spans="12:17" x14ac:dyDescent="0.25">
      <c r="O22" s="19"/>
      <c r="P22" s="20"/>
      <c r="Q22" s="20"/>
    </row>
    <row r="23" spans="12:17" x14ac:dyDescent="0.25">
      <c r="O23" s="19"/>
      <c r="P23" s="20"/>
      <c r="Q23" s="20"/>
    </row>
    <row r="24" spans="12:17" x14ac:dyDescent="0.25">
      <c r="O24" s="19"/>
      <c r="P24" s="20"/>
      <c r="Q24" s="20"/>
    </row>
    <row r="25" spans="12:17" x14ac:dyDescent="0.25">
      <c r="O25" s="19"/>
      <c r="P25" s="20"/>
      <c r="Q25" s="20"/>
    </row>
    <row r="26" spans="12:17" x14ac:dyDescent="0.25">
      <c r="O26" s="19"/>
      <c r="P26" s="20"/>
      <c r="Q26" s="20"/>
    </row>
    <row r="27" spans="12:17" x14ac:dyDescent="0.25">
      <c r="O27" s="19"/>
      <c r="P27" s="20"/>
      <c r="Q27" s="20"/>
    </row>
    <row r="28" spans="12:17" x14ac:dyDescent="0.25">
      <c r="O28" s="19"/>
      <c r="P28" s="20"/>
      <c r="Q28" s="20"/>
    </row>
    <row r="29" spans="12:17" x14ac:dyDescent="0.25">
      <c r="O29" s="19"/>
      <c r="P29" s="20"/>
      <c r="Q29" s="20"/>
    </row>
    <row r="30" spans="12:17" x14ac:dyDescent="0.25">
      <c r="O30" s="19"/>
      <c r="P30" s="20"/>
      <c r="Q30" s="20"/>
    </row>
    <row r="31" spans="12:17" x14ac:dyDescent="0.25">
      <c r="O31" s="19"/>
      <c r="P31" s="20"/>
      <c r="Q31" s="20"/>
    </row>
    <row r="32" spans="12:17" x14ac:dyDescent="0.25">
      <c r="O32" s="19"/>
      <c r="P32" s="20"/>
      <c r="Q32" s="20"/>
    </row>
    <row r="33" spans="2:17" x14ac:dyDescent="0.25">
      <c r="B33" s="18"/>
      <c r="O33" s="19"/>
      <c r="P33" s="20"/>
      <c r="Q33" s="20"/>
    </row>
    <row r="34" spans="2:17" x14ac:dyDescent="0.25">
      <c r="B34" s="18"/>
      <c r="O34" s="19"/>
      <c r="P34" s="20"/>
      <c r="Q34" s="20"/>
    </row>
    <row r="35" spans="2:17" x14ac:dyDescent="0.25">
      <c r="B35" s="18"/>
      <c r="O35" s="19"/>
      <c r="P35" s="20"/>
      <c r="Q35" s="20"/>
    </row>
    <row r="36" spans="2:17" x14ac:dyDescent="0.25">
      <c r="B36" s="18"/>
      <c r="O36" s="19"/>
      <c r="P36" s="20"/>
      <c r="Q36" s="20"/>
    </row>
    <row r="37" spans="2:17" x14ac:dyDescent="0.25">
      <c r="B37" s="18"/>
      <c r="O37" s="19"/>
      <c r="P37" s="20"/>
      <c r="Q37" s="20"/>
    </row>
    <row r="38" spans="2:17" x14ac:dyDescent="0.25">
      <c r="B38" s="18"/>
      <c r="O38" s="19"/>
      <c r="P38" s="20"/>
      <c r="Q38" s="20"/>
    </row>
    <row r="39" spans="2:17" x14ac:dyDescent="0.25">
      <c r="B39" s="18"/>
      <c r="O39" s="19"/>
      <c r="P39" s="20"/>
      <c r="Q39" s="20"/>
    </row>
    <row r="40" spans="2:17" x14ac:dyDescent="0.25">
      <c r="B40" s="18"/>
      <c r="O40" s="19"/>
      <c r="P40" s="20"/>
      <c r="Q40" s="20"/>
    </row>
    <row r="41" spans="2:17" x14ac:dyDescent="0.25">
      <c r="B41" s="18"/>
    </row>
    <row r="42" spans="2:17" x14ac:dyDescent="0.25">
      <c r="B42" s="18"/>
      <c r="O42" s="13"/>
      <c r="P42" s="10"/>
      <c r="Q42" s="10"/>
    </row>
    <row r="43" spans="2:17" x14ac:dyDescent="0.25">
      <c r="O43" s="13"/>
      <c r="P43" s="10"/>
      <c r="Q43" s="10"/>
    </row>
    <row r="44" spans="2:17" x14ac:dyDescent="0.25">
      <c r="N44" s="18"/>
      <c r="O44" s="13"/>
      <c r="P44" s="10"/>
      <c r="Q44" s="10"/>
    </row>
    <row r="45" spans="2:17" x14ac:dyDescent="0.25">
      <c r="N45" s="18"/>
      <c r="O45" s="13"/>
      <c r="P45" s="10"/>
      <c r="Q45" s="10"/>
    </row>
    <row r="46" spans="2:17" x14ac:dyDescent="0.25">
      <c r="N46" s="18"/>
      <c r="O46" s="13"/>
      <c r="P46" s="10"/>
      <c r="Q46" s="10"/>
    </row>
    <row r="47" spans="2:17" x14ac:dyDescent="0.25">
      <c r="N47" s="18"/>
      <c r="O47" s="13"/>
      <c r="P47" s="10"/>
      <c r="Q47" s="10"/>
    </row>
    <row r="48" spans="2:17" x14ac:dyDescent="0.25">
      <c r="N48" s="18"/>
      <c r="O48" s="13"/>
      <c r="P48" s="10"/>
      <c r="Q48" s="10"/>
    </row>
    <row r="49" spans="14:17" x14ac:dyDescent="0.25">
      <c r="N49" s="18"/>
      <c r="O49" s="13"/>
      <c r="P49" s="10"/>
      <c r="Q49" s="10"/>
    </row>
    <row r="50" spans="14:17" x14ac:dyDescent="0.25">
      <c r="N50" s="18"/>
      <c r="O50" s="13"/>
      <c r="P50" s="10"/>
      <c r="Q50" s="10"/>
    </row>
    <row r="51" spans="14:17" x14ac:dyDescent="0.25">
      <c r="N51" s="18"/>
      <c r="O51" s="13"/>
      <c r="P51" s="10"/>
      <c r="Q51" s="10"/>
    </row>
    <row r="52" spans="14:17" x14ac:dyDescent="0.25">
      <c r="N52" s="18"/>
    </row>
    <row r="53" spans="14:17" x14ac:dyDescent="0.25">
      <c r="N53" s="18"/>
    </row>
    <row r="54" spans="14:17" x14ac:dyDescent="0.25">
      <c r="N54" s="20"/>
      <c r="O54" s="21"/>
    </row>
    <row r="55" spans="14:17" x14ac:dyDescent="0.25">
      <c r="N55" s="20"/>
      <c r="O55" s="19"/>
      <c r="P55" s="20"/>
      <c r="Q55" s="20"/>
    </row>
    <row r="56" spans="14:17" x14ac:dyDescent="0.25">
      <c r="N56" s="20"/>
      <c r="O56" s="19"/>
      <c r="P56" s="20"/>
      <c r="Q56" s="20"/>
    </row>
    <row r="57" spans="14:17" x14ac:dyDescent="0.25">
      <c r="O57" s="19"/>
      <c r="P57" s="20"/>
      <c r="Q57" s="20"/>
    </row>
    <row r="58" spans="14:17" x14ac:dyDescent="0.25">
      <c r="O58" s="19"/>
      <c r="P58" s="20"/>
      <c r="Q58" s="20"/>
    </row>
    <row r="59" spans="14:17" x14ac:dyDescent="0.25">
      <c r="O59" s="19"/>
      <c r="P59" s="20"/>
      <c r="Q59" s="20"/>
    </row>
    <row r="60" spans="14:17" x14ac:dyDescent="0.25">
      <c r="O60" s="19"/>
      <c r="P60" s="20"/>
      <c r="Q60" s="20"/>
    </row>
    <row r="61" spans="14:17" x14ac:dyDescent="0.25">
      <c r="O61" s="19"/>
      <c r="P61" s="20"/>
      <c r="Q61" s="20"/>
    </row>
    <row r="62" spans="14:17" x14ac:dyDescent="0.25">
      <c r="O62" s="19"/>
      <c r="P62" s="20"/>
      <c r="Q62" s="20"/>
    </row>
    <row r="63" spans="14:17" x14ac:dyDescent="0.25">
      <c r="O63" s="19"/>
      <c r="P63" s="20"/>
      <c r="Q63" s="20"/>
    </row>
    <row r="64" spans="14:17" x14ac:dyDescent="0.25">
      <c r="O64" s="19"/>
      <c r="P64" s="20"/>
      <c r="Q64" s="20"/>
    </row>
    <row r="65" spans="15:17" x14ac:dyDescent="0.25">
      <c r="O65" s="19"/>
      <c r="P65" s="20"/>
      <c r="Q65" s="20"/>
    </row>
    <row r="66" spans="15:17" x14ac:dyDescent="0.25">
      <c r="O66" s="19"/>
      <c r="P66" s="20"/>
      <c r="Q66" s="20"/>
    </row>
    <row r="67" spans="15:17" x14ac:dyDescent="0.25">
      <c r="O67" s="19"/>
      <c r="P67" s="20"/>
      <c r="Q67" s="20"/>
    </row>
    <row r="68" spans="15:17" x14ac:dyDescent="0.25">
      <c r="O68" s="19"/>
      <c r="P68" s="20"/>
      <c r="Q68" s="20"/>
    </row>
    <row r="69" spans="15:17" x14ac:dyDescent="0.25">
      <c r="O69" s="19"/>
      <c r="P69" s="20"/>
      <c r="Q69" s="20"/>
    </row>
    <row r="70" spans="15:17" x14ac:dyDescent="0.25">
      <c r="O70" s="19"/>
      <c r="P70" s="20"/>
      <c r="Q70" s="20"/>
    </row>
    <row r="71" spans="15:17" x14ac:dyDescent="0.25">
      <c r="O71" s="19"/>
      <c r="P71" s="20"/>
      <c r="Q71" s="20"/>
    </row>
    <row r="72" spans="15:17" x14ac:dyDescent="0.25">
      <c r="O72" s="19"/>
      <c r="P72" s="20"/>
      <c r="Q72" s="20"/>
    </row>
    <row r="73" spans="15:17" x14ac:dyDescent="0.25">
      <c r="O73" s="19"/>
      <c r="P73" s="20"/>
      <c r="Q73" s="20"/>
    </row>
    <row r="74" spans="15:17" x14ac:dyDescent="0.25">
      <c r="O74" s="19"/>
      <c r="P74" s="20"/>
      <c r="Q74" s="20"/>
    </row>
    <row r="75" spans="15:17" x14ac:dyDescent="0.25">
      <c r="O75" s="19"/>
      <c r="P75" s="20"/>
      <c r="Q75" s="20"/>
    </row>
    <row r="76" spans="15:17" x14ac:dyDescent="0.25">
      <c r="O76" s="19"/>
      <c r="P76" s="20"/>
      <c r="Q76" s="20"/>
    </row>
    <row r="77" spans="15:17" x14ac:dyDescent="0.25">
      <c r="O77" s="19"/>
      <c r="P77" s="20"/>
      <c r="Q77" s="20"/>
    </row>
    <row r="78" spans="15:17" x14ac:dyDescent="0.25">
      <c r="O78" s="19"/>
      <c r="P78" s="20"/>
      <c r="Q78" s="20"/>
    </row>
    <row r="79" spans="15:17" x14ac:dyDescent="0.25">
      <c r="O79" s="19"/>
      <c r="P79" s="20"/>
      <c r="Q79" s="20"/>
    </row>
    <row r="80" spans="15:17" x14ac:dyDescent="0.25">
      <c r="O80" s="19"/>
      <c r="P80" s="20"/>
      <c r="Q80" s="20"/>
    </row>
    <row r="81" spans="15:17" x14ac:dyDescent="0.25">
      <c r="O81" s="19"/>
      <c r="P81" s="20"/>
      <c r="Q81" s="20"/>
    </row>
    <row r="82" spans="15:17" x14ac:dyDescent="0.25">
      <c r="O82" s="19"/>
      <c r="P82" s="20"/>
      <c r="Q82" s="20"/>
    </row>
    <row r="83" spans="15:17" x14ac:dyDescent="0.25">
      <c r="O83" s="19"/>
      <c r="P83" s="20"/>
      <c r="Q83" s="20"/>
    </row>
    <row r="84" spans="15:17" x14ac:dyDescent="0.25">
      <c r="O84" s="19"/>
      <c r="P84" s="20"/>
      <c r="Q84" s="20"/>
    </row>
    <row r="85" spans="15:17" x14ac:dyDescent="0.25">
      <c r="O85" s="19"/>
      <c r="P85" s="20"/>
      <c r="Q85" s="20"/>
    </row>
    <row r="86" spans="15:17" x14ac:dyDescent="0.25">
      <c r="O86" s="19"/>
      <c r="P86" s="20"/>
      <c r="Q86" s="20"/>
    </row>
    <row r="87" spans="15:17" x14ac:dyDescent="0.25">
      <c r="O87" s="19"/>
      <c r="P87" s="20"/>
      <c r="Q87" s="20"/>
    </row>
    <row r="88" spans="15:17" x14ac:dyDescent="0.25">
      <c r="O88" s="19"/>
      <c r="P88" s="20"/>
      <c r="Q88" s="20"/>
    </row>
    <row r="89" spans="15:17" x14ac:dyDescent="0.25">
      <c r="O89" s="19"/>
      <c r="P89" s="20"/>
      <c r="Q89" s="20"/>
    </row>
    <row r="90" spans="15:17" x14ac:dyDescent="0.25">
      <c r="O90" s="19"/>
      <c r="P90" s="20"/>
      <c r="Q90" s="20"/>
    </row>
    <row r="91" spans="15:17" x14ac:dyDescent="0.25">
      <c r="O91" s="19"/>
      <c r="P91" s="20"/>
      <c r="Q91" s="20"/>
    </row>
    <row r="92" spans="15:17" x14ac:dyDescent="0.25">
      <c r="O92" s="19"/>
      <c r="P92" s="20"/>
      <c r="Q92" s="20"/>
    </row>
    <row r="93" spans="15:17" x14ac:dyDescent="0.25">
      <c r="O93" s="19"/>
      <c r="P93" s="20"/>
      <c r="Q93" s="20"/>
    </row>
    <row r="94" spans="15:17" x14ac:dyDescent="0.25">
      <c r="O94" s="19"/>
      <c r="P94" s="20"/>
      <c r="Q94" s="20"/>
    </row>
    <row r="95" spans="15:17" x14ac:dyDescent="0.25">
      <c r="O95" s="19"/>
      <c r="P95" s="20"/>
      <c r="Q95" s="20"/>
    </row>
    <row r="96" spans="15:17" x14ac:dyDescent="0.25">
      <c r="O96" s="19"/>
      <c r="P96" s="20"/>
      <c r="Q96" s="20"/>
    </row>
    <row r="97" spans="15:17" x14ac:dyDescent="0.25">
      <c r="O97" s="19"/>
      <c r="P97" s="20"/>
      <c r="Q97" s="20"/>
    </row>
    <row r="98" spans="15:17" x14ac:dyDescent="0.25">
      <c r="O98" s="19"/>
      <c r="P98" s="20"/>
      <c r="Q98" s="20"/>
    </row>
    <row r="99" spans="15:17" x14ac:dyDescent="0.25">
      <c r="O99" s="19"/>
      <c r="P99" s="20"/>
      <c r="Q99" s="20"/>
    </row>
    <row r="100" spans="15:17" x14ac:dyDescent="0.25">
      <c r="O100" s="19"/>
      <c r="P100" s="20"/>
      <c r="Q100" s="20"/>
    </row>
    <row r="101" spans="15:17" x14ac:dyDescent="0.25">
      <c r="O101" s="19"/>
      <c r="P101" s="20"/>
      <c r="Q101" s="20"/>
    </row>
    <row r="102" spans="15:17" x14ac:dyDescent="0.25">
      <c r="O102" s="19"/>
      <c r="P102" s="20"/>
      <c r="Q102" s="20"/>
    </row>
    <row r="103" spans="15:17" x14ac:dyDescent="0.25">
      <c r="O103" s="19"/>
      <c r="P103" s="20"/>
      <c r="Q103" s="2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S27"/>
  <sheetViews>
    <sheetView showGridLines="0" workbookViewId="0">
      <selection activeCell="R4" sqref="R4:R6"/>
    </sheetView>
  </sheetViews>
  <sheetFormatPr defaultColWidth="9.21875" defaultRowHeight="13.2" x14ac:dyDescent="0.25"/>
  <cols>
    <col min="1" max="1" width="9.21875" style="17" customWidth="1"/>
    <col min="2" max="16384" width="9.21875" style="17"/>
  </cols>
  <sheetData>
    <row r="1" spans="1:19" x14ac:dyDescent="0.25">
      <c r="A1" s="17" t="s">
        <v>936</v>
      </c>
      <c r="H1" s="17" t="s">
        <v>934</v>
      </c>
    </row>
    <row r="2" spans="1:19" x14ac:dyDescent="0.25">
      <c r="A2" s="17" t="s">
        <v>830</v>
      </c>
    </row>
    <row r="3" spans="1:19" x14ac:dyDescent="0.25">
      <c r="A3" s="22"/>
      <c r="B3" s="23" t="s">
        <v>732</v>
      </c>
      <c r="C3" s="23" t="s">
        <v>736</v>
      </c>
      <c r="D3" s="23" t="s">
        <v>737</v>
      </c>
      <c r="E3" s="23" t="s">
        <v>738</v>
      </c>
      <c r="F3" s="23" t="s">
        <v>733</v>
      </c>
      <c r="G3" s="23" t="s">
        <v>735</v>
      </c>
      <c r="H3" s="23" t="s">
        <v>739</v>
      </c>
      <c r="I3" s="23" t="s">
        <v>740</v>
      </c>
      <c r="J3" s="23" t="s">
        <v>734</v>
      </c>
      <c r="K3" s="23" t="s">
        <v>741</v>
      </c>
      <c r="L3" s="23" t="s">
        <v>731</v>
      </c>
      <c r="M3" s="23" t="s">
        <v>749</v>
      </c>
      <c r="N3" s="23" t="s">
        <v>825</v>
      </c>
      <c r="O3" s="23" t="s">
        <v>850</v>
      </c>
      <c r="P3" s="23" t="s">
        <v>857</v>
      </c>
      <c r="Q3" s="23" t="s">
        <v>892</v>
      </c>
    </row>
    <row r="4" spans="1:19" x14ac:dyDescent="0.25">
      <c r="A4" s="24" t="s">
        <v>15</v>
      </c>
      <c r="B4" s="25">
        <v>100</v>
      </c>
      <c r="C4" s="25">
        <v>113.17122072847852</v>
      </c>
      <c r="D4" s="25">
        <v>106.1743310284554</v>
      </c>
      <c r="E4" s="25">
        <v>162.23541743424528</v>
      </c>
      <c r="F4" s="25">
        <v>176.62048342458593</v>
      </c>
      <c r="G4" s="25">
        <v>172.18666369631589</v>
      </c>
      <c r="H4" s="25">
        <v>190.15043112927594</v>
      </c>
      <c r="I4" s="25">
        <v>206.52563212777076</v>
      </c>
      <c r="J4" s="25">
        <v>121.00352157931265</v>
      </c>
      <c r="K4" s="25">
        <v>121.70983671639148</v>
      </c>
      <c r="L4" s="25">
        <v>138.94701065613333</v>
      </c>
      <c r="M4" s="25">
        <v>122.87255767193047</v>
      </c>
      <c r="N4" s="25">
        <v>190.6902352574923</v>
      </c>
      <c r="O4" s="25">
        <v>212.76536799504177</v>
      </c>
      <c r="P4" s="25">
        <v>152.63918520993812</v>
      </c>
      <c r="Q4" s="25">
        <v>176.36486189297025</v>
      </c>
      <c r="R4" s="68">
        <f>+Q4-E4</f>
        <v>14.129444458724976</v>
      </c>
    </row>
    <row r="5" spans="1:19" x14ac:dyDescent="0.25">
      <c r="A5" s="26" t="s">
        <v>16</v>
      </c>
      <c r="B5" s="27">
        <v>100</v>
      </c>
      <c r="C5" s="27">
        <v>85.67374075904813</v>
      </c>
      <c r="D5" s="27">
        <v>88.31308154851466</v>
      </c>
      <c r="E5" s="27">
        <v>131.49392446455442</v>
      </c>
      <c r="F5" s="27">
        <v>133.252217556858</v>
      </c>
      <c r="G5" s="27">
        <v>95.011379746766693</v>
      </c>
      <c r="H5" s="27">
        <v>119.81352424510727</v>
      </c>
      <c r="I5" s="27">
        <v>147.30036556418014</v>
      </c>
      <c r="J5" s="27">
        <v>98.684131907289014</v>
      </c>
      <c r="K5" s="27">
        <v>116.65788515961522</v>
      </c>
      <c r="L5" s="27">
        <v>154.56493517075054</v>
      </c>
      <c r="M5" s="27">
        <v>138.84486064563089</v>
      </c>
      <c r="N5" s="27">
        <v>221.37844312027769</v>
      </c>
      <c r="O5" s="27">
        <v>238.63301810438949</v>
      </c>
      <c r="P5" s="27">
        <v>157.84061836294606</v>
      </c>
      <c r="Q5" s="27">
        <v>157.94002140152855</v>
      </c>
      <c r="R5" s="68">
        <f>+Q5-E5</f>
        <v>26.446096936974129</v>
      </c>
    </row>
    <row r="6" spans="1:19" x14ac:dyDescent="0.25">
      <c r="A6" s="28" t="s">
        <v>17</v>
      </c>
      <c r="B6" s="29">
        <v>100</v>
      </c>
      <c r="C6" s="29">
        <v>132.09557529040933</v>
      </c>
      <c r="D6" s="29">
        <v>120.22491930612644</v>
      </c>
      <c r="E6" s="29">
        <v>123.37864132876919</v>
      </c>
      <c r="F6" s="29">
        <v>132.54599935586279</v>
      </c>
      <c r="G6" s="29">
        <v>181.22741102723069</v>
      </c>
      <c r="H6" s="29">
        <v>158.7053150529799</v>
      </c>
      <c r="I6" s="29">
        <v>140.20714160263617</v>
      </c>
      <c r="J6" s="29">
        <v>122.61699955266575</v>
      </c>
      <c r="K6" s="29">
        <v>104.33057015379974</v>
      </c>
      <c r="L6" s="29">
        <v>89.895557813702169</v>
      </c>
      <c r="M6" s="29">
        <v>88.496295145942767</v>
      </c>
      <c r="N6" s="29">
        <v>86.137671116373284</v>
      </c>
      <c r="O6" s="29">
        <v>89.160070842320749</v>
      </c>
      <c r="P6" s="29">
        <v>96.704629513648058</v>
      </c>
      <c r="Q6" s="29">
        <v>111.66571989033768</v>
      </c>
      <c r="R6" s="68">
        <f>+Q6-E6</f>
        <v>-11.712921438431508</v>
      </c>
    </row>
    <row r="7" spans="1:19" x14ac:dyDescent="0.25">
      <c r="A7" s="21" t="s">
        <v>747</v>
      </c>
    </row>
    <row r="10" spans="1:19" ht="22.8" x14ac:dyDescent="0.25">
      <c r="A10" s="48" t="s">
        <v>936</v>
      </c>
    </row>
    <row r="11" spans="1:19" s="49" customFormat="1" ht="20.399999999999999" x14ac:dyDescent="0.35">
      <c r="A11" s="49" t="s">
        <v>831</v>
      </c>
      <c r="J11" s="49" t="s">
        <v>832</v>
      </c>
      <c r="S11" s="49" t="s">
        <v>833</v>
      </c>
    </row>
    <row r="27" spans="1:1" ht="15.6" x14ac:dyDescent="0.3">
      <c r="A27" s="54" t="s">
        <v>853</v>
      </c>
    </row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R52"/>
  <sheetViews>
    <sheetView showGridLines="0" topLeftCell="C19" workbookViewId="0">
      <selection activeCell="C4" sqref="C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6" width="9.21875" style="1"/>
    <col min="7" max="7" width="20.88671875" style="1" customWidth="1"/>
    <col min="8" max="8" width="19" style="1" customWidth="1"/>
    <col min="9" max="12" width="9.21875" style="1"/>
    <col min="13" max="13" width="9.21875" style="1" customWidth="1"/>
    <col min="14" max="19" width="9.21875" style="1"/>
    <col min="20" max="20" width="6" style="1" customWidth="1"/>
    <col min="21" max="21" width="5.6640625" style="1" customWidth="1"/>
    <col min="22" max="16384" width="9.21875" style="1"/>
  </cols>
  <sheetData>
    <row r="1" spans="1:9" x14ac:dyDescent="0.25">
      <c r="A1" s="1">
        <v>2</v>
      </c>
      <c r="B1" s="1" t="s">
        <v>757</v>
      </c>
      <c r="C1" s="1" t="s">
        <v>934</v>
      </c>
    </row>
    <row r="2" spans="1:9" x14ac:dyDescent="0.25">
      <c r="A2" s="1" t="s">
        <v>935</v>
      </c>
    </row>
    <row r="5" spans="1:9" x14ac:dyDescent="0.25">
      <c r="A5" s="1" t="s">
        <v>591</v>
      </c>
      <c r="B5" s="1">
        <v>2022</v>
      </c>
      <c r="E5" s="1">
        <v>2023</v>
      </c>
      <c r="H5" s="1">
        <v>2024</v>
      </c>
    </row>
    <row r="6" spans="1:9" x14ac:dyDescent="0.25">
      <c r="A6" s="14" t="s">
        <v>8</v>
      </c>
      <c r="B6" s="14">
        <v>93.521496671276125</v>
      </c>
      <c r="D6" s="14" t="s">
        <v>8</v>
      </c>
      <c r="E6" s="14">
        <v>88.79457935187466</v>
      </c>
      <c r="G6" s="14" t="s">
        <v>8</v>
      </c>
      <c r="H6" s="14">
        <v>79.324916827207559</v>
      </c>
    </row>
    <row r="7" spans="1:9" x14ac:dyDescent="0.25">
      <c r="A7" s="14" t="s">
        <v>527</v>
      </c>
      <c r="B7" s="14">
        <v>2.5655023426514263</v>
      </c>
      <c r="D7" s="14" t="s">
        <v>527</v>
      </c>
      <c r="E7" s="14">
        <v>4.2923852560783748</v>
      </c>
      <c r="G7" s="14" t="s">
        <v>588</v>
      </c>
      <c r="H7" s="14">
        <v>7.0549552810430471</v>
      </c>
      <c r="I7" s="30"/>
    </row>
    <row r="8" spans="1:9" x14ac:dyDescent="0.25">
      <c r="A8" s="14" t="s">
        <v>588</v>
      </c>
      <c r="B8" s="14">
        <v>1.4997126386482056</v>
      </c>
      <c r="D8" s="14" t="s">
        <v>588</v>
      </c>
      <c r="E8" s="14">
        <v>2.6515132475131065</v>
      </c>
      <c r="G8" s="14" t="s">
        <v>473</v>
      </c>
      <c r="H8" s="14">
        <v>3.186109816957555</v>
      </c>
      <c r="I8" s="30"/>
    </row>
    <row r="9" spans="1:9" x14ac:dyDescent="0.25">
      <c r="A9" s="14" t="s">
        <v>593</v>
      </c>
      <c r="B9" s="14">
        <v>0.55375407703034651</v>
      </c>
      <c r="D9" s="14" t="s">
        <v>370</v>
      </c>
      <c r="E9" s="14">
        <v>1.2986131706066562</v>
      </c>
      <c r="G9" s="14" t="s">
        <v>527</v>
      </c>
      <c r="H9" s="14">
        <v>2.8492550690044705</v>
      </c>
    </row>
    <row r="10" spans="1:9" x14ac:dyDescent="0.25">
      <c r="A10" s="1" t="s">
        <v>590</v>
      </c>
      <c r="B10" s="14">
        <v>1.859534270393894</v>
      </c>
      <c r="D10" s="1" t="s">
        <v>590</v>
      </c>
      <c r="E10" s="14">
        <v>2.962908973927199</v>
      </c>
      <c r="G10" s="1" t="s">
        <v>590</v>
      </c>
      <c r="H10" s="14">
        <v>7.5847630057873658</v>
      </c>
      <c r="I10" s="30"/>
    </row>
    <row r="11" spans="1:9" x14ac:dyDescent="0.25">
      <c r="B11" s="14"/>
      <c r="E11" s="14"/>
      <c r="I11" s="30"/>
    </row>
    <row r="12" spans="1:9" x14ac:dyDescent="0.25">
      <c r="B12" s="14"/>
      <c r="E12" s="14"/>
      <c r="I12" s="30"/>
    </row>
    <row r="13" spans="1:9" x14ac:dyDescent="0.25">
      <c r="B13" s="14"/>
      <c r="E13" s="14"/>
      <c r="I13" s="30"/>
    </row>
    <row r="14" spans="1:9" x14ac:dyDescent="0.25">
      <c r="B14" s="14"/>
      <c r="E14" s="14"/>
    </row>
    <row r="15" spans="1:9" x14ac:dyDescent="0.25">
      <c r="B15" s="14"/>
      <c r="E15" s="14"/>
    </row>
    <row r="16" spans="1:9" x14ac:dyDescent="0.25">
      <c r="B16" s="14"/>
      <c r="E16" s="14"/>
    </row>
    <row r="20" spans="1:1" ht="22.8" x14ac:dyDescent="0.4">
      <c r="A20" s="50" t="s">
        <v>935</v>
      </c>
    </row>
    <row r="47" spans="1:1" x14ac:dyDescent="0.25">
      <c r="A47" s="11"/>
    </row>
    <row r="50" spans="1:18" x14ac:dyDescent="0.25">
      <c r="R50" s="11"/>
    </row>
    <row r="52" spans="1:18" ht="15.6" x14ac:dyDescent="0.3">
      <c r="A52" s="54" t="s">
        <v>853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/>
  <dimension ref="A1:S27"/>
  <sheetViews>
    <sheetView showGridLines="0" workbookViewId="0">
      <selection activeCell="E4" sqref="E4"/>
    </sheetView>
  </sheetViews>
  <sheetFormatPr defaultColWidth="9.21875" defaultRowHeight="13.2" x14ac:dyDescent="0.25"/>
  <cols>
    <col min="1" max="1" width="9.21875" style="17" customWidth="1"/>
    <col min="2" max="16384" width="9.21875" style="17"/>
  </cols>
  <sheetData>
    <row r="1" spans="1:19" x14ac:dyDescent="0.25">
      <c r="A1" s="17" t="s">
        <v>933</v>
      </c>
      <c r="H1" s="17" t="s">
        <v>931</v>
      </c>
    </row>
    <row r="2" spans="1:19" x14ac:dyDescent="0.25">
      <c r="A2" s="17" t="s">
        <v>830</v>
      </c>
    </row>
    <row r="3" spans="1:19" x14ac:dyDescent="0.25">
      <c r="A3" s="22"/>
      <c r="B3" s="23" t="s">
        <v>732</v>
      </c>
      <c r="C3" s="23" t="s">
        <v>736</v>
      </c>
      <c r="D3" s="23" t="s">
        <v>737</v>
      </c>
      <c r="E3" s="23" t="s">
        <v>738</v>
      </c>
      <c r="F3" s="23" t="s">
        <v>733</v>
      </c>
      <c r="G3" s="23" t="s">
        <v>735</v>
      </c>
      <c r="H3" s="23" t="s">
        <v>739</v>
      </c>
      <c r="I3" s="23" t="s">
        <v>740</v>
      </c>
      <c r="J3" s="23" t="s">
        <v>734</v>
      </c>
      <c r="K3" s="23" t="s">
        <v>741</v>
      </c>
      <c r="L3" s="23" t="s">
        <v>731</v>
      </c>
      <c r="M3" s="23" t="s">
        <v>749</v>
      </c>
      <c r="N3" s="23" t="s">
        <v>825</v>
      </c>
      <c r="O3" s="23" t="s">
        <v>850</v>
      </c>
      <c r="P3" s="23" t="s">
        <v>857</v>
      </c>
      <c r="Q3" s="23" t="s">
        <v>892</v>
      </c>
    </row>
    <row r="4" spans="1:19" x14ac:dyDescent="0.25">
      <c r="A4" s="24" t="s">
        <v>15</v>
      </c>
      <c r="B4" s="25">
        <v>100</v>
      </c>
      <c r="C4" s="25">
        <v>73.795083123348874</v>
      </c>
      <c r="D4" s="25">
        <v>42.375181552372851</v>
      </c>
      <c r="E4" s="25">
        <v>95.142592472581299</v>
      </c>
      <c r="F4" s="25">
        <v>179.03827753020153</v>
      </c>
      <c r="G4" s="25">
        <v>78.564811814532575</v>
      </c>
      <c r="H4" s="25">
        <v>139.07941034076569</v>
      </c>
      <c r="I4" s="25">
        <v>248.52223039710884</v>
      </c>
      <c r="J4" s="25">
        <v>258.66476568784049</v>
      </c>
      <c r="K4" s="25">
        <v>160.87408175479661</v>
      </c>
      <c r="L4" s="25">
        <v>88.91834813072532</v>
      </c>
      <c r="M4" s="25">
        <v>122.4675111790516</v>
      </c>
      <c r="N4" s="25">
        <v>175.81341181224528</v>
      </c>
      <c r="O4" s="25">
        <v>152.1044826758056</v>
      </c>
      <c r="P4" s="25">
        <v>106.57515029296167</v>
      </c>
      <c r="Q4" s="25">
        <v>126.46337883737861</v>
      </c>
      <c r="R4" s="68">
        <f>+Q4-E4</f>
        <v>31.320786364797314</v>
      </c>
    </row>
    <row r="5" spans="1:19" x14ac:dyDescent="0.25">
      <c r="A5" s="26" t="s">
        <v>16</v>
      </c>
      <c r="B5" s="27">
        <v>100</v>
      </c>
      <c r="C5" s="27">
        <v>63.062720187157453</v>
      </c>
      <c r="D5" s="27">
        <v>32.052353987328253</v>
      </c>
      <c r="E5" s="27">
        <v>81.544518670081686</v>
      </c>
      <c r="F5" s="27">
        <v>135.40003750007921</v>
      </c>
      <c r="G5" s="27">
        <v>53.106337327004795</v>
      </c>
      <c r="H5" s="27">
        <v>95.204015714247916</v>
      </c>
      <c r="I5" s="27">
        <v>165.33732737755534</v>
      </c>
      <c r="J5" s="27">
        <v>178.70431634858076</v>
      </c>
      <c r="K5" s="27">
        <v>118.46215380922152</v>
      </c>
      <c r="L5" s="27">
        <v>73.199148159234426</v>
      </c>
      <c r="M5" s="27">
        <v>106.56881357726526</v>
      </c>
      <c r="N5" s="27">
        <v>156.5393092902905</v>
      </c>
      <c r="O5" s="27">
        <v>146.72789443019448</v>
      </c>
      <c r="P5" s="27">
        <v>99.655230385054239</v>
      </c>
      <c r="Q5" s="27">
        <v>111.21677319646426</v>
      </c>
      <c r="R5" s="68">
        <f>+Q5-E5</f>
        <v>29.672254526382574</v>
      </c>
    </row>
    <row r="6" spans="1:19" x14ac:dyDescent="0.25">
      <c r="A6" s="28" t="s">
        <v>17</v>
      </c>
      <c r="B6" s="29">
        <v>100</v>
      </c>
      <c r="C6" s="29">
        <v>117.01855375781432</v>
      </c>
      <c r="D6" s="29">
        <v>132.20614488759759</v>
      </c>
      <c r="E6" s="29">
        <v>116.67564420548683</v>
      </c>
      <c r="F6" s="29">
        <v>132.22911960426654</v>
      </c>
      <c r="G6" s="29">
        <v>147.93867506012703</v>
      </c>
      <c r="H6" s="29">
        <v>146.08565541836859</v>
      </c>
      <c r="I6" s="29">
        <v>150.31223398791067</v>
      </c>
      <c r="J6" s="29">
        <v>144.74455400578506</v>
      </c>
      <c r="K6" s="29">
        <v>135.80209086344803</v>
      </c>
      <c r="L6" s="29">
        <v>121.47456680410539</v>
      </c>
      <c r="M6" s="29">
        <v>114.91871502375257</v>
      </c>
      <c r="N6" s="29">
        <v>112.31262780533444</v>
      </c>
      <c r="O6" s="29">
        <v>103.66432590509842</v>
      </c>
      <c r="P6" s="29">
        <v>106.94386022807814</v>
      </c>
      <c r="Q6" s="29">
        <v>113.70890847011113</v>
      </c>
      <c r="R6" s="68">
        <f>+Q6-E6</f>
        <v>-2.9667357353757069</v>
      </c>
    </row>
    <row r="7" spans="1:19" x14ac:dyDescent="0.25">
      <c r="A7" s="21" t="s">
        <v>747</v>
      </c>
    </row>
    <row r="10" spans="1:19" ht="22.8" x14ac:dyDescent="0.25">
      <c r="A10" s="48" t="s">
        <v>933</v>
      </c>
    </row>
    <row r="11" spans="1:19" s="49" customFormat="1" ht="20.399999999999999" x14ac:dyDescent="0.35">
      <c r="A11" s="49" t="s">
        <v>831</v>
      </c>
      <c r="J11" s="49" t="s">
        <v>832</v>
      </c>
      <c r="S11" s="49" t="s">
        <v>833</v>
      </c>
    </row>
    <row r="27" spans="1:1" ht="15.6" x14ac:dyDescent="0.3">
      <c r="A27" s="54" t="s">
        <v>853</v>
      </c>
    </row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R52"/>
  <sheetViews>
    <sheetView showGridLines="0" topLeftCell="B18" workbookViewId="0">
      <selection activeCell="C4" sqref="C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8" x14ac:dyDescent="0.25">
      <c r="A1" s="1">
        <v>3</v>
      </c>
      <c r="B1" s="1" t="s">
        <v>758</v>
      </c>
      <c r="C1" s="1" t="s">
        <v>931</v>
      </c>
    </row>
    <row r="2" spans="1:18" x14ac:dyDescent="0.25">
      <c r="A2" s="1" t="s">
        <v>932</v>
      </c>
    </row>
    <row r="5" spans="1:18" x14ac:dyDescent="0.25">
      <c r="A5" s="1" t="s">
        <v>591</v>
      </c>
      <c r="B5" s="1">
        <v>2022</v>
      </c>
      <c r="E5" s="1">
        <v>2023</v>
      </c>
      <c r="H5" s="1">
        <v>2024</v>
      </c>
    </row>
    <row r="6" spans="1:18" x14ac:dyDescent="0.25">
      <c r="A6" s="14" t="s">
        <v>8</v>
      </c>
      <c r="B6" s="14">
        <v>67.340981142091593</v>
      </c>
      <c r="D6" s="14" t="s">
        <v>8</v>
      </c>
      <c r="E6" s="14">
        <v>61.525554847588381</v>
      </c>
      <c r="G6" s="14" t="s">
        <v>8</v>
      </c>
      <c r="H6" s="14">
        <v>47.33325484111478</v>
      </c>
      <c r="J6" s="30"/>
      <c r="K6" s="14"/>
      <c r="L6" s="14"/>
      <c r="N6" s="14"/>
      <c r="O6" s="14"/>
      <c r="Q6" s="14"/>
      <c r="R6" s="14"/>
    </row>
    <row r="7" spans="1:18" x14ac:dyDescent="0.25">
      <c r="A7" s="14" t="s">
        <v>296</v>
      </c>
      <c r="B7" s="14">
        <v>7.5846706701919659</v>
      </c>
      <c r="D7" s="14" t="s">
        <v>324</v>
      </c>
      <c r="E7" s="14">
        <v>17.112431961421819</v>
      </c>
      <c r="G7" s="14" t="s">
        <v>324</v>
      </c>
      <c r="H7" s="14">
        <v>32.207655172683815</v>
      </c>
      <c r="I7" s="30"/>
      <c r="K7" s="14"/>
      <c r="L7" s="14"/>
      <c r="N7" s="14"/>
      <c r="O7" s="14"/>
      <c r="Q7" s="14"/>
      <c r="R7" s="14"/>
    </row>
    <row r="8" spans="1:18" x14ac:dyDescent="0.25">
      <c r="A8" s="14" t="s">
        <v>324</v>
      </c>
      <c r="B8" s="14">
        <v>7.3473651212784441</v>
      </c>
      <c r="D8" s="14" t="s">
        <v>331</v>
      </c>
      <c r="E8" s="14">
        <v>8.5146642141428046</v>
      </c>
      <c r="G8" s="14" t="s">
        <v>331</v>
      </c>
      <c r="H8" s="14">
        <v>4.9835194307393795</v>
      </c>
      <c r="I8" s="30"/>
      <c r="K8" s="14"/>
      <c r="L8" s="14"/>
      <c r="N8" s="14"/>
      <c r="O8" s="14"/>
      <c r="Q8" s="14"/>
      <c r="R8" s="14"/>
    </row>
    <row r="9" spans="1:18" x14ac:dyDescent="0.25">
      <c r="A9" s="14" t="s">
        <v>527</v>
      </c>
      <c r="B9" s="14">
        <v>5.3593162048959861</v>
      </c>
      <c r="D9" s="14" t="s">
        <v>473</v>
      </c>
      <c r="E9" s="14">
        <v>2.1865095326499677</v>
      </c>
      <c r="G9" s="14" t="s">
        <v>296</v>
      </c>
      <c r="H9" s="14">
        <v>3.9922522027694516</v>
      </c>
      <c r="K9" s="14"/>
      <c r="L9" s="14"/>
      <c r="N9" s="14"/>
      <c r="O9" s="14"/>
      <c r="Q9" s="14"/>
      <c r="R9" s="14"/>
    </row>
    <row r="10" spans="1:18" x14ac:dyDescent="0.25">
      <c r="A10" s="14" t="s">
        <v>331</v>
      </c>
      <c r="B10" s="14">
        <v>5.3088621758385841</v>
      </c>
      <c r="D10" s="14" t="s">
        <v>527</v>
      </c>
      <c r="E10" s="14">
        <v>1.8947456857166014</v>
      </c>
      <c r="G10" s="14" t="s">
        <v>527</v>
      </c>
      <c r="H10" s="14">
        <v>3.202608365406074</v>
      </c>
      <c r="K10" s="14"/>
      <c r="L10" s="14"/>
      <c r="N10" s="14"/>
      <c r="O10" s="14"/>
      <c r="Q10" s="14"/>
      <c r="R10" s="14"/>
    </row>
    <row r="11" spans="1:18" x14ac:dyDescent="0.25">
      <c r="A11" s="14" t="s">
        <v>370</v>
      </c>
      <c r="B11" s="14">
        <v>1.3844768626517769</v>
      </c>
      <c r="D11" s="14" t="s">
        <v>296</v>
      </c>
      <c r="E11" s="14">
        <v>1.4592095666274352</v>
      </c>
      <c r="G11" s="14" t="s">
        <v>588</v>
      </c>
      <c r="H11" s="14">
        <v>2.2142356545216271</v>
      </c>
      <c r="K11" s="14"/>
      <c r="L11" s="14"/>
      <c r="N11" s="14"/>
      <c r="O11" s="14"/>
      <c r="Q11" s="14"/>
      <c r="R11" s="14"/>
    </row>
    <row r="12" spans="1:18" x14ac:dyDescent="0.25">
      <c r="A12" s="1" t="s">
        <v>590</v>
      </c>
      <c r="B12" s="14">
        <v>5.674327823051641</v>
      </c>
      <c r="D12" s="1" t="s">
        <v>590</v>
      </c>
      <c r="E12" s="14">
        <v>7.3068841918530012</v>
      </c>
      <c r="G12" s="1" t="s">
        <v>590</v>
      </c>
      <c r="H12" s="14">
        <v>6.0664743327648694</v>
      </c>
      <c r="I12" s="30"/>
      <c r="L12" s="14"/>
      <c r="O12" s="14"/>
      <c r="R12" s="14"/>
    </row>
    <row r="13" spans="1:18" x14ac:dyDescent="0.25">
      <c r="B13" s="14"/>
      <c r="E13" s="14"/>
      <c r="I13" s="30"/>
    </row>
    <row r="14" spans="1:18" x14ac:dyDescent="0.25">
      <c r="B14" s="14"/>
      <c r="E14" s="14"/>
    </row>
    <row r="15" spans="1:18" x14ac:dyDescent="0.25">
      <c r="B15" s="14"/>
      <c r="E15" s="14"/>
    </row>
    <row r="16" spans="1:18" x14ac:dyDescent="0.25">
      <c r="B16" s="14"/>
      <c r="E16" s="14"/>
    </row>
    <row r="20" spans="1:1" ht="22.8" x14ac:dyDescent="0.4">
      <c r="A20" s="50" t="s">
        <v>932</v>
      </c>
    </row>
    <row r="47" spans="1:1" x14ac:dyDescent="0.25">
      <c r="A47" s="11"/>
    </row>
    <row r="50" spans="1:18" x14ac:dyDescent="0.25">
      <c r="R50" s="11"/>
    </row>
    <row r="52" spans="1:18" ht="15.6" x14ac:dyDescent="0.3">
      <c r="A52" s="54" t="s">
        <v>853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S27"/>
  <sheetViews>
    <sheetView showGridLines="0" topLeftCell="A7" workbookViewId="0">
      <selection activeCell="R4" sqref="R4:R6"/>
    </sheetView>
  </sheetViews>
  <sheetFormatPr defaultColWidth="9.21875" defaultRowHeight="13.2" x14ac:dyDescent="0.25"/>
  <cols>
    <col min="1" max="1" width="9.21875" style="17" customWidth="1"/>
    <col min="2" max="16384" width="9.21875" style="17"/>
  </cols>
  <sheetData>
    <row r="1" spans="1:19" x14ac:dyDescent="0.25">
      <c r="A1" s="17" t="s">
        <v>930</v>
      </c>
      <c r="H1" s="17" t="s">
        <v>928</v>
      </c>
    </row>
    <row r="2" spans="1:19" x14ac:dyDescent="0.25">
      <c r="A2" s="17" t="s">
        <v>830</v>
      </c>
    </row>
    <row r="3" spans="1:19" x14ac:dyDescent="0.25">
      <c r="A3" s="22"/>
      <c r="B3" s="23" t="s">
        <v>732</v>
      </c>
      <c r="C3" s="23" t="s">
        <v>736</v>
      </c>
      <c r="D3" s="23" t="s">
        <v>737</v>
      </c>
      <c r="E3" s="23" t="s">
        <v>738</v>
      </c>
      <c r="F3" s="23" t="s">
        <v>733</v>
      </c>
      <c r="G3" s="23" t="s">
        <v>735</v>
      </c>
      <c r="H3" s="23" t="s">
        <v>739</v>
      </c>
      <c r="I3" s="23" t="s">
        <v>740</v>
      </c>
      <c r="J3" s="23" t="s">
        <v>734</v>
      </c>
      <c r="K3" s="23" t="s">
        <v>741</v>
      </c>
      <c r="L3" s="23" t="s">
        <v>731</v>
      </c>
      <c r="M3" s="23" t="s">
        <v>749</v>
      </c>
      <c r="N3" s="23" t="s">
        <v>825</v>
      </c>
      <c r="O3" s="23" t="s">
        <v>850</v>
      </c>
      <c r="P3" s="23" t="s">
        <v>857</v>
      </c>
      <c r="Q3" s="23" t="s">
        <v>892</v>
      </c>
    </row>
    <row r="4" spans="1:19" x14ac:dyDescent="0.25">
      <c r="A4" s="24" t="s">
        <v>15</v>
      </c>
      <c r="B4" s="25">
        <v>100</v>
      </c>
      <c r="C4" s="25">
        <v>3.5883927800328177</v>
      </c>
      <c r="D4" s="25">
        <v>1895.8459279730548</v>
      </c>
      <c r="E4" s="25">
        <v>2471.1589947318421</v>
      </c>
      <c r="F4" s="25">
        <v>178.77191467311511</v>
      </c>
      <c r="G4" s="25">
        <v>147.94455479747819</v>
      </c>
      <c r="H4" s="25">
        <v>2352.3447620692632</v>
      </c>
      <c r="I4" s="25">
        <v>3515.4978841005268</v>
      </c>
      <c r="J4" s="25">
        <v>942.80594179117361</v>
      </c>
      <c r="K4" s="25">
        <v>50.384316434925289</v>
      </c>
      <c r="L4" s="25">
        <v>871.98808187235511</v>
      </c>
      <c r="M4" s="25">
        <v>2045.9538820278092</v>
      </c>
      <c r="N4" s="25">
        <v>1703.2386216426285</v>
      </c>
      <c r="O4" s="25">
        <v>620.93013213576296</v>
      </c>
      <c r="P4" s="25">
        <v>2414.7637965281979</v>
      </c>
      <c r="Q4" s="25">
        <v>2458.4808705414976</v>
      </c>
      <c r="R4" s="68">
        <f>+Q4-E4</f>
        <v>-12.678124190344533</v>
      </c>
    </row>
    <row r="5" spans="1:19" x14ac:dyDescent="0.25">
      <c r="A5" s="26" t="s">
        <v>16</v>
      </c>
      <c r="B5" s="27">
        <v>100</v>
      </c>
      <c r="C5" s="27">
        <v>2.5818203417348093</v>
      </c>
      <c r="D5" s="27">
        <v>1610.9133387451245</v>
      </c>
      <c r="E5" s="27">
        <v>1783.2161878551487</v>
      </c>
      <c r="F5" s="27">
        <v>120.57734571445542</v>
      </c>
      <c r="G5" s="27">
        <v>86.334567485695047</v>
      </c>
      <c r="H5" s="27">
        <v>1775.2351159245254</v>
      </c>
      <c r="I5" s="27">
        <v>2625.2123468034133</v>
      </c>
      <c r="J5" s="27">
        <v>729.92060506464452</v>
      </c>
      <c r="K5" s="27">
        <v>45.13037796741046</v>
      </c>
      <c r="L5" s="27">
        <v>923.00869186449415</v>
      </c>
      <c r="M5" s="27">
        <v>2174.1322984932781</v>
      </c>
      <c r="N5" s="27">
        <v>1840.3171837567072</v>
      </c>
      <c r="O5" s="27">
        <v>661.79935454491454</v>
      </c>
      <c r="P5" s="27">
        <v>2337.6997247906233</v>
      </c>
      <c r="Q5" s="27">
        <v>2285.8296869740825</v>
      </c>
      <c r="R5" s="68">
        <f>+Q5-E5</f>
        <v>502.61349911893376</v>
      </c>
    </row>
    <row r="6" spans="1:19" x14ac:dyDescent="0.25">
      <c r="A6" s="28" t="s">
        <v>17</v>
      </c>
      <c r="B6" s="29">
        <v>100</v>
      </c>
      <c r="C6" s="29">
        <v>138.98692802232938</v>
      </c>
      <c r="D6" s="29">
        <v>117.68764230668597</v>
      </c>
      <c r="E6" s="29">
        <v>138.57876636394548</v>
      </c>
      <c r="F6" s="29">
        <v>148.26326920188876</v>
      </c>
      <c r="G6" s="29">
        <v>171.36189953345334</v>
      </c>
      <c r="H6" s="29">
        <v>132.50891338098529</v>
      </c>
      <c r="I6" s="29">
        <v>133.91289616556804</v>
      </c>
      <c r="J6" s="29">
        <v>129.16554694433856</v>
      </c>
      <c r="K6" s="29">
        <v>111.64168948753057</v>
      </c>
      <c r="L6" s="29">
        <v>94.472358663375473</v>
      </c>
      <c r="M6" s="29">
        <v>94.104387458191951</v>
      </c>
      <c r="N6" s="29">
        <v>92.551362160611077</v>
      </c>
      <c r="O6" s="29">
        <v>93.824529726648748</v>
      </c>
      <c r="P6" s="29">
        <v>103.29657701202308</v>
      </c>
      <c r="Q6" s="29">
        <v>107.55310793937434</v>
      </c>
      <c r="R6" s="68">
        <f>+Q6-E6</f>
        <v>-31.025658424571134</v>
      </c>
    </row>
    <row r="7" spans="1:19" x14ac:dyDescent="0.25">
      <c r="A7" s="21" t="s">
        <v>747</v>
      </c>
    </row>
    <row r="10" spans="1:19" ht="22.8" x14ac:dyDescent="0.25">
      <c r="A10" s="48" t="s">
        <v>930</v>
      </c>
    </row>
    <row r="11" spans="1:19" s="49" customFormat="1" ht="20.399999999999999" x14ac:dyDescent="0.35">
      <c r="A11" s="49" t="s">
        <v>831</v>
      </c>
      <c r="J11" s="49" t="s">
        <v>832</v>
      </c>
      <c r="S11" s="49" t="s">
        <v>833</v>
      </c>
    </row>
    <row r="27" spans="1:1" ht="15.6" x14ac:dyDescent="0.3">
      <c r="A27" s="54" t="s">
        <v>853</v>
      </c>
    </row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R53"/>
  <sheetViews>
    <sheetView showGridLines="0" topLeftCell="A27" workbookViewId="0">
      <selection activeCell="C4" sqref="C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4" style="1" customWidth="1"/>
    <col min="14" max="20" width="9.21875" style="1"/>
    <col min="21" max="21" width="5.5546875" style="1" customWidth="1"/>
    <col min="22" max="16384" width="9.21875" style="1"/>
  </cols>
  <sheetData>
    <row r="1" spans="1:18" x14ac:dyDescent="0.25">
      <c r="A1" s="1">
        <v>4</v>
      </c>
      <c r="B1" s="1" t="s">
        <v>759</v>
      </c>
      <c r="C1" s="1" t="s">
        <v>928</v>
      </c>
    </row>
    <row r="2" spans="1:18" x14ac:dyDescent="0.25">
      <c r="A2" s="1" t="s">
        <v>929</v>
      </c>
    </row>
    <row r="5" spans="1:18" x14ac:dyDescent="0.25">
      <c r="A5" s="1" t="s">
        <v>591</v>
      </c>
      <c r="B5" s="1">
        <v>2022</v>
      </c>
      <c r="E5" s="1">
        <v>2023</v>
      </c>
      <c r="H5" s="1">
        <v>2024</v>
      </c>
    </row>
    <row r="6" spans="1:18" x14ac:dyDescent="0.25">
      <c r="A6" s="14" t="s">
        <v>8</v>
      </c>
      <c r="B6" s="14">
        <v>55.886298581397867</v>
      </c>
      <c r="D6" s="14" t="s">
        <v>309</v>
      </c>
      <c r="E6" s="14">
        <v>54.921295004279273</v>
      </c>
      <c r="G6" s="14" t="s">
        <v>309</v>
      </c>
      <c r="H6" s="14">
        <v>58.049646734888441</v>
      </c>
      <c r="I6" s="14"/>
      <c r="K6" s="14"/>
      <c r="L6" s="14"/>
      <c r="N6" s="14"/>
      <c r="O6" s="14"/>
      <c r="Q6" s="14"/>
      <c r="R6" s="14"/>
    </row>
    <row r="7" spans="1:18" x14ac:dyDescent="0.25">
      <c r="A7" s="14" t="s">
        <v>309</v>
      </c>
      <c r="B7" s="14">
        <v>34.500407887091214</v>
      </c>
      <c r="D7" s="14" t="s">
        <v>8</v>
      </c>
      <c r="E7" s="14">
        <v>30.127533260398899</v>
      </c>
      <c r="G7" s="14" t="s">
        <v>8</v>
      </c>
      <c r="H7" s="14">
        <v>31.62972912666655</v>
      </c>
      <c r="I7" s="14"/>
      <c r="K7" s="14"/>
      <c r="L7" s="14"/>
      <c r="N7" s="14"/>
      <c r="O7" s="14"/>
      <c r="Q7" s="14"/>
      <c r="R7" s="14"/>
    </row>
    <row r="8" spans="1:18" x14ac:dyDescent="0.25">
      <c r="A8" s="14" t="s">
        <v>331</v>
      </c>
      <c r="B8" s="14">
        <v>2.862887907664958</v>
      </c>
      <c r="D8" s="14" t="s">
        <v>512</v>
      </c>
      <c r="E8" s="14">
        <v>5.3807387222990783</v>
      </c>
      <c r="G8" s="14" t="s">
        <v>331</v>
      </c>
      <c r="H8" s="14">
        <v>5.9238824148852007</v>
      </c>
      <c r="I8" s="14"/>
      <c r="K8" s="14"/>
      <c r="L8" s="14"/>
      <c r="N8" s="14"/>
      <c r="O8" s="14"/>
      <c r="Q8" s="14"/>
      <c r="R8" s="14"/>
    </row>
    <row r="9" spans="1:18" x14ac:dyDescent="0.25">
      <c r="A9" s="14" t="s">
        <v>588</v>
      </c>
      <c r="B9" s="14">
        <v>1.6315483648807367</v>
      </c>
      <c r="D9" s="14" t="s">
        <v>588</v>
      </c>
      <c r="E9" s="14">
        <v>3.3363014922066703</v>
      </c>
      <c r="G9" s="14" t="s">
        <v>527</v>
      </c>
      <c r="H9" s="14">
        <v>1.0117290543466468</v>
      </c>
      <c r="K9" s="14"/>
      <c r="L9" s="14"/>
      <c r="N9" s="14"/>
      <c r="O9" s="14"/>
      <c r="Q9" s="14"/>
      <c r="R9" s="14"/>
    </row>
    <row r="10" spans="1:18" x14ac:dyDescent="0.25">
      <c r="A10" s="14" t="s">
        <v>527</v>
      </c>
      <c r="B10" s="14">
        <v>1.1439950403075598</v>
      </c>
      <c r="D10" s="14" t="s">
        <v>331</v>
      </c>
      <c r="E10" s="14">
        <v>2.0214525706063124</v>
      </c>
      <c r="G10" s="14" t="s">
        <v>588</v>
      </c>
      <c r="H10" s="14">
        <v>0.92265209449918884</v>
      </c>
      <c r="K10" s="14"/>
      <c r="L10" s="14"/>
      <c r="N10" s="14"/>
      <c r="O10" s="14"/>
      <c r="Q10" s="14"/>
      <c r="R10" s="14"/>
    </row>
    <row r="11" spans="1:18" x14ac:dyDescent="0.25">
      <c r="A11" s="14"/>
      <c r="B11" s="14"/>
      <c r="D11" s="14"/>
      <c r="E11" s="14"/>
      <c r="G11" s="14"/>
      <c r="H11" s="14"/>
      <c r="K11" s="14"/>
      <c r="L11" s="14"/>
      <c r="N11" s="14"/>
      <c r="O11" s="14"/>
      <c r="Q11" s="14"/>
      <c r="R11" s="14"/>
    </row>
    <row r="12" spans="1:18" x14ac:dyDescent="0.25">
      <c r="A12" s="1" t="s">
        <v>590</v>
      </c>
      <c r="B12" s="14">
        <v>3.9748622186576625</v>
      </c>
      <c r="D12" s="1" t="s">
        <v>590</v>
      </c>
      <c r="E12" s="14">
        <v>4.2126789502097637</v>
      </c>
      <c r="G12" s="1" t="s">
        <v>590</v>
      </c>
      <c r="H12" s="14">
        <v>2.4623605747139834</v>
      </c>
      <c r="K12" s="14"/>
      <c r="L12" s="14"/>
      <c r="N12" s="14"/>
      <c r="O12" s="14"/>
      <c r="Q12" s="14"/>
      <c r="R12" s="14"/>
    </row>
    <row r="13" spans="1:18" x14ac:dyDescent="0.25">
      <c r="A13" s="14"/>
      <c r="B13" s="14"/>
      <c r="D13" s="14"/>
      <c r="E13" s="14"/>
      <c r="G13" s="14"/>
      <c r="H13" s="14"/>
      <c r="I13" s="30"/>
      <c r="K13" s="14"/>
      <c r="L13" s="14"/>
      <c r="N13" s="14"/>
      <c r="O13" s="14"/>
      <c r="Q13" s="14"/>
      <c r="R13" s="14"/>
    </row>
    <row r="14" spans="1:18" x14ac:dyDescent="0.25">
      <c r="B14" s="14"/>
      <c r="E14" s="14"/>
      <c r="H14" s="14"/>
      <c r="I14" s="30"/>
      <c r="L14" s="14"/>
      <c r="O14" s="14"/>
      <c r="R14" s="14"/>
    </row>
    <row r="15" spans="1:18" x14ac:dyDescent="0.25">
      <c r="B15" s="14"/>
      <c r="E15" s="14"/>
    </row>
    <row r="16" spans="1:18" x14ac:dyDescent="0.25">
      <c r="B16" s="14"/>
      <c r="E16" s="14"/>
    </row>
    <row r="17" spans="1:5" x14ac:dyDescent="0.25">
      <c r="B17" s="14"/>
      <c r="E17" s="14"/>
    </row>
    <row r="21" spans="1:5" ht="22.8" x14ac:dyDescent="0.4">
      <c r="A21" s="50" t="s">
        <v>929</v>
      </c>
    </row>
    <row r="48" spans="1:1" x14ac:dyDescent="0.25">
      <c r="A48" s="11"/>
    </row>
    <row r="51" spans="1:18" x14ac:dyDescent="0.25">
      <c r="R51" s="11"/>
    </row>
    <row r="53" spans="1:18" ht="15.6" x14ac:dyDescent="0.3">
      <c r="A53" s="54" t="s">
        <v>853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4"/>
  <dimension ref="A1:S27"/>
  <sheetViews>
    <sheetView showGridLines="0" workbookViewId="0">
      <selection activeCell="R6" sqref="R6"/>
    </sheetView>
  </sheetViews>
  <sheetFormatPr defaultColWidth="9.21875" defaultRowHeight="13.2" x14ac:dyDescent="0.25"/>
  <cols>
    <col min="1" max="1" width="9.21875" style="17" customWidth="1"/>
    <col min="2" max="16384" width="9.21875" style="17"/>
  </cols>
  <sheetData>
    <row r="1" spans="1:19" x14ac:dyDescent="0.25">
      <c r="A1" s="17" t="s">
        <v>927</v>
      </c>
      <c r="H1" s="17" t="s">
        <v>925</v>
      </c>
    </row>
    <row r="2" spans="1:19" x14ac:dyDescent="0.25">
      <c r="A2" s="17" t="s">
        <v>830</v>
      </c>
    </row>
    <row r="3" spans="1:19" x14ac:dyDescent="0.25">
      <c r="A3" s="22"/>
      <c r="B3" s="23" t="s">
        <v>732</v>
      </c>
      <c r="C3" s="23" t="s">
        <v>736</v>
      </c>
      <c r="D3" s="23" t="s">
        <v>737</v>
      </c>
      <c r="E3" s="23" t="s">
        <v>738</v>
      </c>
      <c r="F3" s="23" t="s">
        <v>733</v>
      </c>
      <c r="G3" s="23" t="s">
        <v>735</v>
      </c>
      <c r="H3" s="23" t="s">
        <v>739</v>
      </c>
      <c r="I3" s="23" t="s">
        <v>740</v>
      </c>
      <c r="J3" s="23" t="s">
        <v>734</v>
      </c>
      <c r="K3" s="23" t="s">
        <v>741</v>
      </c>
      <c r="L3" s="23" t="s">
        <v>731</v>
      </c>
      <c r="M3" s="23" t="s">
        <v>749</v>
      </c>
      <c r="N3" s="23" t="s">
        <v>825</v>
      </c>
      <c r="O3" s="23" t="s">
        <v>850</v>
      </c>
      <c r="P3" s="23" t="s">
        <v>857</v>
      </c>
      <c r="Q3" s="23" t="s">
        <v>892</v>
      </c>
    </row>
    <row r="4" spans="1:19" x14ac:dyDescent="0.25">
      <c r="A4" s="24" t="s">
        <v>15</v>
      </c>
      <c r="B4" s="25">
        <v>100</v>
      </c>
      <c r="C4" s="25">
        <v>122.83421545597812</v>
      </c>
      <c r="D4" s="25">
        <v>153.72907436591242</v>
      </c>
      <c r="E4" s="25">
        <v>134.67596860039845</v>
      </c>
      <c r="F4" s="25">
        <v>140.58643810769826</v>
      </c>
      <c r="G4" s="25">
        <v>191.8003478933127</v>
      </c>
      <c r="H4" s="25">
        <v>191.72155154470576</v>
      </c>
      <c r="I4" s="25">
        <v>158.78876631679105</v>
      </c>
      <c r="J4" s="25">
        <v>130.71347863578245</v>
      </c>
      <c r="K4" s="25">
        <v>156.88613184264517</v>
      </c>
      <c r="L4" s="25">
        <v>125.2408492164967</v>
      </c>
      <c r="M4" s="25">
        <v>96.509544765246346</v>
      </c>
      <c r="N4" s="25">
        <v>97.190092474205343</v>
      </c>
      <c r="O4" s="25">
        <v>143.73197347685172</v>
      </c>
      <c r="P4" s="25">
        <v>120.90556331955635</v>
      </c>
      <c r="Q4" s="25">
        <v>117.6299396390235</v>
      </c>
      <c r="R4" s="68">
        <f>+Q4-E4</f>
        <v>-17.046028961374944</v>
      </c>
    </row>
    <row r="5" spans="1:19" x14ac:dyDescent="0.25">
      <c r="A5" s="26" t="s">
        <v>16</v>
      </c>
      <c r="B5" s="27">
        <v>100</v>
      </c>
      <c r="C5" s="27">
        <v>107.2069758894813</v>
      </c>
      <c r="D5" s="27">
        <v>103.07020193629263</v>
      </c>
      <c r="E5" s="27">
        <v>82.623334189208904</v>
      </c>
      <c r="F5" s="27">
        <v>78.265291224254497</v>
      </c>
      <c r="G5" s="27">
        <v>105.2860386553691</v>
      </c>
      <c r="H5" s="27">
        <v>108.9325721075181</v>
      </c>
      <c r="I5" s="27">
        <v>91.741933372602929</v>
      </c>
      <c r="J5" s="27">
        <v>78.715884547418028</v>
      </c>
      <c r="K5" s="27">
        <v>120.84296193367467</v>
      </c>
      <c r="L5" s="27">
        <v>102.60450492631918</v>
      </c>
      <c r="M5" s="27">
        <v>71.529046907016664</v>
      </c>
      <c r="N5" s="27">
        <v>63.774436506617924</v>
      </c>
      <c r="O5" s="27">
        <v>105.03745714328868</v>
      </c>
      <c r="P5" s="27">
        <v>99.698177991914491</v>
      </c>
      <c r="Q5" s="27">
        <v>92.991889320183049</v>
      </c>
      <c r="R5" s="68">
        <f>+Q5-E5</f>
        <v>10.368555130974144</v>
      </c>
    </row>
    <row r="6" spans="1:19" x14ac:dyDescent="0.25">
      <c r="A6" s="28" t="s">
        <v>17</v>
      </c>
      <c r="B6" s="29">
        <v>100</v>
      </c>
      <c r="C6" s="29">
        <v>114.57670029103966</v>
      </c>
      <c r="D6" s="29">
        <v>149.14987210457963</v>
      </c>
      <c r="E6" s="29">
        <v>162.99991996448375</v>
      </c>
      <c r="F6" s="29">
        <v>179.62807766839356</v>
      </c>
      <c r="G6" s="29">
        <v>182.17073255185269</v>
      </c>
      <c r="H6" s="29">
        <v>176.00020621515637</v>
      </c>
      <c r="I6" s="29">
        <v>173.08199258444066</v>
      </c>
      <c r="J6" s="29">
        <v>166.05730773061615</v>
      </c>
      <c r="K6" s="29">
        <v>129.82645354948599</v>
      </c>
      <c r="L6" s="29">
        <v>122.06174505342898</v>
      </c>
      <c r="M6" s="29">
        <v>134.9235715257087</v>
      </c>
      <c r="N6" s="29">
        <v>152.39663068464722</v>
      </c>
      <c r="O6" s="29">
        <v>136.83877864710422</v>
      </c>
      <c r="P6" s="29">
        <v>121.27158766067096</v>
      </c>
      <c r="Q6" s="29">
        <v>126.49483788205281</v>
      </c>
      <c r="R6" s="68">
        <f>+Q6-E6</f>
        <v>-36.505082082430945</v>
      </c>
    </row>
    <row r="7" spans="1:19" x14ac:dyDescent="0.25">
      <c r="A7" s="21" t="s">
        <v>747</v>
      </c>
    </row>
    <row r="10" spans="1:19" ht="22.8" x14ac:dyDescent="0.25">
      <c r="A10" s="48" t="s">
        <v>927</v>
      </c>
    </row>
    <row r="11" spans="1:19" s="49" customFormat="1" ht="20.399999999999999" x14ac:dyDescent="0.35">
      <c r="A11" s="49" t="s">
        <v>831</v>
      </c>
      <c r="J11" s="49" t="s">
        <v>832</v>
      </c>
      <c r="S11" s="49" t="s">
        <v>833</v>
      </c>
    </row>
    <row r="27" spans="1:1" ht="15.6" x14ac:dyDescent="0.3">
      <c r="A27" s="54" t="s">
        <v>853</v>
      </c>
    </row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9"/>
  <dimension ref="A1:R52"/>
  <sheetViews>
    <sheetView showGridLines="0" topLeftCell="A16" workbookViewId="0">
      <selection activeCell="E13" sqref="E13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77734375" style="1" customWidth="1"/>
    <col min="22" max="16384" width="9.21875" style="1"/>
  </cols>
  <sheetData>
    <row r="1" spans="1:9" x14ac:dyDescent="0.25">
      <c r="A1" s="1">
        <v>5</v>
      </c>
      <c r="B1" s="1" t="s">
        <v>6</v>
      </c>
      <c r="C1" s="1" t="s">
        <v>925</v>
      </c>
    </row>
    <row r="2" spans="1:9" x14ac:dyDescent="0.25">
      <c r="A2" s="1" t="s">
        <v>926</v>
      </c>
    </row>
    <row r="5" spans="1:9" x14ac:dyDescent="0.25">
      <c r="A5" s="1" t="s">
        <v>591</v>
      </c>
      <c r="B5" s="1">
        <v>2022</v>
      </c>
      <c r="E5" s="1">
        <v>2023</v>
      </c>
      <c r="H5" s="1">
        <v>2024</v>
      </c>
    </row>
    <row r="6" spans="1:9" x14ac:dyDescent="0.25">
      <c r="A6" s="14" t="s">
        <v>295</v>
      </c>
      <c r="B6" s="14">
        <v>24.983698696475852</v>
      </c>
      <c r="D6" s="14" t="s">
        <v>295</v>
      </c>
      <c r="E6" s="14">
        <v>20.801770404600166</v>
      </c>
      <c r="G6" s="14" t="s">
        <v>295</v>
      </c>
      <c r="H6" s="14">
        <v>21.017350801327083</v>
      </c>
    </row>
    <row r="7" spans="1:9" x14ac:dyDescent="0.25">
      <c r="A7" s="14" t="s">
        <v>8</v>
      </c>
      <c r="B7" s="14">
        <v>11.878666181809743</v>
      </c>
      <c r="D7" s="14" t="s">
        <v>8</v>
      </c>
      <c r="E7" s="14">
        <v>12.50543076593579</v>
      </c>
      <c r="G7" s="14" t="s">
        <v>8</v>
      </c>
      <c r="H7" s="14">
        <v>11.578424385585798</v>
      </c>
      <c r="I7" s="30"/>
    </row>
    <row r="8" spans="1:9" x14ac:dyDescent="0.25">
      <c r="A8" s="14" t="s">
        <v>296</v>
      </c>
      <c r="B8" s="14">
        <v>8.0751054301366345</v>
      </c>
      <c r="D8" s="14" t="s">
        <v>296</v>
      </c>
      <c r="E8" s="14">
        <v>10.467331952413851</v>
      </c>
      <c r="G8" s="14" t="s">
        <v>473</v>
      </c>
      <c r="H8" s="14">
        <v>10.163355817935784</v>
      </c>
      <c r="I8" s="30"/>
    </row>
    <row r="9" spans="1:9" x14ac:dyDescent="0.25">
      <c r="A9" s="14" t="s">
        <v>450</v>
      </c>
      <c r="B9" s="14">
        <v>7.8375083486339827</v>
      </c>
      <c r="D9" s="14" t="s">
        <v>450</v>
      </c>
      <c r="E9" s="14">
        <v>6.9312588453842565</v>
      </c>
      <c r="G9" s="14" t="s">
        <v>296</v>
      </c>
      <c r="H9" s="14">
        <v>7.9239932674119125</v>
      </c>
    </row>
    <row r="10" spans="1:9" x14ac:dyDescent="0.25">
      <c r="A10" s="14" t="s">
        <v>324</v>
      </c>
      <c r="B10" s="14">
        <v>6.7207044557326041</v>
      </c>
      <c r="D10" s="14" t="s">
        <v>324</v>
      </c>
      <c r="E10" s="14">
        <v>6.897859805980783</v>
      </c>
      <c r="G10" s="14" t="s">
        <v>324</v>
      </c>
      <c r="H10" s="14">
        <v>6.8416217826410568</v>
      </c>
    </row>
    <row r="11" spans="1:9" x14ac:dyDescent="0.25">
      <c r="A11" s="14" t="s">
        <v>370</v>
      </c>
      <c r="B11" s="14">
        <v>4.0210557314425506</v>
      </c>
      <c r="D11" s="14" t="s">
        <v>370</v>
      </c>
      <c r="E11" s="14">
        <v>4.0061052713995906</v>
      </c>
      <c r="G11" s="14" t="s">
        <v>450</v>
      </c>
      <c r="H11" s="14">
        <v>5.1913638406278011</v>
      </c>
    </row>
    <row r="12" spans="1:9" x14ac:dyDescent="0.25">
      <c r="A12" s="14" t="s">
        <v>336</v>
      </c>
      <c r="B12" s="14">
        <v>3.4758311132466586</v>
      </c>
      <c r="D12" s="14" t="s">
        <v>589</v>
      </c>
      <c r="E12" s="14">
        <v>3.7259548589168912</v>
      </c>
      <c r="G12" s="14" t="s">
        <v>329</v>
      </c>
      <c r="H12" s="14">
        <v>3.9885335018349886</v>
      </c>
      <c r="I12" s="30"/>
    </row>
    <row r="13" spans="1:9" x14ac:dyDescent="0.25">
      <c r="A13" s="14" t="s">
        <v>391</v>
      </c>
      <c r="B13" s="14">
        <v>3.0419737961783171</v>
      </c>
      <c r="D13" s="14" t="s">
        <v>336</v>
      </c>
      <c r="E13" s="14">
        <v>3.4619564408998071</v>
      </c>
      <c r="G13" s="14" t="s">
        <v>391</v>
      </c>
      <c r="H13" s="14">
        <v>3.2647783919439335</v>
      </c>
      <c r="I13" s="30"/>
    </row>
    <row r="14" spans="1:9" x14ac:dyDescent="0.25">
      <c r="A14" s="1" t="s">
        <v>590</v>
      </c>
      <c r="B14" s="14">
        <v>29.965456246343663</v>
      </c>
      <c r="D14" s="1" t="s">
        <v>590</v>
      </c>
      <c r="E14" s="14">
        <v>31.202331654468864</v>
      </c>
      <c r="G14" s="1" t="s">
        <v>590</v>
      </c>
      <c r="H14" s="14">
        <v>30.03057821069163</v>
      </c>
    </row>
    <row r="15" spans="1:9" x14ac:dyDescent="0.25">
      <c r="B15" s="14"/>
      <c r="E15" s="14"/>
    </row>
    <row r="16" spans="1:9" x14ac:dyDescent="0.25">
      <c r="B16" s="14"/>
      <c r="E16" s="14"/>
    </row>
    <row r="20" spans="1:1" ht="22.8" x14ac:dyDescent="0.4">
      <c r="A20" s="50" t="s">
        <v>926</v>
      </c>
    </row>
    <row r="47" spans="1:1" x14ac:dyDescent="0.25">
      <c r="A47" s="11"/>
    </row>
    <row r="50" spans="1:18" x14ac:dyDescent="0.25">
      <c r="R50" s="11"/>
    </row>
    <row r="52" spans="1:18" ht="15.6" x14ac:dyDescent="0.3">
      <c r="A52" s="54" t="s">
        <v>853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/>
  <dimension ref="A1:S27"/>
  <sheetViews>
    <sheetView showGridLines="0" workbookViewId="0">
      <selection activeCell="R4" sqref="R4:R6"/>
    </sheetView>
  </sheetViews>
  <sheetFormatPr defaultColWidth="9.21875" defaultRowHeight="13.2" x14ac:dyDescent="0.25"/>
  <cols>
    <col min="1" max="1" width="9.21875" style="17" customWidth="1"/>
    <col min="2" max="16384" width="9.21875" style="17"/>
  </cols>
  <sheetData>
    <row r="1" spans="1:19" x14ac:dyDescent="0.25">
      <c r="A1" s="17" t="s">
        <v>924</v>
      </c>
      <c r="H1" s="17" t="s">
        <v>922</v>
      </c>
    </row>
    <row r="2" spans="1:19" x14ac:dyDescent="0.25">
      <c r="A2" s="17" t="s">
        <v>830</v>
      </c>
    </row>
    <row r="3" spans="1:19" x14ac:dyDescent="0.25">
      <c r="A3" s="22"/>
      <c r="B3" s="23" t="s">
        <v>732</v>
      </c>
      <c r="C3" s="23" t="s">
        <v>736</v>
      </c>
      <c r="D3" s="23" t="s">
        <v>737</v>
      </c>
      <c r="E3" s="23" t="s">
        <v>738</v>
      </c>
      <c r="F3" s="23" t="s">
        <v>733</v>
      </c>
      <c r="G3" s="23" t="s">
        <v>735</v>
      </c>
      <c r="H3" s="23" t="s">
        <v>739</v>
      </c>
      <c r="I3" s="23" t="s">
        <v>740</v>
      </c>
      <c r="J3" s="23" t="s">
        <v>734</v>
      </c>
      <c r="K3" s="23" t="s">
        <v>741</v>
      </c>
      <c r="L3" s="23" t="s">
        <v>731</v>
      </c>
      <c r="M3" s="23" t="s">
        <v>749</v>
      </c>
      <c r="N3" s="23" t="s">
        <v>825</v>
      </c>
      <c r="O3" s="23" t="s">
        <v>850</v>
      </c>
      <c r="P3" s="23" t="s">
        <v>857</v>
      </c>
      <c r="Q3" s="23" t="s">
        <v>892</v>
      </c>
    </row>
    <row r="4" spans="1:19" x14ac:dyDescent="0.25">
      <c r="A4" s="24" t="s">
        <v>15</v>
      </c>
      <c r="B4" s="25">
        <v>100</v>
      </c>
      <c r="C4" s="25">
        <v>165.28960941213256</v>
      </c>
      <c r="D4" s="25">
        <v>216.20849507494432</v>
      </c>
      <c r="E4" s="25">
        <v>149.08741800504043</v>
      </c>
      <c r="F4" s="25">
        <v>140.58528295273888</v>
      </c>
      <c r="G4" s="25">
        <v>80.855382512868943</v>
      </c>
      <c r="H4" s="25">
        <v>49.461351582031519</v>
      </c>
      <c r="I4" s="25">
        <v>54.347198460896465</v>
      </c>
      <c r="J4" s="25">
        <v>53.94237691142969</v>
      </c>
      <c r="K4" s="25">
        <v>70.490639683606304</v>
      </c>
      <c r="L4" s="25">
        <v>47.719396007761077</v>
      </c>
      <c r="M4" s="25">
        <v>54.807114067391247</v>
      </c>
      <c r="N4" s="25">
        <v>69.026297641545725</v>
      </c>
      <c r="O4" s="25">
        <v>58.375872585222446</v>
      </c>
      <c r="P4" s="25">
        <v>62.711787480663503</v>
      </c>
      <c r="Q4" s="25">
        <v>50.927836871161858</v>
      </c>
      <c r="R4" s="68">
        <f>+Q4-E4</f>
        <v>-98.159581133878575</v>
      </c>
    </row>
    <row r="5" spans="1:19" x14ac:dyDescent="0.25">
      <c r="A5" s="26" t="s">
        <v>16</v>
      </c>
      <c r="B5" s="27">
        <v>100</v>
      </c>
      <c r="C5" s="27">
        <v>133.38884604713553</v>
      </c>
      <c r="D5" s="27">
        <v>144.36124104640194</v>
      </c>
      <c r="E5" s="27">
        <v>105.03028629957814</v>
      </c>
      <c r="F5" s="27">
        <v>96.995429414599315</v>
      </c>
      <c r="G5" s="27">
        <v>46.114863337897198</v>
      </c>
      <c r="H5" s="27">
        <v>31.564366817814225</v>
      </c>
      <c r="I5" s="27">
        <v>42.25493338822023</v>
      </c>
      <c r="J5" s="27">
        <v>46.828300219246252</v>
      </c>
      <c r="K5" s="27">
        <v>59.191062708042296</v>
      </c>
      <c r="L5" s="27">
        <v>47.826068816758685</v>
      </c>
      <c r="M5" s="27">
        <v>55.671023545503161</v>
      </c>
      <c r="N5" s="27">
        <v>66.550866450317741</v>
      </c>
      <c r="O5" s="27">
        <v>55.730754761982581</v>
      </c>
      <c r="P5" s="27">
        <v>61.199255411098882</v>
      </c>
      <c r="Q5" s="27">
        <v>53.495805950731132</v>
      </c>
      <c r="R5" s="68">
        <f>+Q5-E5</f>
        <v>-51.534480348847005</v>
      </c>
    </row>
    <row r="6" spans="1:19" x14ac:dyDescent="0.25">
      <c r="A6" s="28" t="s">
        <v>17</v>
      </c>
      <c r="B6" s="29">
        <v>100</v>
      </c>
      <c r="C6" s="29">
        <v>123.91561536841265</v>
      </c>
      <c r="D6" s="29">
        <v>149.76907479303853</v>
      </c>
      <c r="E6" s="29">
        <v>141.94707379907356</v>
      </c>
      <c r="F6" s="29">
        <v>144.94011089101753</v>
      </c>
      <c r="G6" s="29">
        <v>175.33475469810617</v>
      </c>
      <c r="H6" s="29">
        <v>156.6999644488881</v>
      </c>
      <c r="I6" s="29">
        <v>128.61740417758486</v>
      </c>
      <c r="J6" s="29">
        <v>115.19183198808396</v>
      </c>
      <c r="K6" s="29">
        <v>119.09000524504647</v>
      </c>
      <c r="L6" s="29">
        <v>99.776956769316953</v>
      </c>
      <c r="M6" s="29">
        <v>98.448188261877775</v>
      </c>
      <c r="N6" s="29">
        <v>103.71960775758788</v>
      </c>
      <c r="O6" s="29">
        <v>104.74624439330987</v>
      </c>
      <c r="P6" s="29">
        <v>102.47148769932635</v>
      </c>
      <c r="Q6" s="29">
        <v>95.19968148169535</v>
      </c>
      <c r="R6" s="68">
        <f>+Q6-E6</f>
        <v>-46.747392317378214</v>
      </c>
    </row>
    <row r="7" spans="1:19" x14ac:dyDescent="0.25">
      <c r="A7" s="21" t="s">
        <v>747</v>
      </c>
    </row>
    <row r="10" spans="1:19" ht="22.8" x14ac:dyDescent="0.25">
      <c r="A10" s="48" t="s">
        <v>924</v>
      </c>
    </row>
    <row r="11" spans="1:19" s="49" customFormat="1" ht="20.399999999999999" x14ac:dyDescent="0.35">
      <c r="A11" s="49" t="s">
        <v>831</v>
      </c>
      <c r="J11" s="49" t="s">
        <v>832</v>
      </c>
      <c r="S11" s="49" t="s">
        <v>833</v>
      </c>
    </row>
    <row r="27" spans="1:1" ht="15.6" x14ac:dyDescent="0.3">
      <c r="A27" s="54" t="s">
        <v>853</v>
      </c>
    </row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/>
  <dimension ref="A1:R52"/>
  <sheetViews>
    <sheetView showGridLines="0" topLeftCell="A19" workbookViewId="0">
      <selection activeCell="G8" sqref="G8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9" x14ac:dyDescent="0.25">
      <c r="A1" s="1">
        <v>6</v>
      </c>
      <c r="B1" s="1" t="s">
        <v>4</v>
      </c>
      <c r="C1" s="1" t="s">
        <v>922</v>
      </c>
    </row>
    <row r="2" spans="1:9" x14ac:dyDescent="0.25">
      <c r="A2" s="1" t="s">
        <v>923</v>
      </c>
    </row>
    <row r="5" spans="1:9" x14ac:dyDescent="0.25">
      <c r="A5" s="1" t="s">
        <v>591</v>
      </c>
      <c r="B5" s="1">
        <v>2022</v>
      </c>
      <c r="E5" s="1">
        <v>2023</v>
      </c>
      <c r="H5" s="1">
        <v>2024</v>
      </c>
    </row>
    <row r="6" spans="1:9" x14ac:dyDescent="0.25">
      <c r="A6" s="14" t="s">
        <v>394</v>
      </c>
      <c r="B6" s="14">
        <v>9.948664160680222</v>
      </c>
      <c r="D6" s="14" t="s">
        <v>295</v>
      </c>
      <c r="E6" s="14">
        <v>10.303968261789887</v>
      </c>
      <c r="G6" s="14" t="s">
        <v>295</v>
      </c>
      <c r="H6" s="14">
        <v>9.7824088273905581</v>
      </c>
    </row>
    <row r="7" spans="1:9" x14ac:dyDescent="0.25">
      <c r="A7" s="14" t="s">
        <v>409</v>
      </c>
      <c r="B7" s="14">
        <v>9.0095311419241408</v>
      </c>
      <c r="D7" s="14" t="s">
        <v>409</v>
      </c>
      <c r="E7" s="14">
        <v>9.5597085645410846</v>
      </c>
      <c r="G7" s="14" t="s">
        <v>473</v>
      </c>
      <c r="H7" s="14">
        <v>9.6161216420646323</v>
      </c>
      <c r="I7" s="30"/>
    </row>
    <row r="8" spans="1:9" x14ac:dyDescent="0.25">
      <c r="A8" s="14" t="s">
        <v>589</v>
      </c>
      <c r="B8" s="14">
        <v>8.9330299501418384</v>
      </c>
      <c r="D8" s="14" t="s">
        <v>394</v>
      </c>
      <c r="E8" s="14">
        <v>9.4703486707689084</v>
      </c>
      <c r="G8" s="14" t="s">
        <v>589</v>
      </c>
      <c r="H8" s="14">
        <v>9.5098666378455441</v>
      </c>
      <c r="I8" s="30"/>
    </row>
    <row r="9" spans="1:9" x14ac:dyDescent="0.25">
      <c r="A9" s="14" t="s">
        <v>295</v>
      </c>
      <c r="B9" s="14">
        <v>8.912509195256769</v>
      </c>
      <c r="D9" s="14" t="s">
        <v>370</v>
      </c>
      <c r="E9" s="14">
        <v>8.0892682279851602</v>
      </c>
      <c r="G9" s="14" t="s">
        <v>394</v>
      </c>
      <c r="H9" s="14">
        <v>8.5526792342521354</v>
      </c>
    </row>
    <row r="10" spans="1:9" x14ac:dyDescent="0.25">
      <c r="A10" s="14" t="s">
        <v>370</v>
      </c>
      <c r="B10" s="14">
        <v>8.0264073408104171</v>
      </c>
      <c r="D10" s="14" t="s">
        <v>473</v>
      </c>
      <c r="E10" s="14">
        <v>6.9626672084288828</v>
      </c>
      <c r="G10" s="14" t="s">
        <v>409</v>
      </c>
      <c r="H10" s="14">
        <v>7.6751217336865576</v>
      </c>
    </row>
    <row r="11" spans="1:9" x14ac:dyDescent="0.25">
      <c r="A11" s="14" t="s">
        <v>473</v>
      </c>
      <c r="B11" s="14">
        <v>6.6067683930916177</v>
      </c>
      <c r="D11" s="14" t="s">
        <v>589</v>
      </c>
      <c r="E11" s="14">
        <v>6.148200067466969</v>
      </c>
      <c r="G11" s="14" t="s">
        <v>370</v>
      </c>
      <c r="H11" s="14">
        <v>7.1530106210900763</v>
      </c>
    </row>
    <row r="12" spans="1:9" x14ac:dyDescent="0.25">
      <c r="A12" s="14" t="s">
        <v>517</v>
      </c>
      <c r="B12" s="14">
        <v>5.5495783236978191</v>
      </c>
      <c r="D12" s="14" t="s">
        <v>508</v>
      </c>
      <c r="E12" s="14">
        <v>5.4660356292565364</v>
      </c>
      <c r="G12" s="14" t="s">
        <v>508</v>
      </c>
      <c r="H12" s="14">
        <v>5.3650960351011339</v>
      </c>
      <c r="I12" s="30"/>
    </row>
    <row r="13" spans="1:9" x14ac:dyDescent="0.25">
      <c r="A13" s="14" t="s">
        <v>508</v>
      </c>
      <c r="B13" s="14">
        <v>5.1757960293213436</v>
      </c>
      <c r="D13" s="14" t="s">
        <v>517</v>
      </c>
      <c r="E13" s="14">
        <v>4.8763538959562442</v>
      </c>
      <c r="G13" s="14" t="s">
        <v>8</v>
      </c>
      <c r="H13" s="14">
        <v>4.4272334954790269</v>
      </c>
      <c r="I13" s="30"/>
    </row>
    <row r="14" spans="1:9" x14ac:dyDescent="0.25">
      <c r="A14" s="14" t="s">
        <v>8</v>
      </c>
      <c r="B14" s="14">
        <v>4.8442967769898164</v>
      </c>
      <c r="D14" s="14" t="s">
        <v>8</v>
      </c>
      <c r="E14" s="14">
        <v>4.0608872353122001</v>
      </c>
      <c r="G14" s="14" t="s">
        <v>324</v>
      </c>
      <c r="H14" s="14">
        <v>4.1361095079514838</v>
      </c>
    </row>
    <row r="15" spans="1:9" x14ac:dyDescent="0.25">
      <c r="A15" s="14" t="s">
        <v>590</v>
      </c>
      <c r="B15" s="14">
        <v>32.99341868808601</v>
      </c>
      <c r="D15" s="14" t="s">
        <v>590</v>
      </c>
      <c r="E15" s="14">
        <v>35.062562238494138</v>
      </c>
      <c r="G15" s="14" t="s">
        <v>590</v>
      </c>
      <c r="H15" s="14">
        <v>33.782352265138854</v>
      </c>
    </row>
    <row r="16" spans="1:9" x14ac:dyDescent="0.25">
      <c r="A16" s="14"/>
      <c r="B16" s="14"/>
      <c r="D16" s="14"/>
      <c r="E16" s="14"/>
      <c r="G16" s="14"/>
      <c r="H16" s="14"/>
    </row>
    <row r="17" spans="1:8" x14ac:dyDescent="0.25">
      <c r="E17" s="14"/>
      <c r="G17" s="14"/>
      <c r="H17" s="14"/>
    </row>
    <row r="18" spans="1:8" x14ac:dyDescent="0.25">
      <c r="G18" s="14"/>
      <c r="H18" s="14"/>
    </row>
    <row r="20" spans="1:8" ht="22.8" x14ac:dyDescent="0.4">
      <c r="A20" s="50" t="s">
        <v>923</v>
      </c>
    </row>
    <row r="47" spans="1:1" x14ac:dyDescent="0.25">
      <c r="A47" s="11"/>
    </row>
    <row r="50" spans="1:18" x14ac:dyDescent="0.25">
      <c r="R50" s="11"/>
    </row>
    <row r="52" spans="1:18" ht="15.6" x14ac:dyDescent="0.3">
      <c r="A52" s="54" t="s">
        <v>853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3287-7A8E-42D7-851B-233BF8FED63E}">
  <sheetPr codeName="Sheet8"/>
  <dimension ref="A1:S27"/>
  <sheetViews>
    <sheetView showGridLines="0" topLeftCell="G1" workbookViewId="0">
      <selection activeCell="R5" sqref="R5"/>
    </sheetView>
  </sheetViews>
  <sheetFormatPr defaultColWidth="9.21875" defaultRowHeight="13.2" x14ac:dyDescent="0.25"/>
  <cols>
    <col min="1" max="16384" width="9.21875" style="17"/>
  </cols>
  <sheetData>
    <row r="1" spans="1:19" x14ac:dyDescent="0.25">
      <c r="A1" s="17" t="s">
        <v>921</v>
      </c>
      <c r="H1" s="17" t="s">
        <v>919</v>
      </c>
    </row>
    <row r="2" spans="1:19" x14ac:dyDescent="0.25">
      <c r="A2" s="17" t="s">
        <v>830</v>
      </c>
    </row>
    <row r="3" spans="1:19" x14ac:dyDescent="0.25">
      <c r="A3" s="22"/>
      <c r="B3" s="23" t="s">
        <v>732</v>
      </c>
      <c r="C3" s="23" t="s">
        <v>736</v>
      </c>
      <c r="D3" s="23" t="s">
        <v>737</v>
      </c>
      <c r="E3" s="23" t="s">
        <v>738</v>
      </c>
      <c r="F3" s="23" t="s">
        <v>733</v>
      </c>
      <c r="G3" s="23" t="s">
        <v>735</v>
      </c>
      <c r="H3" s="23" t="s">
        <v>739</v>
      </c>
      <c r="I3" s="23" t="s">
        <v>740</v>
      </c>
      <c r="J3" s="23" t="s">
        <v>734</v>
      </c>
      <c r="K3" s="23" t="s">
        <v>741</v>
      </c>
      <c r="L3" s="23" t="s">
        <v>731</v>
      </c>
      <c r="M3" s="23" t="s">
        <v>749</v>
      </c>
      <c r="N3" s="23" t="s">
        <v>825</v>
      </c>
      <c r="O3" s="23" t="s">
        <v>850</v>
      </c>
      <c r="P3" s="23" t="s">
        <v>857</v>
      </c>
      <c r="Q3" s="23" t="s">
        <v>892</v>
      </c>
    </row>
    <row r="4" spans="1:19" x14ac:dyDescent="0.25">
      <c r="A4" s="24" t="s">
        <v>15</v>
      </c>
      <c r="B4" s="25">
        <v>100</v>
      </c>
      <c r="C4" s="25">
        <v>157.3659745894019</v>
      </c>
      <c r="D4" s="25">
        <v>143.16083049271768</v>
      </c>
      <c r="E4" s="25">
        <v>195.41059807871085</v>
      </c>
      <c r="F4" s="25">
        <v>160.71893399442203</v>
      </c>
      <c r="G4" s="25">
        <v>202.00495816547877</v>
      </c>
      <c r="H4" s="25">
        <v>236.29067245119307</v>
      </c>
      <c r="I4" s="25">
        <v>200.7251317012705</v>
      </c>
      <c r="J4" s="25">
        <v>196.28757359776881</v>
      </c>
      <c r="K4" s="25">
        <v>149.9814068794546</v>
      </c>
      <c r="L4" s="25">
        <v>104.50263402541057</v>
      </c>
      <c r="M4" s="25">
        <v>157.63867369073441</v>
      </c>
      <c r="N4" s="25">
        <v>150.42144406569565</v>
      </c>
      <c r="O4" s="25">
        <v>201.03501704369381</v>
      </c>
      <c r="P4" s="25">
        <v>180.47412457390763</v>
      </c>
      <c r="Q4" s="25">
        <v>284.25472575147188</v>
      </c>
      <c r="R4" s="68">
        <f>+Q4-E4</f>
        <v>88.844127672761033</v>
      </c>
    </row>
    <row r="5" spans="1:19" x14ac:dyDescent="0.25">
      <c r="A5" s="26" t="s">
        <v>16</v>
      </c>
      <c r="B5" s="27">
        <v>100</v>
      </c>
      <c r="C5" s="27">
        <v>119.26794655527885</v>
      </c>
      <c r="D5" s="27">
        <v>113.08806597584812</v>
      </c>
      <c r="E5" s="27">
        <v>147.18986799475192</v>
      </c>
      <c r="F5" s="27">
        <v>116.07625779848448</v>
      </c>
      <c r="G5" s="27">
        <v>123.77701020162262</v>
      </c>
      <c r="H5" s="27">
        <v>157.88148981176533</v>
      </c>
      <c r="I5" s="27">
        <v>145.78681018555707</v>
      </c>
      <c r="J5" s="27">
        <v>173.58556242803971</v>
      </c>
      <c r="K5" s="27">
        <v>168.46333038798295</v>
      </c>
      <c r="L5" s="27">
        <v>117.80598173882775</v>
      </c>
      <c r="M5" s="27">
        <v>176.97807052775323</v>
      </c>
      <c r="N5" s="27">
        <v>177.06643103863763</v>
      </c>
      <c r="O5" s="27">
        <v>226.23771655019144</v>
      </c>
      <c r="P5" s="27">
        <v>188.237341687418</v>
      </c>
      <c r="Q5" s="27">
        <v>276.68353549147184</v>
      </c>
      <c r="R5" s="68">
        <f>+Q5-E5</f>
        <v>129.49366749671992</v>
      </c>
    </row>
    <row r="6" spans="1:19" x14ac:dyDescent="0.25">
      <c r="A6" s="28" t="s">
        <v>17</v>
      </c>
      <c r="B6" s="29">
        <v>100</v>
      </c>
      <c r="C6" s="29">
        <v>131.94322459175166</v>
      </c>
      <c r="D6" s="29">
        <v>126.59234133802599</v>
      </c>
      <c r="E6" s="29">
        <v>132.76090313884802</v>
      </c>
      <c r="F6" s="29">
        <v>138.4597824246195</v>
      </c>
      <c r="G6" s="29">
        <v>163.20070894944806</v>
      </c>
      <c r="H6" s="29">
        <v>149.66331565081589</v>
      </c>
      <c r="I6" s="29">
        <v>137.68401369492076</v>
      </c>
      <c r="J6" s="29">
        <v>113.07828303931686</v>
      </c>
      <c r="K6" s="29">
        <v>89.029111874991912</v>
      </c>
      <c r="L6" s="29">
        <v>88.707408981226209</v>
      </c>
      <c r="M6" s="29">
        <v>89.072433223309403</v>
      </c>
      <c r="N6" s="29">
        <v>84.951982814219733</v>
      </c>
      <c r="O6" s="29">
        <v>88.860080498157629</v>
      </c>
      <c r="P6" s="29">
        <v>95.875835769928287</v>
      </c>
      <c r="Q6" s="29">
        <v>102.73640794944716</v>
      </c>
      <c r="R6" s="68">
        <f>+Q6-E6</f>
        <v>-30.024495189400866</v>
      </c>
    </row>
    <row r="7" spans="1:19" x14ac:dyDescent="0.25">
      <c r="A7" s="21" t="s">
        <v>747</v>
      </c>
    </row>
    <row r="10" spans="1:19" ht="22.8" x14ac:dyDescent="0.25">
      <c r="A10" s="48" t="s">
        <v>921</v>
      </c>
    </row>
    <row r="11" spans="1:19" s="49" customFormat="1" ht="20.399999999999999" x14ac:dyDescent="0.35">
      <c r="A11" s="49" t="s">
        <v>831</v>
      </c>
      <c r="J11" s="49" t="s">
        <v>832</v>
      </c>
      <c r="S11" s="49" t="s">
        <v>833</v>
      </c>
    </row>
    <row r="27" spans="1:1" ht="15.6" x14ac:dyDescent="0.3">
      <c r="A27" s="54" t="s">
        <v>853</v>
      </c>
    </row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BC7A-65FD-47B8-911D-F60F74B637B0}">
  <sheetPr codeName="Sheet9"/>
  <dimension ref="A1:R52"/>
  <sheetViews>
    <sheetView showGridLines="0" topLeftCell="B27" workbookViewId="0">
      <selection activeCell="A5" sqref="A1:XFD1048576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9" x14ac:dyDescent="0.25">
      <c r="A1" s="1">
        <v>7</v>
      </c>
      <c r="B1" s="1" t="s">
        <v>760</v>
      </c>
      <c r="C1" s="1" t="s">
        <v>919</v>
      </c>
    </row>
    <row r="2" spans="1:9" x14ac:dyDescent="0.25">
      <c r="A2" s="1" t="s">
        <v>920</v>
      </c>
    </row>
    <row r="5" spans="1:9" x14ac:dyDescent="0.25">
      <c r="A5" s="1" t="s">
        <v>591</v>
      </c>
      <c r="B5" s="1">
        <v>2022</v>
      </c>
      <c r="E5" s="1">
        <v>2023</v>
      </c>
      <c r="H5" s="1">
        <v>2024</v>
      </c>
    </row>
    <row r="6" spans="1:9" x14ac:dyDescent="0.25">
      <c r="A6" s="14" t="s">
        <v>8</v>
      </c>
      <c r="B6" s="14">
        <v>45.051057934077967</v>
      </c>
      <c r="D6" s="14" t="s">
        <v>306</v>
      </c>
      <c r="E6" s="14">
        <v>35.624176851057463</v>
      </c>
      <c r="G6" s="14" t="s">
        <v>8</v>
      </c>
      <c r="H6" s="14">
        <v>37.922704249194375</v>
      </c>
    </row>
    <row r="7" spans="1:9" x14ac:dyDescent="0.25">
      <c r="A7" s="14" t="s">
        <v>306</v>
      </c>
      <c r="B7" s="14">
        <v>22.964267998563194</v>
      </c>
      <c r="D7" s="14" t="s">
        <v>8</v>
      </c>
      <c r="E7" s="14">
        <v>31.962842914285066</v>
      </c>
      <c r="G7" s="14" t="s">
        <v>306</v>
      </c>
      <c r="H7" s="14">
        <v>17.309034589268055</v>
      </c>
      <c r="I7" s="30"/>
    </row>
    <row r="8" spans="1:9" x14ac:dyDescent="0.25">
      <c r="A8" s="14" t="s">
        <v>450</v>
      </c>
      <c r="B8" s="14">
        <v>10.119220703692934</v>
      </c>
      <c r="D8" s="14" t="s">
        <v>450</v>
      </c>
      <c r="E8" s="14">
        <v>12.634125455631764</v>
      </c>
      <c r="G8" s="14" t="s">
        <v>527</v>
      </c>
      <c r="H8" s="14">
        <v>13.681268542560273</v>
      </c>
      <c r="I8" s="30"/>
    </row>
    <row r="9" spans="1:9" x14ac:dyDescent="0.25">
      <c r="A9" s="14" t="s">
        <v>527</v>
      </c>
      <c r="B9" s="14">
        <v>9.4865128371790703</v>
      </c>
      <c r="D9" s="14" t="s">
        <v>527</v>
      </c>
      <c r="E9" s="14">
        <v>9.8611818831531437</v>
      </c>
      <c r="G9" s="14" t="s">
        <v>450</v>
      </c>
      <c r="H9" s="14">
        <v>12.327909611493411</v>
      </c>
    </row>
    <row r="10" spans="1:9" x14ac:dyDescent="0.25">
      <c r="A10" s="14" t="s">
        <v>370</v>
      </c>
      <c r="B10" s="14">
        <v>5.2193695157621063</v>
      </c>
      <c r="D10" s="14" t="s">
        <v>370</v>
      </c>
      <c r="E10" s="14">
        <v>3.839109688615677</v>
      </c>
      <c r="G10" s="14" t="s">
        <v>473</v>
      </c>
      <c r="H10" s="14">
        <v>5.5714010718132512</v>
      </c>
    </row>
    <row r="11" spans="1:9" x14ac:dyDescent="0.25">
      <c r="A11" s="14" t="s">
        <v>296</v>
      </c>
      <c r="B11" s="14">
        <v>4.1012264167080037</v>
      </c>
      <c r="D11" s="14" t="s">
        <v>296</v>
      </c>
      <c r="E11" s="14">
        <v>3.2313836065360264</v>
      </c>
      <c r="G11" s="14" t="s">
        <v>370</v>
      </c>
      <c r="H11" s="14">
        <v>5.3687645934265849</v>
      </c>
    </row>
    <row r="12" spans="1:9" x14ac:dyDescent="0.25">
      <c r="A12" s="14" t="s">
        <v>588</v>
      </c>
      <c r="B12" s="14">
        <v>1.2560080734823735</v>
      </c>
      <c r="D12" s="14" t="s">
        <v>358</v>
      </c>
      <c r="E12" s="14">
        <v>1.280083092256173</v>
      </c>
      <c r="G12" s="14" t="s">
        <v>296</v>
      </c>
      <c r="H12" s="14">
        <v>3.3594453726439282</v>
      </c>
    </row>
    <row r="13" spans="1:9" x14ac:dyDescent="0.25">
      <c r="A13" s="14"/>
      <c r="B13" s="14"/>
      <c r="D13" s="14"/>
      <c r="E13" s="14"/>
      <c r="G13" s="14"/>
      <c r="H13" s="14"/>
    </row>
    <row r="14" spans="1:9" x14ac:dyDescent="0.25">
      <c r="A14" s="1" t="s">
        <v>590</v>
      </c>
      <c r="B14" s="14">
        <v>1.8023365205343538</v>
      </c>
      <c r="D14" s="1" t="s">
        <v>590</v>
      </c>
      <c r="E14" s="14">
        <v>1.5670965084646724</v>
      </c>
      <c r="G14" s="1" t="s">
        <v>590</v>
      </c>
      <c r="H14" s="14">
        <v>4.4594719696001022</v>
      </c>
    </row>
    <row r="15" spans="1:9" x14ac:dyDescent="0.25">
      <c r="B15" s="14"/>
      <c r="E15" s="14"/>
    </row>
    <row r="16" spans="1:9" x14ac:dyDescent="0.25">
      <c r="E16" s="14"/>
    </row>
    <row r="17" spans="1:5" x14ac:dyDescent="0.25">
      <c r="E17" s="14"/>
    </row>
    <row r="20" spans="1:5" ht="22.8" x14ac:dyDescent="0.4">
      <c r="A20" s="50" t="s">
        <v>920</v>
      </c>
    </row>
    <row r="47" spans="1:1" x14ac:dyDescent="0.25">
      <c r="A47" s="11"/>
    </row>
    <row r="50" spans="1:18" x14ac:dyDescent="0.25">
      <c r="R50" s="11"/>
    </row>
    <row r="52" spans="1:18" ht="15.6" x14ac:dyDescent="0.3">
      <c r="A52" s="54" t="s">
        <v>853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R25"/>
  <sheetViews>
    <sheetView showGridLines="0" tabSelected="1" topLeftCell="A2" workbookViewId="0">
      <selection activeCell="R4" sqref="R4:R8"/>
    </sheetView>
  </sheetViews>
  <sheetFormatPr defaultColWidth="9.21875" defaultRowHeight="13.2" x14ac:dyDescent="0.25"/>
  <cols>
    <col min="1" max="1" width="23.77734375" style="17" customWidth="1"/>
    <col min="2" max="16" width="10.33203125" style="17" customWidth="1"/>
    <col min="17" max="16384" width="9.21875" style="17"/>
  </cols>
  <sheetData>
    <row r="1" spans="1:18" ht="22.8" x14ac:dyDescent="0.25">
      <c r="A1" s="48" t="s">
        <v>918</v>
      </c>
    </row>
    <row r="2" spans="1:18" s="49" customFormat="1" ht="20.399999999999999" x14ac:dyDescent="0.35">
      <c r="A2" s="49" t="s">
        <v>19</v>
      </c>
    </row>
    <row r="3" spans="1:18" x14ac:dyDescent="0.25">
      <c r="A3" s="31" t="s">
        <v>12</v>
      </c>
      <c r="B3" s="32" t="s">
        <v>732</v>
      </c>
      <c r="C3" s="32" t="s">
        <v>736</v>
      </c>
      <c r="D3" s="32" t="s">
        <v>737</v>
      </c>
      <c r="E3" s="32" t="s">
        <v>738</v>
      </c>
      <c r="F3" s="32" t="s">
        <v>733</v>
      </c>
      <c r="G3" s="32" t="s">
        <v>735</v>
      </c>
      <c r="H3" s="32" t="s">
        <v>739</v>
      </c>
      <c r="I3" s="32" t="s">
        <v>740</v>
      </c>
      <c r="J3" s="32" t="s">
        <v>734</v>
      </c>
      <c r="K3" s="32" t="s">
        <v>741</v>
      </c>
      <c r="L3" s="32" t="s">
        <v>731</v>
      </c>
      <c r="M3" s="32" t="s">
        <v>749</v>
      </c>
      <c r="N3" s="32" t="s">
        <v>825</v>
      </c>
      <c r="O3" s="32" t="s">
        <v>850</v>
      </c>
      <c r="P3" s="32" t="s">
        <v>857</v>
      </c>
      <c r="Q3" s="32" t="s">
        <v>892</v>
      </c>
    </row>
    <row r="4" spans="1:18" x14ac:dyDescent="0.25">
      <c r="A4" s="33" t="s">
        <v>78</v>
      </c>
      <c r="B4" s="34">
        <v>864.05</v>
      </c>
      <c r="C4" s="34">
        <v>1019.878</v>
      </c>
      <c r="D4" s="34">
        <v>1099.7570000000001</v>
      </c>
      <c r="E4" s="34">
        <v>1205.556</v>
      </c>
      <c r="F4" s="34">
        <v>596.13</v>
      </c>
      <c r="G4" s="34">
        <v>461.59699999999998</v>
      </c>
      <c r="H4" s="34">
        <v>717.40899999999999</v>
      </c>
      <c r="I4" s="34">
        <v>753.39300000000003</v>
      </c>
      <c r="J4" s="34">
        <v>700.21</v>
      </c>
      <c r="K4" s="34">
        <v>822.96199999999999</v>
      </c>
      <c r="L4" s="34">
        <v>1001.963</v>
      </c>
      <c r="M4" s="34">
        <v>1015.045</v>
      </c>
      <c r="N4" s="34">
        <v>863.01</v>
      </c>
      <c r="O4" s="34">
        <v>1072.9090000000001</v>
      </c>
      <c r="P4" s="34">
        <v>1053.088</v>
      </c>
      <c r="Q4" s="34">
        <v>1164.4010000000001</v>
      </c>
      <c r="R4" s="69">
        <f>+Q4-B4</f>
        <v>300.35100000000011</v>
      </c>
    </row>
    <row r="5" spans="1:18" x14ac:dyDescent="0.25">
      <c r="A5" s="35" t="s">
        <v>69</v>
      </c>
      <c r="B5" s="36">
        <v>656.572</v>
      </c>
      <c r="C5" s="36">
        <v>733.553</v>
      </c>
      <c r="D5" s="36">
        <v>693.40599999999995</v>
      </c>
      <c r="E5" s="36">
        <v>761.95799999999997</v>
      </c>
      <c r="F5" s="36">
        <v>440.71199999999999</v>
      </c>
      <c r="G5" s="36">
        <v>909.98900000000003</v>
      </c>
      <c r="H5" s="36">
        <v>744.14099999999996</v>
      </c>
      <c r="I5" s="36">
        <v>840.60500000000002</v>
      </c>
      <c r="J5" s="36">
        <v>813.00599999999997</v>
      </c>
      <c r="K5" s="36">
        <v>985.52300000000002</v>
      </c>
      <c r="L5" s="36">
        <v>979.49800000000005</v>
      </c>
      <c r="M5" s="36">
        <v>1104.086</v>
      </c>
      <c r="N5" s="36">
        <v>932.13099999999997</v>
      </c>
      <c r="O5" s="36">
        <v>946.755</v>
      </c>
      <c r="P5" s="36">
        <v>940.26499999999999</v>
      </c>
      <c r="Q5" s="36">
        <v>1247.2550000000001</v>
      </c>
      <c r="R5" s="69">
        <f t="shared" ref="R5:R8" si="0">+Q5-B5</f>
        <v>590.68300000000011</v>
      </c>
    </row>
    <row r="6" spans="1:18" x14ac:dyDescent="0.25">
      <c r="A6" s="35" t="s">
        <v>777</v>
      </c>
      <c r="B6" s="36">
        <v>315.62599999999998</v>
      </c>
      <c r="C6" s="36">
        <v>412.41199999999998</v>
      </c>
      <c r="D6" s="36">
        <v>945.96299999999997</v>
      </c>
      <c r="E6" s="36">
        <v>1040.4829999999999</v>
      </c>
      <c r="F6" s="36">
        <v>551.875</v>
      </c>
      <c r="G6" s="36">
        <v>1353.829</v>
      </c>
      <c r="H6" s="36">
        <v>1993.46</v>
      </c>
      <c r="I6" s="36">
        <v>2122.1030000000001</v>
      </c>
      <c r="J6" s="36">
        <v>1666.788</v>
      </c>
      <c r="K6" s="36">
        <v>1349.338</v>
      </c>
      <c r="L6" s="36">
        <v>1689.279</v>
      </c>
      <c r="M6" s="36">
        <v>1757.8720000000001</v>
      </c>
      <c r="N6" s="36">
        <v>1418.1859999999999</v>
      </c>
      <c r="O6" s="36">
        <v>1743.2950000000001</v>
      </c>
      <c r="P6" s="36">
        <v>1886.3130000000001</v>
      </c>
      <c r="Q6" s="36">
        <v>1779.11</v>
      </c>
      <c r="R6" s="69">
        <f t="shared" si="0"/>
        <v>1463.4839999999999</v>
      </c>
    </row>
    <row r="7" spans="1:18" x14ac:dyDescent="0.25">
      <c r="A7" s="35" t="s">
        <v>14</v>
      </c>
      <c r="B7" s="36">
        <v>618.32500000000005</v>
      </c>
      <c r="C7" s="36">
        <v>661.38699999999994</v>
      </c>
      <c r="D7" s="36">
        <v>631.13099999999997</v>
      </c>
      <c r="E7" s="36">
        <v>712.93299999999999</v>
      </c>
      <c r="F7" s="36">
        <v>541.20699999999999</v>
      </c>
      <c r="G7" s="36">
        <v>526.20000000000005</v>
      </c>
      <c r="H7" s="36">
        <v>671.67</v>
      </c>
      <c r="I7" s="36">
        <v>1128.5809999999999</v>
      </c>
      <c r="J7" s="36">
        <v>896.23299999999995</v>
      </c>
      <c r="K7" s="36">
        <v>779.928</v>
      </c>
      <c r="L7" s="36">
        <v>777.87900000000002</v>
      </c>
      <c r="M7" s="36">
        <v>1039.519</v>
      </c>
      <c r="N7" s="36">
        <v>792.572</v>
      </c>
      <c r="O7" s="36">
        <v>857.19799999999998</v>
      </c>
      <c r="P7" s="36">
        <v>1176.492</v>
      </c>
      <c r="Q7" s="36">
        <v>1454.3389999999999</v>
      </c>
      <c r="R7" s="69">
        <f t="shared" si="0"/>
        <v>836.0139999999999</v>
      </c>
    </row>
    <row r="8" spans="1:18" x14ac:dyDescent="0.25">
      <c r="A8" s="61" t="s">
        <v>778</v>
      </c>
      <c r="B8" s="62">
        <v>347.99099999999999</v>
      </c>
      <c r="C8" s="62">
        <v>390.61599999999999</v>
      </c>
      <c r="D8" s="62">
        <v>399.81200000000001</v>
      </c>
      <c r="E8" s="62">
        <v>538.74300000000005</v>
      </c>
      <c r="F8" s="62">
        <v>284.68900000000002</v>
      </c>
      <c r="G8" s="62">
        <v>285.56799999999998</v>
      </c>
      <c r="H8" s="62">
        <v>319.21100000000001</v>
      </c>
      <c r="I8" s="62">
        <v>317.33699999999999</v>
      </c>
      <c r="J8" s="62">
        <v>323.536</v>
      </c>
      <c r="K8" s="62">
        <v>376.87700000000001</v>
      </c>
      <c r="L8" s="62">
        <v>332.61799999999999</v>
      </c>
      <c r="M8" s="62">
        <v>406.88200000000001</v>
      </c>
      <c r="N8" s="62">
        <v>411.09199999999998</v>
      </c>
      <c r="O8" s="62">
        <v>360.53800000000001</v>
      </c>
      <c r="P8" s="62">
        <v>371.72300000000001</v>
      </c>
      <c r="Q8" s="62">
        <v>410.13299999999998</v>
      </c>
      <c r="R8" s="69">
        <f t="shared" si="0"/>
        <v>62.141999999999996</v>
      </c>
    </row>
    <row r="9" spans="1:18" x14ac:dyDescent="0.25">
      <c r="A9" s="19" t="s">
        <v>834</v>
      </c>
      <c r="B9" s="37"/>
      <c r="C9" s="37"/>
      <c r="D9" s="37"/>
      <c r="E9" s="37"/>
      <c r="F9" s="37"/>
      <c r="G9" s="37"/>
      <c r="H9" s="37"/>
      <c r="I9" s="37"/>
      <c r="J9" s="37"/>
    </row>
    <row r="10" spans="1:18" ht="12" customHeight="1" x14ac:dyDescent="0.25">
      <c r="A10" s="21" t="s">
        <v>852</v>
      </c>
    </row>
    <row r="11" spans="1:18" ht="13.8" customHeight="1" x14ac:dyDescent="0.25">
      <c r="A11" s="21"/>
    </row>
    <row r="12" spans="1:18" ht="18" customHeight="1" x14ac:dyDescent="0.25">
      <c r="A12" s="21"/>
    </row>
    <row r="13" spans="1:18" ht="18" customHeight="1" x14ac:dyDescent="0.25"/>
    <row r="14" spans="1:18" ht="18" customHeight="1" x14ac:dyDescent="0.25"/>
    <row r="15" spans="1:18" ht="22.8" x14ac:dyDescent="0.25">
      <c r="A15" s="48" t="s">
        <v>918</v>
      </c>
    </row>
    <row r="16" spans="1:18" s="49" customFormat="1" ht="20.399999999999999" x14ac:dyDescent="0.35">
      <c r="A16" s="49" t="s">
        <v>77</v>
      </c>
    </row>
    <row r="17" spans="1:18" x14ac:dyDescent="0.25">
      <c r="A17" s="31" t="s">
        <v>12</v>
      </c>
      <c r="B17" s="32" t="s">
        <v>732</v>
      </c>
      <c r="C17" s="32" t="s">
        <v>736</v>
      </c>
      <c r="D17" s="32" t="s">
        <v>737</v>
      </c>
      <c r="E17" s="32" t="s">
        <v>738</v>
      </c>
      <c r="F17" s="32" t="s">
        <v>733</v>
      </c>
      <c r="G17" s="32" t="s">
        <v>735</v>
      </c>
      <c r="H17" s="32" t="s">
        <v>739</v>
      </c>
      <c r="I17" s="32" t="s">
        <v>740</v>
      </c>
      <c r="J17" s="32" t="s">
        <v>734</v>
      </c>
      <c r="K17" s="32" t="s">
        <v>741</v>
      </c>
      <c r="L17" s="32" t="s">
        <v>731</v>
      </c>
      <c r="M17" s="32" t="s">
        <v>749</v>
      </c>
      <c r="N17" s="32" t="s">
        <v>825</v>
      </c>
      <c r="O17" s="32" t="s">
        <v>850</v>
      </c>
      <c r="P17" s="32" t="s">
        <v>857</v>
      </c>
      <c r="Q17" s="32" t="s">
        <v>892</v>
      </c>
    </row>
    <row r="18" spans="1:18" x14ac:dyDescent="0.25">
      <c r="A18" s="33" t="s">
        <v>78</v>
      </c>
      <c r="B18" s="34">
        <v>85.885999999999996</v>
      </c>
      <c r="C18" s="34">
        <v>111.169</v>
      </c>
      <c r="D18" s="34">
        <v>114.196</v>
      </c>
      <c r="E18" s="34">
        <v>115.776</v>
      </c>
      <c r="F18" s="34">
        <v>63.649000000000001</v>
      </c>
      <c r="G18" s="34">
        <v>47.009</v>
      </c>
      <c r="H18" s="34">
        <v>68.921000000000006</v>
      </c>
      <c r="I18" s="34">
        <v>56.152999999999999</v>
      </c>
      <c r="J18" s="34">
        <v>53.256999999999998</v>
      </c>
      <c r="K18" s="34">
        <v>72.602000000000004</v>
      </c>
      <c r="L18" s="34">
        <v>79.799000000000007</v>
      </c>
      <c r="M18" s="34">
        <v>66.340999999999994</v>
      </c>
      <c r="N18" s="34">
        <v>60.908999999999999</v>
      </c>
      <c r="O18" s="34">
        <v>77.957999999999998</v>
      </c>
      <c r="P18" s="34">
        <v>67.11</v>
      </c>
      <c r="Q18" s="34">
        <v>67.826999999999998</v>
      </c>
      <c r="R18" s="69"/>
    </row>
    <row r="19" spans="1:18" x14ac:dyDescent="0.25">
      <c r="A19" s="35" t="s">
        <v>69</v>
      </c>
      <c r="B19" s="36">
        <v>156.38800000000001</v>
      </c>
      <c r="C19" s="36">
        <v>164.547</v>
      </c>
      <c r="D19" s="36">
        <v>163.209</v>
      </c>
      <c r="E19" s="36">
        <v>184.64699999999999</v>
      </c>
      <c r="F19" s="36">
        <v>99.834999999999994</v>
      </c>
      <c r="G19" s="36">
        <v>332.19600000000003</v>
      </c>
      <c r="H19" s="36">
        <v>184.21199999999999</v>
      </c>
      <c r="I19" s="36">
        <v>197.34800000000001</v>
      </c>
      <c r="J19" s="36">
        <v>185.99100000000001</v>
      </c>
      <c r="K19" s="36">
        <v>210.16800000000001</v>
      </c>
      <c r="L19" s="36">
        <v>197.078</v>
      </c>
      <c r="M19" s="36">
        <v>189.44900000000001</v>
      </c>
      <c r="N19" s="36">
        <v>170.84299999999999</v>
      </c>
      <c r="O19" s="36">
        <v>152.96600000000001</v>
      </c>
      <c r="P19" s="36">
        <v>141.541</v>
      </c>
      <c r="Q19" s="36">
        <v>160.386</v>
      </c>
      <c r="R19" s="69"/>
    </row>
    <row r="20" spans="1:18" x14ac:dyDescent="0.25">
      <c r="A20" s="35" t="s">
        <v>777</v>
      </c>
      <c r="B20" s="36">
        <v>914.85799999999995</v>
      </c>
      <c r="C20" s="36">
        <v>930.27599999999995</v>
      </c>
      <c r="D20" s="36">
        <v>1840.3920000000001</v>
      </c>
      <c r="E20" s="36">
        <v>1766.912</v>
      </c>
      <c r="F20" s="36">
        <v>1025.5999999999999</v>
      </c>
      <c r="G20" s="36">
        <v>1083.0619999999999</v>
      </c>
      <c r="H20" s="36">
        <v>1557.1690000000001</v>
      </c>
      <c r="I20" s="36">
        <v>1896.335</v>
      </c>
      <c r="J20" s="36">
        <v>1687.491</v>
      </c>
      <c r="K20" s="36">
        <v>1736.5920000000001</v>
      </c>
      <c r="L20" s="36">
        <v>2319.0450000000001</v>
      </c>
      <c r="M20" s="36">
        <v>2352.761</v>
      </c>
      <c r="N20" s="36">
        <v>2135.25</v>
      </c>
      <c r="O20" s="36">
        <v>2233.4189999999999</v>
      </c>
      <c r="P20" s="36">
        <v>2421.4110000000001</v>
      </c>
      <c r="Q20" s="36">
        <v>2503.25</v>
      </c>
      <c r="R20" s="69"/>
    </row>
    <row r="21" spans="1:18" x14ac:dyDescent="0.25">
      <c r="A21" s="35" t="s">
        <v>14</v>
      </c>
      <c r="B21" s="36">
        <v>36.911999999999999</v>
      </c>
      <c r="C21" s="36">
        <v>38.619</v>
      </c>
      <c r="D21" s="36">
        <v>40.39</v>
      </c>
      <c r="E21" s="36">
        <v>45.109000000000002</v>
      </c>
      <c r="F21" s="36">
        <v>28.574999999999999</v>
      </c>
      <c r="G21" s="36">
        <v>28.934000000000001</v>
      </c>
      <c r="H21" s="36">
        <v>37.957999999999998</v>
      </c>
      <c r="I21" s="36">
        <v>71.451999999999998</v>
      </c>
      <c r="J21" s="36">
        <v>55.079000000000001</v>
      </c>
      <c r="K21" s="36">
        <v>36.703000000000003</v>
      </c>
      <c r="L21" s="36">
        <v>38.444000000000003</v>
      </c>
      <c r="M21" s="36">
        <v>40.131999999999998</v>
      </c>
      <c r="N21" s="36">
        <v>32.884</v>
      </c>
      <c r="O21" s="36">
        <v>37.774999999999999</v>
      </c>
      <c r="P21" s="36">
        <v>60.695</v>
      </c>
      <c r="Q21" s="36">
        <v>62.31</v>
      </c>
      <c r="R21" s="69"/>
    </row>
    <row r="22" spans="1:18" x14ac:dyDescent="0.25">
      <c r="A22" s="61" t="s">
        <v>778</v>
      </c>
      <c r="B22" s="62">
        <v>4.0709999999999997</v>
      </c>
      <c r="C22" s="62">
        <v>5.3579999999999997</v>
      </c>
      <c r="D22" s="62">
        <v>5.2830000000000004</v>
      </c>
      <c r="E22" s="62">
        <v>6.5510000000000002</v>
      </c>
      <c r="F22" s="62">
        <v>7.5860000000000003</v>
      </c>
      <c r="G22" s="62">
        <v>3.92</v>
      </c>
      <c r="H22" s="62">
        <v>4.569</v>
      </c>
      <c r="I22" s="62">
        <v>4.8550000000000004</v>
      </c>
      <c r="J22" s="62">
        <v>4.7229999999999999</v>
      </c>
      <c r="K22" s="62">
        <v>5.0599999999999996</v>
      </c>
      <c r="L22" s="62">
        <v>4.9260000000000002</v>
      </c>
      <c r="M22" s="62">
        <v>5.8090000000000002</v>
      </c>
      <c r="N22" s="62">
        <v>5.3310000000000004</v>
      </c>
      <c r="O22" s="62">
        <v>4.7279999999999998</v>
      </c>
      <c r="P22" s="62">
        <v>5.0350000000000001</v>
      </c>
      <c r="Q22" s="62">
        <v>5.5330000000000004</v>
      </c>
      <c r="R22" s="69"/>
    </row>
    <row r="23" spans="1:18" x14ac:dyDescent="0.25">
      <c r="A23" s="19" t="s">
        <v>834</v>
      </c>
      <c r="B23" s="37"/>
      <c r="C23" s="37"/>
      <c r="D23" s="37"/>
      <c r="E23" s="37"/>
      <c r="F23" s="37"/>
      <c r="G23" s="37"/>
      <c r="H23" s="37"/>
    </row>
    <row r="24" spans="1:18" x14ac:dyDescent="0.25">
      <c r="A24" s="21" t="s">
        <v>852</v>
      </c>
    </row>
    <row r="25" spans="1:18" ht="13.8" customHeight="1" x14ac:dyDescent="0.25"/>
  </sheetData>
  <phoneticPr fontId="2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TOC</vt:lpstr>
      <vt:lpstr>DATA F1+2</vt:lpstr>
      <vt:lpstr>DATA F3</vt:lpstr>
      <vt:lpstr>DATA IMP</vt:lpstr>
      <vt:lpstr>DATA PARTNERS</vt:lpstr>
      <vt:lpstr>DATA EXP share</vt:lpstr>
      <vt:lpstr>DATA EXP abs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Table 1+2</vt:lpstr>
      <vt:lpstr>expfig</vt:lpstr>
      <vt:lpstr>fig_1</vt:lpstr>
      <vt:lpstr>fig_10</vt:lpstr>
      <vt:lpstr>fig_11</vt:lpstr>
      <vt:lpstr>fig_12</vt:lpstr>
      <vt:lpstr>fig_13</vt:lpstr>
      <vt:lpstr>fig_14</vt:lpstr>
      <vt:lpstr>Fig_15</vt:lpstr>
      <vt:lpstr>Fig_16</vt:lpstr>
      <vt:lpstr>fig_2</vt:lpstr>
      <vt:lpstr>fig_3</vt:lpstr>
      <vt:lpstr>fig_4</vt:lpstr>
      <vt:lpstr>fig_5</vt:lpstr>
      <vt:lpstr>fig_6</vt:lpstr>
      <vt:lpstr>fig_7</vt:lpstr>
      <vt:lpstr>fig_8</vt:lpstr>
      <vt:lpstr>fig_9</vt:lpstr>
      <vt:lpstr>GEO</vt:lpstr>
      <vt:lpstr>period</vt:lpstr>
      <vt:lpstr>prod_code</vt:lpstr>
      <vt:lpstr>Tab_1</vt:lpstr>
      <vt:lpstr>Tab_2</vt:lpstr>
      <vt:lpstr>thisQ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ROODHUIJZEN Anton (ESTAT)</cp:lastModifiedBy>
  <dcterms:created xsi:type="dcterms:W3CDTF">2022-09-27T13:43:22Z</dcterms:created>
  <dcterms:modified xsi:type="dcterms:W3CDTF">2025-05-05T11:30:40Z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2023-11-14T12:35:07Z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f390e062-38b7-43af-bcb1-6cc8120a9110</vt:lpwstr>
  </property>
  <property fmtid="{D5CDD505-2E9C-101B-9397-08002B2CF9AE}" pid="8" name="MSIP_Label_6bd9ddd1-4d20-43f6-abfa-fc3c07406f94_ContentBits">
    <vt:lpwstr>0</vt:lpwstr>
  </property>
</Properties>
</file>