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martins\Google Drive\132\04Living standard\"/>
    </mc:Choice>
  </mc:AlternateContent>
  <bookViews>
    <workbookView xWindow="0" yWindow="0" windowWidth="20490" windowHeight="7905" tabRatio="546"/>
  </bookViews>
  <sheets>
    <sheet name="Table 1" sheetId="5" r:id="rId1"/>
    <sheet name="Figure 1 " sheetId="1" r:id="rId2"/>
    <sheet name="Table 2" sheetId="2" r:id="rId3"/>
    <sheet name="Table 3 " sheetId="3" r:id="rId4"/>
    <sheet name="Figure 2" sheetId="6" r:id="rId5"/>
    <sheet name="Figure 3" sheetId="4" r:id="rId6"/>
  </sheets>
  <definedNames>
    <definedName name="_xlnm._FilterDatabase" localSheetId="1" hidden="1">'Figure 1 '!$E$61:$G$61</definedName>
    <definedName name="_xlnm._FilterDatabase" localSheetId="4" hidden="1">'Figure 2'!$BA$52:$BC$52</definedName>
    <definedName name="_xlnm._FilterDatabase" localSheetId="5" hidden="1">'Figure 3'!$B$73:$D$73</definedName>
    <definedName name="_xlnm._FilterDatabase" localSheetId="2" hidden="1">'Table 2'!$O$5:$S$5</definedName>
  </definedNames>
  <calcPr calcId="152511"/>
</workbook>
</file>

<file path=xl/calcChain.xml><?xml version="1.0" encoding="utf-8"?>
<calcChain xmlns="http://schemas.openxmlformats.org/spreadsheetml/2006/main">
  <c r="AJ53" i="6" l="1"/>
  <c r="C179" i="2"/>
  <c r="Q194" i="2"/>
  <c r="V194" i="2" s="1"/>
  <c r="AB194" i="2" s="1"/>
  <c r="Q193" i="2"/>
  <c r="V192" i="2"/>
  <c r="AB192" i="2" s="1"/>
  <c r="U192" i="2"/>
  <c r="AA192" i="2" s="1"/>
  <c r="Q192" i="2"/>
  <c r="X192" i="2" s="1"/>
  <c r="AD192" i="2" s="1"/>
  <c r="W191" i="2"/>
  <c r="AC191" i="2" s="1"/>
  <c r="AE191" i="2" s="1"/>
  <c r="V191" i="2"/>
  <c r="AB191" i="2" s="1"/>
  <c r="Q191" i="2"/>
  <c r="U191" i="2" s="1"/>
  <c r="AA191" i="2" s="1"/>
  <c r="Q190" i="2"/>
  <c r="V190" i="2" s="1"/>
  <c r="AB190" i="2" s="1"/>
  <c r="X189" i="2"/>
  <c r="AD189" i="2" s="1"/>
  <c r="Q189" i="2"/>
  <c r="V188" i="2"/>
  <c r="AB188" i="2" s="1"/>
  <c r="U188" i="2"/>
  <c r="AA188" i="2" s="1"/>
  <c r="Q188" i="2"/>
  <c r="X188" i="2" s="1"/>
  <c r="AD188" i="2" s="1"/>
  <c r="V187" i="2"/>
  <c r="AB187" i="2" s="1"/>
  <c r="U187" i="2"/>
  <c r="AA187" i="2" s="1"/>
  <c r="Q187" i="2"/>
  <c r="X187" i="2" s="1"/>
  <c r="AD187" i="2" s="1"/>
  <c r="Q186" i="2"/>
  <c r="V186" i="2" s="1"/>
  <c r="AB186" i="2" s="1"/>
  <c r="Q185" i="2"/>
  <c r="X185" i="2" s="1"/>
  <c r="AD185" i="2" s="1"/>
  <c r="Q184" i="2"/>
  <c r="X184" i="2" s="1"/>
  <c r="AD184" i="2" s="1"/>
  <c r="W183" i="2"/>
  <c r="AC183" i="2" s="1"/>
  <c r="Q183" i="2"/>
  <c r="X183" i="2" s="1"/>
  <c r="AD183" i="2" s="1"/>
  <c r="W182" i="2"/>
  <c r="AC182" i="2" s="1"/>
  <c r="Q182" i="2"/>
  <c r="V182" i="2" s="1"/>
  <c r="AB182" i="2" s="1"/>
  <c r="Q181" i="2"/>
  <c r="AA180" i="2"/>
  <c r="V180" i="2"/>
  <c r="AB180" i="2" s="1"/>
  <c r="U180" i="2"/>
  <c r="Q180" i="2"/>
  <c r="X180" i="2" s="1"/>
  <c r="AD180" i="2" s="1"/>
  <c r="W179" i="2"/>
  <c r="V179" i="2"/>
  <c r="Q179" i="2"/>
  <c r="U179" i="2" s="1"/>
  <c r="AA179" i="2" s="1"/>
  <c r="Q178" i="2"/>
  <c r="V178" i="2" s="1"/>
  <c r="AB178" i="2" s="1"/>
  <c r="X177" i="2"/>
  <c r="AD177" i="2" s="1"/>
  <c r="Q177" i="2"/>
  <c r="V176" i="2"/>
  <c r="AB176" i="2" s="1"/>
  <c r="U176" i="2"/>
  <c r="AA176" i="2" s="1"/>
  <c r="Q176" i="2"/>
  <c r="X176" i="2" s="1"/>
  <c r="AD176" i="2" s="1"/>
  <c r="Q175" i="2"/>
  <c r="U175" i="2" s="1"/>
  <c r="AA175" i="2" s="1"/>
  <c r="W174" i="2"/>
  <c r="AC174" i="2" s="1"/>
  <c r="Q174" i="2"/>
  <c r="V174" i="2" s="1"/>
  <c r="AB174" i="2" s="1"/>
  <c r="Q173" i="2"/>
  <c r="Q172" i="2"/>
  <c r="X172" i="2" s="1"/>
  <c r="AD172" i="2" s="1"/>
  <c r="Q171" i="2"/>
  <c r="U171" i="2" s="1"/>
  <c r="AA171" i="2" s="1"/>
  <c r="AC170" i="2"/>
  <c r="W170" i="2"/>
  <c r="Q170" i="2"/>
  <c r="V170" i="2" s="1"/>
  <c r="AB170" i="2" s="1"/>
  <c r="Q169" i="2"/>
  <c r="X169" i="2" s="1"/>
  <c r="AD169" i="2" s="1"/>
  <c r="Q168" i="2"/>
  <c r="X168" i="2" s="1"/>
  <c r="AD168" i="2" s="1"/>
  <c r="W167" i="2"/>
  <c r="AC167" i="2" s="1"/>
  <c r="AE167" i="2" s="1"/>
  <c r="V167" i="2"/>
  <c r="AB167" i="2" s="1"/>
  <c r="Q167" i="2"/>
  <c r="U167" i="2" s="1"/>
  <c r="AA167" i="2" s="1"/>
  <c r="Q166" i="2"/>
  <c r="V166" i="2" s="1"/>
  <c r="AB166" i="2" s="1"/>
  <c r="Q165" i="2"/>
  <c r="X165" i="2" s="1"/>
  <c r="AD165" i="2" s="1"/>
  <c r="F179" i="2"/>
  <c r="E179" i="2"/>
  <c r="D179" i="2"/>
  <c r="AE170" i="2" l="1"/>
  <c r="AE182" i="2"/>
  <c r="W190" i="2"/>
  <c r="AC190" i="2" s="1"/>
  <c r="W194" i="2"/>
  <c r="AC194" i="2" s="1"/>
  <c r="AB179" i="2"/>
  <c r="U165" i="2"/>
  <c r="AA165" i="2" s="1"/>
  <c r="U168" i="2"/>
  <c r="AA168" i="2" s="1"/>
  <c r="V171" i="2"/>
  <c r="AB171" i="2" s="1"/>
  <c r="U172" i="2"/>
  <c r="AA172" i="2" s="1"/>
  <c r="W175" i="2"/>
  <c r="AC175" i="2" s="1"/>
  <c r="AE175" i="2" s="1"/>
  <c r="U183" i="2"/>
  <c r="AA183" i="2" s="1"/>
  <c r="AE183" i="2" s="1"/>
  <c r="U184" i="2"/>
  <c r="AA184" i="2" s="1"/>
  <c r="W186" i="2"/>
  <c r="AC186" i="2" s="1"/>
  <c r="AE186" i="2" s="1"/>
  <c r="W187" i="2"/>
  <c r="AC187" i="2" s="1"/>
  <c r="AE187" i="2" s="1"/>
  <c r="W166" i="2"/>
  <c r="AC166" i="2" s="1"/>
  <c r="V175" i="2"/>
  <c r="AB175" i="2" s="1"/>
  <c r="W178" i="2"/>
  <c r="AC178" i="2" s="1"/>
  <c r="V168" i="2"/>
  <c r="AB168" i="2" s="1"/>
  <c r="W171" i="2"/>
  <c r="AC171" i="2" s="1"/>
  <c r="AE171" i="2" s="1"/>
  <c r="V172" i="2"/>
  <c r="AB172" i="2" s="1"/>
  <c r="V183" i="2"/>
  <c r="AB183" i="2" s="1"/>
  <c r="V184" i="2"/>
  <c r="AB184" i="2" s="1"/>
  <c r="AC179" i="2"/>
  <c r="AE179" i="2" s="1"/>
  <c r="W173" i="2"/>
  <c r="AC173" i="2" s="1"/>
  <c r="V173" i="2"/>
  <c r="AB173" i="2" s="1"/>
  <c r="U173" i="2"/>
  <c r="AA173" i="2" s="1"/>
  <c r="W181" i="2"/>
  <c r="AC181" i="2" s="1"/>
  <c r="V181" i="2"/>
  <c r="AB181" i="2" s="1"/>
  <c r="U181" i="2"/>
  <c r="AA181" i="2" s="1"/>
  <c r="W193" i="2"/>
  <c r="AC193" i="2" s="1"/>
  <c r="U193" i="2"/>
  <c r="AA193" i="2" s="1"/>
  <c r="V193" i="2"/>
  <c r="AB193" i="2" s="1"/>
  <c r="X173" i="2"/>
  <c r="AD173" i="2" s="1"/>
  <c r="X181" i="2"/>
  <c r="AD181" i="2" s="1"/>
  <c r="X193" i="2"/>
  <c r="AD193" i="2" s="1"/>
  <c r="W185" i="2"/>
  <c r="AC185" i="2" s="1"/>
  <c r="V185" i="2"/>
  <c r="AB185" i="2" s="1"/>
  <c r="U185" i="2"/>
  <c r="AA185" i="2" s="1"/>
  <c r="W165" i="2"/>
  <c r="AC165" i="2" s="1"/>
  <c r="V165" i="2"/>
  <c r="AB165" i="2" s="1"/>
  <c r="W169" i="2"/>
  <c r="AC169" i="2" s="1"/>
  <c r="U169" i="2"/>
  <c r="AA169" i="2" s="1"/>
  <c r="V169" i="2"/>
  <c r="AB169" i="2" s="1"/>
  <c r="W177" i="2"/>
  <c r="AC177" i="2" s="1"/>
  <c r="V177" i="2"/>
  <c r="AB177" i="2" s="1"/>
  <c r="U177" i="2"/>
  <c r="AA177" i="2" s="1"/>
  <c r="W189" i="2"/>
  <c r="AC189" i="2" s="1"/>
  <c r="V189" i="2"/>
  <c r="AB189" i="2" s="1"/>
  <c r="U189" i="2"/>
  <c r="AA189" i="2" s="1"/>
  <c r="X170" i="2"/>
  <c r="AD170" i="2" s="1"/>
  <c r="X182" i="2"/>
  <c r="AD182" i="2" s="1"/>
  <c r="X190" i="2"/>
  <c r="AD190" i="2" s="1"/>
  <c r="U166" i="2"/>
  <c r="AA166" i="2" s="1"/>
  <c r="X167" i="2"/>
  <c r="AD167" i="2" s="1"/>
  <c r="W168" i="2"/>
  <c r="AC168" i="2" s="1"/>
  <c r="AE168" i="2" s="1"/>
  <c r="U170" i="2"/>
  <c r="AA170" i="2" s="1"/>
  <c r="X171" i="2"/>
  <c r="AD171" i="2" s="1"/>
  <c r="W172" i="2"/>
  <c r="AC172" i="2" s="1"/>
  <c r="AE172" i="2" s="1"/>
  <c r="U174" i="2"/>
  <c r="AA174" i="2" s="1"/>
  <c r="AE174" i="2" s="1"/>
  <c r="X175" i="2"/>
  <c r="AD175" i="2" s="1"/>
  <c r="W176" i="2"/>
  <c r="AC176" i="2" s="1"/>
  <c r="AE176" i="2" s="1"/>
  <c r="U178" i="2"/>
  <c r="AA178" i="2" s="1"/>
  <c r="X179" i="2"/>
  <c r="AD179" i="2" s="1"/>
  <c r="W180" i="2"/>
  <c r="AC180" i="2" s="1"/>
  <c r="AE180" i="2" s="1"/>
  <c r="U182" i="2"/>
  <c r="AA182" i="2" s="1"/>
  <c r="W184" i="2"/>
  <c r="AC184" i="2" s="1"/>
  <c r="AE184" i="2" s="1"/>
  <c r="U186" i="2"/>
  <c r="AA186" i="2" s="1"/>
  <c r="W188" i="2"/>
  <c r="AC188" i="2" s="1"/>
  <c r="AE188" i="2" s="1"/>
  <c r="U190" i="2"/>
  <c r="AA190" i="2" s="1"/>
  <c r="X191" i="2"/>
  <c r="AD191" i="2" s="1"/>
  <c r="W192" i="2"/>
  <c r="AC192" i="2" s="1"/>
  <c r="AE192" i="2" s="1"/>
  <c r="U194" i="2"/>
  <c r="AA194" i="2" s="1"/>
  <c r="X166" i="2"/>
  <c r="AD166" i="2" s="1"/>
  <c r="X174" i="2"/>
  <c r="AD174" i="2" s="1"/>
  <c r="X178" i="2"/>
  <c r="AD178" i="2" s="1"/>
  <c r="X186" i="2"/>
  <c r="AD186" i="2" s="1"/>
  <c r="X194" i="2"/>
  <c r="AD194" i="2" s="1"/>
  <c r="AE178" i="2" l="1"/>
  <c r="AE177" i="2"/>
  <c r="AE185" i="2"/>
  <c r="AE173" i="2"/>
  <c r="AE169" i="2"/>
  <c r="AE189" i="2"/>
  <c r="AE165" i="2"/>
  <c r="AE181" i="2"/>
  <c r="AE166" i="2"/>
  <c r="AE190" i="2"/>
  <c r="P71" i="5"/>
  <c r="AF53" i="6" l="1"/>
  <c r="AG53" i="6"/>
  <c r="AH53" i="6"/>
  <c r="AI53" i="6"/>
  <c r="AF54" i="6"/>
  <c r="AG54" i="6"/>
  <c r="AH54" i="6"/>
  <c r="AI54" i="6"/>
  <c r="AF55" i="6"/>
  <c r="AG55" i="6"/>
  <c r="AH55" i="6"/>
  <c r="AI55" i="6"/>
  <c r="AF56" i="6"/>
  <c r="AG56" i="6"/>
  <c r="AH56" i="6"/>
  <c r="AI56" i="6"/>
  <c r="AF57" i="6"/>
  <c r="AG57" i="6"/>
  <c r="AH57" i="6"/>
  <c r="AI57" i="6"/>
  <c r="AF58" i="6"/>
  <c r="AG58" i="6"/>
  <c r="AH58" i="6"/>
  <c r="AI58" i="6"/>
  <c r="AF59" i="6"/>
  <c r="AG59" i="6"/>
  <c r="AH59" i="6"/>
  <c r="AI59" i="6"/>
  <c r="AF60" i="6"/>
  <c r="AG60" i="6"/>
  <c r="AH60" i="6"/>
  <c r="AI60" i="6"/>
  <c r="AF61" i="6"/>
  <c r="AG61" i="6"/>
  <c r="AH61" i="6"/>
  <c r="AI61" i="6"/>
  <c r="AF62" i="6"/>
  <c r="AG62" i="6"/>
  <c r="AH62" i="6"/>
  <c r="AI62" i="6"/>
  <c r="AF63" i="6"/>
  <c r="AG63" i="6"/>
  <c r="AH63" i="6"/>
  <c r="AI63" i="6"/>
  <c r="AF64" i="6"/>
  <c r="AG64" i="6"/>
  <c r="AH64" i="6"/>
  <c r="AI64" i="6"/>
  <c r="AF65" i="6"/>
  <c r="AG65" i="6"/>
  <c r="AH65" i="6"/>
  <c r="AI65" i="6"/>
  <c r="AF66" i="6"/>
  <c r="AG66" i="6"/>
  <c r="AH66" i="6"/>
  <c r="AI66" i="6"/>
  <c r="AF67" i="6"/>
  <c r="AG67" i="6"/>
  <c r="AH67" i="6"/>
  <c r="AI67" i="6"/>
  <c r="AF68" i="6"/>
  <c r="AG68" i="6"/>
  <c r="AH68" i="6"/>
  <c r="AI68" i="6"/>
  <c r="AF69" i="6"/>
  <c r="AG69" i="6"/>
  <c r="AH69" i="6"/>
  <c r="AI69" i="6"/>
  <c r="AF70" i="6"/>
  <c r="AG70" i="6"/>
  <c r="AH70" i="6"/>
  <c r="AI70" i="6"/>
  <c r="AF71" i="6"/>
  <c r="AG71" i="6"/>
  <c r="AH71" i="6"/>
  <c r="AI71" i="6"/>
  <c r="AF72" i="6"/>
  <c r="AG72" i="6"/>
  <c r="AH72" i="6"/>
  <c r="AI72" i="6"/>
  <c r="AF73" i="6"/>
  <c r="AG73" i="6"/>
  <c r="AH73" i="6"/>
  <c r="AI73" i="6"/>
  <c r="AF74" i="6"/>
  <c r="AG74" i="6"/>
  <c r="AH74" i="6"/>
  <c r="AI74" i="6"/>
  <c r="AF75" i="6"/>
  <c r="AG75" i="6"/>
  <c r="AH75" i="6"/>
  <c r="AI75" i="6"/>
  <c r="AF76" i="6"/>
  <c r="AG76" i="6"/>
  <c r="AH76" i="6"/>
  <c r="AI76" i="6"/>
  <c r="AF77" i="6"/>
  <c r="AG77" i="6"/>
  <c r="AH77" i="6"/>
  <c r="AI77" i="6"/>
  <c r="AF78" i="6"/>
  <c r="AG78" i="6"/>
  <c r="AH78" i="6"/>
  <c r="AI78" i="6"/>
  <c r="AF79" i="6"/>
  <c r="AG79" i="6"/>
  <c r="AH79" i="6"/>
  <c r="AI79" i="6"/>
  <c r="AF80" i="6"/>
  <c r="AG80" i="6"/>
  <c r="AH80" i="6"/>
  <c r="AI80" i="6"/>
  <c r="AF81" i="6"/>
  <c r="AG81" i="6"/>
  <c r="AH81" i="6"/>
  <c r="AI81" i="6"/>
  <c r="AF82" i="6"/>
  <c r="AG82" i="6"/>
  <c r="AH82" i="6"/>
  <c r="AI82" i="6"/>
  <c r="AF83" i="6"/>
  <c r="AG83" i="6"/>
  <c r="AH83" i="6"/>
  <c r="AI83" i="6"/>
  <c r="AE54" i="6"/>
  <c r="AE55" i="6"/>
  <c r="AE56" i="6"/>
  <c r="AE57" i="6"/>
  <c r="AE58" i="6"/>
  <c r="AE59" i="6"/>
  <c r="AE60" i="6"/>
  <c r="AE61" i="6"/>
  <c r="AE62" i="6"/>
  <c r="AE63" i="6"/>
  <c r="AE64" i="6"/>
  <c r="AE65" i="6"/>
  <c r="AE66" i="6"/>
  <c r="AE67" i="6"/>
  <c r="AE68" i="6"/>
  <c r="AE69" i="6"/>
  <c r="AE70" i="6"/>
  <c r="AE71" i="6"/>
  <c r="AE72" i="6"/>
  <c r="AE73" i="6"/>
  <c r="AE74" i="6"/>
  <c r="AE75" i="6"/>
  <c r="AE76" i="6"/>
  <c r="AE77" i="6"/>
  <c r="AE78" i="6"/>
  <c r="AE79" i="6"/>
  <c r="AE80" i="6"/>
  <c r="AE81" i="6"/>
  <c r="AE82" i="6"/>
  <c r="AE83" i="6"/>
  <c r="Y53" i="6"/>
  <c r="Z53" i="6"/>
  <c r="AA53" i="6"/>
  <c r="AB53" i="6"/>
  <c r="Y54" i="6"/>
  <c r="Z54" i="6"/>
  <c r="AA54" i="6"/>
  <c r="AB54" i="6"/>
  <c r="Y55" i="6"/>
  <c r="Z55" i="6"/>
  <c r="AA55" i="6"/>
  <c r="AB55" i="6"/>
  <c r="Y56" i="6"/>
  <c r="Z56" i="6"/>
  <c r="AA56" i="6"/>
  <c r="AB56" i="6"/>
  <c r="Y57" i="6"/>
  <c r="Z57" i="6"/>
  <c r="AA57" i="6"/>
  <c r="AB57" i="6"/>
  <c r="Y58" i="6"/>
  <c r="Z58" i="6"/>
  <c r="AA58" i="6"/>
  <c r="AB58" i="6"/>
  <c r="Y59" i="6"/>
  <c r="Z59" i="6"/>
  <c r="AA59" i="6"/>
  <c r="AB59" i="6"/>
  <c r="Y60" i="6"/>
  <c r="Z60" i="6"/>
  <c r="AA60" i="6"/>
  <c r="AB60" i="6"/>
  <c r="Y61" i="6"/>
  <c r="Z61" i="6"/>
  <c r="AA61" i="6"/>
  <c r="AB61" i="6"/>
  <c r="Y62" i="6"/>
  <c r="Z62" i="6"/>
  <c r="AA62" i="6"/>
  <c r="AB62" i="6"/>
  <c r="Y63" i="6"/>
  <c r="Z63" i="6"/>
  <c r="AA63" i="6"/>
  <c r="AB63" i="6"/>
  <c r="Y64" i="6"/>
  <c r="Z64" i="6"/>
  <c r="AA64" i="6"/>
  <c r="AB64" i="6"/>
  <c r="Y65" i="6"/>
  <c r="Z65" i="6"/>
  <c r="AA65" i="6"/>
  <c r="AB65" i="6"/>
  <c r="Y66" i="6"/>
  <c r="Z66" i="6"/>
  <c r="AA66" i="6"/>
  <c r="AB66" i="6"/>
  <c r="Y67" i="6"/>
  <c r="Z67" i="6"/>
  <c r="AA67" i="6"/>
  <c r="AB67" i="6"/>
  <c r="Y68" i="6"/>
  <c r="Z68" i="6"/>
  <c r="AA68" i="6"/>
  <c r="AB68" i="6"/>
  <c r="Y69" i="6"/>
  <c r="Z69" i="6"/>
  <c r="AA69" i="6"/>
  <c r="AB69" i="6"/>
  <c r="Y70" i="6"/>
  <c r="Z70" i="6"/>
  <c r="AA70" i="6"/>
  <c r="AB70" i="6"/>
  <c r="Y71" i="6"/>
  <c r="Z71" i="6"/>
  <c r="AA71" i="6"/>
  <c r="AB71" i="6"/>
  <c r="Y72" i="6"/>
  <c r="Z72" i="6"/>
  <c r="AA72" i="6"/>
  <c r="AB72" i="6"/>
  <c r="Y73" i="6"/>
  <c r="Z73" i="6"/>
  <c r="AA73" i="6"/>
  <c r="AB73" i="6"/>
  <c r="Y74" i="6"/>
  <c r="Z74" i="6"/>
  <c r="AA74" i="6"/>
  <c r="AB74" i="6"/>
  <c r="Y75" i="6"/>
  <c r="Z75" i="6"/>
  <c r="AA75" i="6"/>
  <c r="AB75" i="6"/>
  <c r="Y76" i="6"/>
  <c r="Z76" i="6"/>
  <c r="AA76" i="6"/>
  <c r="AB76" i="6"/>
  <c r="Y77" i="6"/>
  <c r="Z77" i="6"/>
  <c r="AA77" i="6"/>
  <c r="AB77" i="6"/>
  <c r="Y78" i="6"/>
  <c r="Z78" i="6"/>
  <c r="AA78" i="6"/>
  <c r="AB78" i="6"/>
  <c r="Y79" i="6"/>
  <c r="Z79" i="6"/>
  <c r="AA79" i="6"/>
  <c r="AB79" i="6"/>
  <c r="Y80" i="6"/>
  <c r="Z80" i="6"/>
  <c r="AA80" i="6"/>
  <c r="AB80" i="6"/>
  <c r="Y81" i="6"/>
  <c r="Z81" i="6"/>
  <c r="AA81" i="6"/>
  <c r="AB81" i="6"/>
  <c r="Y82" i="6"/>
  <c r="Z82" i="6"/>
  <c r="AA82" i="6"/>
  <c r="AB82" i="6"/>
  <c r="Y83" i="6"/>
  <c r="Z83" i="6"/>
  <c r="AA83" i="6"/>
  <c r="AB8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D85" i="3"/>
  <c r="C85" i="3"/>
  <c r="P101" i="3"/>
  <c r="K101" i="3"/>
  <c r="Q101" i="3" s="1"/>
  <c r="M72" i="5" l="1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71" i="5"/>
  <c r="F86" i="2"/>
  <c r="E86" i="2"/>
  <c r="D86" i="2"/>
  <c r="C86" i="2"/>
  <c r="AB102" i="2"/>
  <c r="V101" i="2"/>
  <c r="AB101" i="2" s="1"/>
  <c r="U103" i="2"/>
  <c r="AA102" i="2" s="1"/>
  <c r="V103" i="2"/>
  <c r="Q101" i="2"/>
  <c r="Q102" i="2"/>
  <c r="Q103" i="2"/>
  <c r="W103" i="2" s="1"/>
  <c r="AC102" i="2" s="1"/>
  <c r="Q104" i="2"/>
  <c r="P83" i="5"/>
  <c r="W101" i="2" l="1"/>
  <c r="AC101" i="2" s="1"/>
  <c r="X101" i="2"/>
  <c r="AD101" i="2" s="1"/>
  <c r="U101" i="2"/>
  <c r="AA101" i="2" s="1"/>
  <c r="X103" i="2"/>
  <c r="AD102" i="2" s="1"/>
  <c r="D85" i="5"/>
  <c r="AA102" i="5" l="1"/>
  <c r="Y71" i="5"/>
  <c r="P72" i="5"/>
  <c r="P73" i="5"/>
  <c r="P74" i="5"/>
  <c r="P75" i="5"/>
  <c r="P76" i="5"/>
  <c r="P77" i="5"/>
  <c r="P78" i="5"/>
  <c r="P79" i="5"/>
  <c r="P80" i="5"/>
  <c r="P81" i="5"/>
  <c r="P82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3" i="5"/>
  <c r="L72" i="5"/>
  <c r="AA72" i="5" s="1"/>
  <c r="L73" i="5"/>
  <c r="AA73" i="5" s="1"/>
  <c r="L74" i="5"/>
  <c r="AA74" i="5" s="1"/>
  <c r="L75" i="5"/>
  <c r="AA75" i="5" s="1"/>
  <c r="L76" i="5"/>
  <c r="AA76" i="5" s="1"/>
  <c r="L77" i="5"/>
  <c r="AA77" i="5" s="1"/>
  <c r="L78" i="5"/>
  <c r="AA78" i="5" s="1"/>
  <c r="L79" i="5"/>
  <c r="AA79" i="5" s="1"/>
  <c r="L80" i="5"/>
  <c r="AA80" i="5" s="1"/>
  <c r="L81" i="5"/>
  <c r="AA81" i="5" s="1"/>
  <c r="L82" i="5"/>
  <c r="AA82" i="5" s="1"/>
  <c r="L83" i="5"/>
  <c r="AA83" i="5" s="1"/>
  <c r="L84" i="5"/>
  <c r="AA84" i="5" s="1"/>
  <c r="L85" i="5"/>
  <c r="AA85" i="5" s="1"/>
  <c r="L86" i="5"/>
  <c r="AA86" i="5" s="1"/>
  <c r="L87" i="5"/>
  <c r="AA87" i="5" s="1"/>
  <c r="L88" i="5"/>
  <c r="AA88" i="5" s="1"/>
  <c r="L89" i="5"/>
  <c r="AA89" i="5" s="1"/>
  <c r="L90" i="5"/>
  <c r="AA90" i="5" s="1"/>
  <c r="L91" i="5"/>
  <c r="AA91" i="5" s="1"/>
  <c r="L92" i="5"/>
  <c r="AA92" i="5" s="1"/>
  <c r="L93" i="5"/>
  <c r="AA93" i="5" s="1"/>
  <c r="L94" i="5"/>
  <c r="AA94" i="5" s="1"/>
  <c r="L95" i="5"/>
  <c r="AA95" i="5" s="1"/>
  <c r="L96" i="5"/>
  <c r="AA96" i="5" s="1"/>
  <c r="L97" i="5"/>
  <c r="AA97" i="5" s="1"/>
  <c r="L98" i="5"/>
  <c r="AA98" i="5" s="1"/>
  <c r="L99" i="5"/>
  <c r="AA99" i="5" s="1"/>
  <c r="L100" i="5"/>
  <c r="AA100" i="5" s="1"/>
  <c r="L101" i="5"/>
  <c r="AA101" i="5" s="1"/>
  <c r="L103" i="5"/>
  <c r="AA103" i="5" s="1"/>
  <c r="L104" i="5"/>
  <c r="AA104" i="5" s="1"/>
  <c r="L71" i="5"/>
  <c r="AA71" i="5" s="1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3" i="5"/>
  <c r="Z104" i="5"/>
  <c r="Z71" i="5"/>
  <c r="X53" i="6" l="1"/>
  <c r="AE53" i="6" s="1"/>
  <c r="AJ54" i="6"/>
  <c r="AJ55" i="6"/>
  <c r="AJ60" i="6" l="1"/>
  <c r="AJ58" i="6"/>
  <c r="AJ57" i="6"/>
  <c r="AJ82" i="6"/>
  <c r="AJ80" i="6"/>
  <c r="AJ78" i="6"/>
  <c r="AJ83" i="6"/>
  <c r="AJ81" i="6"/>
  <c r="AJ79" i="6"/>
  <c r="AJ77" i="6"/>
  <c r="AJ75" i="6"/>
  <c r="AJ73" i="6"/>
  <c r="AJ71" i="6"/>
  <c r="AJ69" i="6"/>
  <c r="AJ67" i="6"/>
  <c r="AJ65" i="6"/>
  <c r="AJ63" i="6"/>
  <c r="AJ61" i="6"/>
  <c r="AJ56" i="6"/>
  <c r="AJ76" i="6"/>
  <c r="AJ74" i="6"/>
  <c r="AJ72" i="6"/>
  <c r="AJ70" i="6"/>
  <c r="AJ68" i="6"/>
  <c r="AJ66" i="6"/>
  <c r="AJ64" i="6"/>
  <c r="AJ62" i="6"/>
  <c r="AJ59" i="6"/>
  <c r="P122" i="5" l="1"/>
  <c r="Q122" i="5"/>
  <c r="P123" i="5"/>
  <c r="Q123" i="5"/>
  <c r="P124" i="5"/>
  <c r="Q124" i="5"/>
  <c r="P125" i="5"/>
  <c r="Q125" i="5"/>
  <c r="P126" i="5"/>
  <c r="Q126" i="5"/>
  <c r="P127" i="5"/>
  <c r="Q127" i="5"/>
  <c r="P128" i="5"/>
  <c r="Q128" i="5"/>
  <c r="P129" i="5"/>
  <c r="Q129" i="5"/>
  <c r="P130" i="5"/>
  <c r="Q130" i="5"/>
  <c r="P131" i="5"/>
  <c r="Q131" i="5"/>
  <c r="P132" i="5"/>
  <c r="Q132" i="5"/>
  <c r="P133" i="5"/>
  <c r="Q133" i="5"/>
  <c r="P134" i="5"/>
  <c r="Q134" i="5"/>
  <c r="P135" i="5"/>
  <c r="Q135" i="5"/>
  <c r="P136" i="5"/>
  <c r="Q136" i="5"/>
  <c r="P137" i="5"/>
  <c r="Q137" i="5"/>
  <c r="P138" i="5"/>
  <c r="Q138" i="5"/>
  <c r="P139" i="5"/>
  <c r="Q139" i="5"/>
  <c r="P140" i="5"/>
  <c r="Q140" i="5"/>
  <c r="P141" i="5"/>
  <c r="Q141" i="5"/>
  <c r="P142" i="5"/>
  <c r="Q142" i="5"/>
  <c r="P143" i="5"/>
  <c r="Q143" i="5"/>
  <c r="P144" i="5"/>
  <c r="Q144" i="5"/>
  <c r="P145" i="5"/>
  <c r="Q145" i="5"/>
  <c r="P146" i="5"/>
  <c r="Q146" i="5"/>
  <c r="P147" i="5"/>
  <c r="Q147" i="5"/>
  <c r="P148" i="5"/>
  <c r="Q148" i="5"/>
  <c r="P149" i="5"/>
  <c r="Q149" i="5"/>
  <c r="P150" i="5"/>
  <c r="Q150" i="5"/>
  <c r="P151" i="5"/>
  <c r="Q151" i="5"/>
  <c r="P152" i="5"/>
  <c r="Q152" i="5"/>
  <c r="P153" i="5"/>
  <c r="Q153" i="5"/>
  <c r="P154" i="5"/>
  <c r="Q154" i="5"/>
  <c r="Q121" i="5"/>
  <c r="P121" i="5"/>
  <c r="E155" i="5"/>
  <c r="O155" i="5"/>
  <c r="R126" i="5" l="1"/>
  <c r="R129" i="5"/>
  <c r="R125" i="5"/>
  <c r="R154" i="5"/>
  <c r="R150" i="5"/>
  <c r="R146" i="5"/>
  <c r="R142" i="5"/>
  <c r="R138" i="5"/>
  <c r="R134" i="5"/>
  <c r="R130" i="5"/>
  <c r="R121" i="5"/>
  <c r="R153" i="5"/>
  <c r="R149" i="5"/>
  <c r="R145" i="5"/>
  <c r="R122" i="5"/>
  <c r="R141" i="5"/>
  <c r="R137" i="5"/>
  <c r="R133" i="5"/>
  <c r="R152" i="5"/>
  <c r="R147" i="5"/>
  <c r="R144" i="5"/>
  <c r="R139" i="5"/>
  <c r="R136" i="5"/>
  <c r="R131" i="5"/>
  <c r="R128" i="5"/>
  <c r="R123" i="5"/>
  <c r="R151" i="5"/>
  <c r="R148" i="5"/>
  <c r="R143" i="5"/>
  <c r="R140" i="5"/>
  <c r="R135" i="5"/>
  <c r="R132" i="5"/>
  <c r="R127" i="5"/>
  <c r="R124" i="5"/>
  <c r="F99" i="5"/>
  <c r="F100" i="5"/>
  <c r="F101" i="5"/>
  <c r="F102" i="5"/>
  <c r="F103" i="5"/>
  <c r="F104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71" i="5"/>
  <c r="U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Q72" i="3" l="1"/>
  <c r="P72" i="3"/>
  <c r="Q76" i="3"/>
  <c r="P76" i="3"/>
  <c r="Q80" i="3"/>
  <c r="P80" i="3"/>
  <c r="Q84" i="3"/>
  <c r="P84" i="3"/>
  <c r="Q88" i="3"/>
  <c r="P88" i="3"/>
  <c r="Q92" i="3"/>
  <c r="P92" i="3"/>
  <c r="Q96" i="3"/>
  <c r="P96" i="3"/>
  <c r="Q100" i="3"/>
  <c r="P100" i="3"/>
  <c r="P73" i="3"/>
  <c r="Q73" i="3"/>
  <c r="Q77" i="3"/>
  <c r="U77" i="3" s="1"/>
  <c r="P77" i="3"/>
  <c r="T77" i="3" s="1"/>
  <c r="P81" i="3"/>
  <c r="Q81" i="3"/>
  <c r="Q85" i="3"/>
  <c r="P85" i="3"/>
  <c r="Q89" i="3"/>
  <c r="P89" i="3"/>
  <c r="P93" i="3"/>
  <c r="Q93" i="3"/>
  <c r="Q97" i="3"/>
  <c r="P97" i="3"/>
  <c r="P74" i="3"/>
  <c r="Q74" i="3"/>
  <c r="P78" i="3"/>
  <c r="Q78" i="3"/>
  <c r="P82" i="3"/>
  <c r="Q82" i="3"/>
  <c r="P86" i="3"/>
  <c r="Q86" i="3"/>
  <c r="P90" i="3"/>
  <c r="Q90" i="3"/>
  <c r="P94" i="3"/>
  <c r="Q94" i="3"/>
  <c r="P98" i="3"/>
  <c r="Q98" i="3"/>
  <c r="Q75" i="3"/>
  <c r="P75" i="3"/>
  <c r="P79" i="3"/>
  <c r="Q79" i="3"/>
  <c r="Q83" i="3"/>
  <c r="P83" i="3"/>
  <c r="P87" i="3"/>
  <c r="Q87" i="3"/>
  <c r="Q91" i="3"/>
  <c r="P91" i="3"/>
  <c r="P95" i="3"/>
  <c r="Q95" i="3"/>
  <c r="P99" i="3"/>
  <c r="Q99" i="3"/>
  <c r="P71" i="3"/>
  <c r="T71" i="3" s="1"/>
  <c r="T101" i="3"/>
  <c r="T100" i="3" l="1"/>
  <c r="U99" i="3"/>
  <c r="U98" i="3"/>
  <c r="U97" i="3"/>
  <c r="T96" i="3"/>
  <c r="U95" i="3"/>
  <c r="U94" i="3"/>
  <c r="U93" i="3"/>
  <c r="T92" i="3"/>
  <c r="U91" i="3"/>
  <c r="U90" i="3"/>
  <c r="U89" i="3"/>
  <c r="T88" i="3"/>
  <c r="U87" i="3"/>
  <c r="U86" i="3"/>
  <c r="U85" i="3"/>
  <c r="T84" i="3"/>
  <c r="U83" i="3"/>
  <c r="U82" i="3"/>
  <c r="U81" i="3"/>
  <c r="T80" i="3"/>
  <c r="U79" i="3"/>
  <c r="T78" i="3"/>
  <c r="T76" i="3"/>
  <c r="U75" i="3"/>
  <c r="U74" i="3"/>
  <c r="U73" i="3"/>
  <c r="T72" i="3"/>
  <c r="Q71" i="3"/>
  <c r="U71" i="3" s="1"/>
  <c r="T86" i="3" l="1"/>
  <c r="U78" i="3"/>
  <c r="T74" i="3"/>
  <c r="T82" i="3"/>
  <c r="T98" i="3"/>
  <c r="T90" i="3"/>
  <c r="T94" i="3"/>
  <c r="T85" i="3"/>
  <c r="T93" i="3"/>
  <c r="T73" i="3"/>
  <c r="T81" i="3"/>
  <c r="T89" i="3"/>
  <c r="T97" i="3"/>
  <c r="U72" i="3"/>
  <c r="U76" i="3"/>
  <c r="U80" i="3"/>
  <c r="U84" i="3"/>
  <c r="U88" i="3"/>
  <c r="U92" i="3"/>
  <c r="U96" i="3"/>
  <c r="U100" i="3"/>
  <c r="T75" i="3"/>
  <c r="T79" i="3"/>
  <c r="T83" i="3"/>
  <c r="T87" i="3"/>
  <c r="T91" i="3"/>
  <c r="T95" i="3"/>
  <c r="T99" i="3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72" i="2"/>
  <c r="U72" i="2" s="1"/>
  <c r="W92" i="2" l="1"/>
  <c r="AC92" i="2" s="1"/>
  <c r="X92" i="2"/>
  <c r="AD92" i="2" s="1"/>
  <c r="V92" i="2"/>
  <c r="AB92" i="2" s="1"/>
  <c r="U92" i="2"/>
  <c r="AA92" i="2" s="1"/>
  <c r="W84" i="2"/>
  <c r="AC84" i="2" s="1"/>
  <c r="X84" i="2"/>
  <c r="AD84" i="2" s="1"/>
  <c r="U84" i="2"/>
  <c r="AA84" i="2" s="1"/>
  <c r="V84" i="2"/>
  <c r="AB84" i="2" s="1"/>
  <c r="W80" i="2"/>
  <c r="AC80" i="2" s="1"/>
  <c r="X80" i="2"/>
  <c r="AD80" i="2" s="1"/>
  <c r="U80" i="2"/>
  <c r="AA80" i="2" s="1"/>
  <c r="V80" i="2"/>
  <c r="AB80" i="2" s="1"/>
  <c r="W76" i="2"/>
  <c r="AC76" i="2" s="1"/>
  <c r="X76" i="2"/>
  <c r="AD76" i="2" s="1"/>
  <c r="U76" i="2"/>
  <c r="AA76" i="2" s="1"/>
  <c r="V76" i="2"/>
  <c r="AB76" i="2" s="1"/>
  <c r="W99" i="2"/>
  <c r="AC99" i="2" s="1"/>
  <c r="X99" i="2"/>
  <c r="AD99" i="2" s="1"/>
  <c r="V99" i="2"/>
  <c r="AB99" i="2" s="1"/>
  <c r="U99" i="2"/>
  <c r="AA99" i="2" s="1"/>
  <c r="W95" i="2"/>
  <c r="AC95" i="2" s="1"/>
  <c r="X95" i="2"/>
  <c r="AD95" i="2" s="1"/>
  <c r="V95" i="2"/>
  <c r="AB95" i="2" s="1"/>
  <c r="U95" i="2"/>
  <c r="AA95" i="2" s="1"/>
  <c r="W91" i="2"/>
  <c r="AC91" i="2" s="1"/>
  <c r="U91" i="2"/>
  <c r="AA91" i="2" s="1"/>
  <c r="X91" i="2"/>
  <c r="AD91" i="2" s="1"/>
  <c r="V91" i="2"/>
  <c r="AB91" i="2" s="1"/>
  <c r="W87" i="2"/>
  <c r="AC87" i="2" s="1"/>
  <c r="U87" i="2"/>
  <c r="AA87" i="2" s="1"/>
  <c r="X87" i="2"/>
  <c r="AD87" i="2" s="1"/>
  <c r="V87" i="2"/>
  <c r="AB87" i="2" s="1"/>
  <c r="W83" i="2"/>
  <c r="AC83" i="2" s="1"/>
  <c r="U83" i="2"/>
  <c r="AA83" i="2" s="1"/>
  <c r="X83" i="2"/>
  <c r="AD83" i="2" s="1"/>
  <c r="V83" i="2"/>
  <c r="AB83" i="2" s="1"/>
  <c r="W79" i="2"/>
  <c r="AC79" i="2" s="1"/>
  <c r="U79" i="2"/>
  <c r="AA79" i="2" s="1"/>
  <c r="X79" i="2"/>
  <c r="AD79" i="2" s="1"/>
  <c r="V79" i="2"/>
  <c r="AB79" i="2" s="1"/>
  <c r="W75" i="2"/>
  <c r="AC75" i="2" s="1"/>
  <c r="U75" i="2"/>
  <c r="AA75" i="2" s="1"/>
  <c r="X75" i="2"/>
  <c r="AD75" i="2" s="1"/>
  <c r="V75" i="2"/>
  <c r="AB75" i="2" s="1"/>
  <c r="W96" i="2"/>
  <c r="AC96" i="2" s="1"/>
  <c r="X96" i="2"/>
  <c r="AD96" i="2" s="1"/>
  <c r="V96" i="2"/>
  <c r="AB96" i="2" s="1"/>
  <c r="U96" i="2"/>
  <c r="AA96" i="2" s="1"/>
  <c r="W94" i="2"/>
  <c r="AC94" i="2" s="1"/>
  <c r="X94" i="2"/>
  <c r="AD94" i="2" s="1"/>
  <c r="V94" i="2"/>
  <c r="AB94" i="2" s="1"/>
  <c r="U94" i="2"/>
  <c r="AA94" i="2" s="1"/>
  <c r="W86" i="2"/>
  <c r="AC86" i="2" s="1"/>
  <c r="X86" i="2"/>
  <c r="AD86" i="2" s="1"/>
  <c r="U86" i="2"/>
  <c r="AA86" i="2" s="1"/>
  <c r="V86" i="2"/>
  <c r="AB86" i="2" s="1"/>
  <c r="W82" i="2"/>
  <c r="AC82" i="2" s="1"/>
  <c r="X82" i="2"/>
  <c r="AD82" i="2" s="1"/>
  <c r="U82" i="2"/>
  <c r="AA82" i="2" s="1"/>
  <c r="V82" i="2"/>
  <c r="AB82" i="2" s="1"/>
  <c r="W78" i="2"/>
  <c r="AC78" i="2" s="1"/>
  <c r="X78" i="2"/>
  <c r="AD78" i="2" s="1"/>
  <c r="U78" i="2"/>
  <c r="AA78" i="2" s="1"/>
  <c r="V78" i="2"/>
  <c r="AB78" i="2" s="1"/>
  <c r="W74" i="2"/>
  <c r="AC74" i="2" s="1"/>
  <c r="X74" i="2"/>
  <c r="AD74" i="2" s="1"/>
  <c r="U74" i="2"/>
  <c r="AA74" i="2" s="1"/>
  <c r="V74" i="2"/>
  <c r="AB74" i="2" s="1"/>
  <c r="W100" i="2"/>
  <c r="AC100" i="2" s="1"/>
  <c r="X100" i="2"/>
  <c r="AD100" i="2" s="1"/>
  <c r="V100" i="2"/>
  <c r="AB100" i="2" s="1"/>
  <c r="U100" i="2"/>
  <c r="AA100" i="2" s="1"/>
  <c r="W88" i="2"/>
  <c r="AC88" i="2" s="1"/>
  <c r="X88" i="2"/>
  <c r="AD88" i="2" s="1"/>
  <c r="U88" i="2"/>
  <c r="AA88" i="2" s="1"/>
  <c r="V88" i="2"/>
  <c r="AB88" i="2" s="1"/>
  <c r="W98" i="2"/>
  <c r="AC98" i="2" s="1"/>
  <c r="X98" i="2"/>
  <c r="AD98" i="2" s="1"/>
  <c r="V98" i="2"/>
  <c r="AB98" i="2" s="1"/>
  <c r="U98" i="2"/>
  <c r="AA98" i="2" s="1"/>
  <c r="W90" i="2"/>
  <c r="AC90" i="2" s="1"/>
  <c r="X90" i="2"/>
  <c r="AD90" i="2" s="1"/>
  <c r="U90" i="2"/>
  <c r="AA90" i="2" s="1"/>
  <c r="V90" i="2"/>
  <c r="AB90" i="2" s="1"/>
  <c r="W97" i="2"/>
  <c r="AC97" i="2" s="1"/>
  <c r="X97" i="2"/>
  <c r="AD97" i="2" s="1"/>
  <c r="U97" i="2"/>
  <c r="AA97" i="2" s="1"/>
  <c r="V97" i="2"/>
  <c r="AB97" i="2" s="1"/>
  <c r="W93" i="2"/>
  <c r="AC93" i="2" s="1"/>
  <c r="X93" i="2"/>
  <c r="AD93" i="2" s="1"/>
  <c r="U93" i="2"/>
  <c r="AA93" i="2" s="1"/>
  <c r="V93" i="2"/>
  <c r="AB93" i="2" s="1"/>
  <c r="W89" i="2"/>
  <c r="AC89" i="2" s="1"/>
  <c r="U89" i="2"/>
  <c r="AA89" i="2" s="1"/>
  <c r="X89" i="2"/>
  <c r="AD89" i="2" s="1"/>
  <c r="V89" i="2"/>
  <c r="AB89" i="2" s="1"/>
  <c r="W85" i="2"/>
  <c r="AC85" i="2" s="1"/>
  <c r="U85" i="2"/>
  <c r="AA85" i="2" s="1"/>
  <c r="X85" i="2"/>
  <c r="AD85" i="2" s="1"/>
  <c r="V85" i="2"/>
  <c r="AB85" i="2" s="1"/>
  <c r="W81" i="2"/>
  <c r="AC81" i="2" s="1"/>
  <c r="U81" i="2"/>
  <c r="AA81" i="2" s="1"/>
  <c r="X81" i="2"/>
  <c r="AD81" i="2" s="1"/>
  <c r="V81" i="2"/>
  <c r="AB81" i="2" s="1"/>
  <c r="W77" i="2"/>
  <c r="AC77" i="2" s="1"/>
  <c r="U77" i="2"/>
  <c r="AA77" i="2" s="1"/>
  <c r="X77" i="2"/>
  <c r="AD77" i="2" s="1"/>
  <c r="V77" i="2"/>
  <c r="AB77" i="2" s="1"/>
  <c r="W73" i="2"/>
  <c r="AC73" i="2" s="1"/>
  <c r="U73" i="2"/>
  <c r="AA73" i="2" s="1"/>
  <c r="X73" i="2"/>
  <c r="AD73" i="2" s="1"/>
  <c r="V73" i="2"/>
  <c r="AB73" i="2" s="1"/>
  <c r="W72" i="2"/>
  <c r="AC72" i="2" s="1"/>
  <c r="AA72" i="2"/>
  <c r="X72" i="2"/>
  <c r="AD72" i="2" s="1"/>
  <c r="V72" i="2"/>
  <c r="AB72" i="2" s="1"/>
</calcChain>
</file>

<file path=xl/sharedStrings.xml><?xml version="1.0" encoding="utf-8"?>
<sst xmlns="http://schemas.openxmlformats.org/spreadsheetml/2006/main" count="2569" uniqueCount="214">
  <si>
    <r>
      <t>Source:</t>
    </r>
    <r>
      <rPr>
        <sz val="9"/>
        <rFont val="Arial"/>
        <family val="2"/>
      </rPr>
      <t xml:space="preserve"> Eurostat (online data code: ilc_mdes03)</t>
    </r>
  </si>
  <si>
    <t>Currency</t>
  </si>
  <si>
    <t>EUR</t>
  </si>
  <si>
    <t>BGN</t>
  </si>
  <si>
    <t>CZK</t>
  </si>
  <si>
    <t>DKK</t>
  </si>
  <si>
    <t>LTL</t>
  </si>
  <si>
    <t>HUF</t>
  </si>
  <si>
    <t>PLN</t>
  </si>
  <si>
    <t>RON</t>
  </si>
  <si>
    <t>SEK</t>
  </si>
  <si>
    <t>GBP</t>
  </si>
  <si>
    <t>ISK</t>
  </si>
  <si>
    <t>NOK</t>
  </si>
  <si>
    <t>CHF</t>
  </si>
  <si>
    <t>HRK</t>
  </si>
  <si>
    <t>Employees</t>
  </si>
  <si>
    <t>Retired persons</t>
  </si>
  <si>
    <t>Unemployed persons</t>
  </si>
  <si>
    <t>Bookmark</t>
  </si>
  <si>
    <t>Second quintile</t>
  </si>
  <si>
    <t>(% of total population)</t>
  </si>
  <si>
    <t>(%)</t>
  </si>
  <si>
    <t>Belgium</t>
  </si>
  <si>
    <t>Bulgaria</t>
  </si>
  <si>
    <t>Czech Republic</t>
  </si>
  <si>
    <t>Denmark</t>
  </si>
  <si>
    <t>Estonia</t>
  </si>
  <si>
    <t>Ireland</t>
  </si>
  <si>
    <t>Greece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</si>
  <si>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</si>
  <si>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</si>
  <si>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</si>
  <si>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</si>
  <si>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</si>
  <si>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</si>
  <si>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</si>
  <si>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</si>
  <si>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</si>
  <si>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</si>
  <si>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</si>
  <si>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</si>
  <si>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</si>
  <si>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</si>
  <si>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</si>
  <si>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</si>
  <si>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</si>
  <si>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</si>
  <si>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</si>
  <si>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</si>
  <si>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Switzerland</t>
  </si>
  <si>
    <t>Bookmarks</t>
  </si>
  <si>
    <t>Employed persons except employees</t>
  </si>
  <si>
    <t>First decile</t>
  </si>
  <si>
    <t>Ninth decile</t>
  </si>
  <si>
    <t>First quintile</t>
  </si>
  <si>
    <t>Third quintile</t>
  </si>
  <si>
    <t>Fourth quintile</t>
  </si>
  <si>
    <r>
      <t>Source:</t>
    </r>
    <r>
      <rPr>
        <sz val="9"/>
        <rFont val="Arial"/>
        <family val="2"/>
      </rPr>
      <t xml:space="preserve"> Eurostat (online data codes: ilc_di05 and prc_hicp_aind)</t>
    </r>
  </si>
  <si>
    <r>
      <rPr>
        <i/>
        <sz val="9"/>
        <color indexed="8"/>
        <rFont val="Arial"/>
        <family val="2"/>
      </rPr>
      <t>Source</t>
    </r>
    <r>
      <rPr>
        <sz val="9"/>
        <color indexed="8"/>
        <rFont val="Arial"/>
        <family val="2"/>
      </rPr>
      <t>:</t>
    </r>
    <r>
      <rPr>
        <sz val="9"/>
        <rFont val="Arial"/>
        <family val="2"/>
      </rPr>
      <t xml:space="preserve"> Eurostat (online data codes: ilc_di03 and prc_hicp_aind)</t>
    </r>
  </si>
  <si>
    <r>
      <t>Source:</t>
    </r>
    <r>
      <rPr>
        <sz val="9"/>
        <rFont val="Arial"/>
        <family val="2"/>
      </rPr>
      <t xml:space="preserve"> Eurostat (online data codes: ilc_di01 and prc_hicp_aind)</t>
    </r>
  </si>
  <si>
    <t>Spain</t>
  </si>
  <si>
    <t>Germany</t>
  </si>
  <si>
    <t>United Kingdom</t>
  </si>
  <si>
    <t>:</t>
  </si>
  <si>
    <t>(¹) Break in series for median equivalised net income, 2013.</t>
  </si>
  <si>
    <t>(²) Break in series for median equivalised net income, 2014.</t>
  </si>
  <si>
    <t>HICP (2015 = 100) - annual data (average index and rate of change) [prc_hicp_aind]</t>
  </si>
  <si>
    <t>Last update</t>
  </si>
  <si>
    <t>Extracted on</t>
  </si>
  <si>
    <t>04.03.16</t>
  </si>
  <si>
    <t>Source of data</t>
  </si>
  <si>
    <t>Eurostat</t>
  </si>
  <si>
    <t>UNIT</t>
  </si>
  <si>
    <t>Annual average index</t>
  </si>
  <si>
    <t>COICOP</t>
  </si>
  <si>
    <t>All-items HICP</t>
  </si>
  <si>
    <t>Mean and median income by age and sex (source: SILC) [ilc_di03]</t>
  </si>
  <si>
    <t>23.02.16</t>
  </si>
  <si>
    <t>AGE</t>
  </si>
  <si>
    <t>Total</t>
  </si>
  <si>
    <t>SEX</t>
  </si>
  <si>
    <t>INDIC_IL</t>
  </si>
  <si>
    <t>Median equivalised net income</t>
  </si>
  <si>
    <t>National currency</t>
  </si>
  <si>
    <t>Change in nominal terms</t>
  </si>
  <si>
    <t>Change in HICP</t>
  </si>
  <si>
    <t>Change in real terms</t>
  </si>
  <si>
    <t>Median income (NAC)</t>
  </si>
  <si>
    <t>16 years or over</t>
  </si>
  <si>
    <t>Top cut-off point</t>
  </si>
  <si>
    <t>CURRENCY</t>
  </si>
  <si>
    <t>2013</t>
  </si>
  <si>
    <t>2014</t>
  </si>
  <si>
    <t>HHTYP</t>
  </si>
  <si>
    <t>INCGRP</t>
  </si>
  <si>
    <t>Percentage of total population</t>
  </si>
  <si>
    <t>Serbia</t>
  </si>
  <si>
    <t>FYR of Macedonia</t>
  </si>
  <si>
    <t>Fifth quintile</t>
  </si>
  <si>
    <t>http://appsso.eurostat.ec.europa.eu/nui/show.do?query=BOOKMARK_DS-053406_QID_-6EDC9E9F_UID_-3F171EB0&amp;layout=TIME,C,X,0;GEO,L,Y,0;AGE,L,Z,0;SEX,L,Z,1;INDIC_IL,L,Z,2;UNIT,L,Z,3;INDICATORS,C,Z,4;&amp;zSelection=DS-053406INDICATORS,OBS_FLAG;DS-053406SEX,T;DS-053406AGE,TOTAL;DS-053406UNIT,NAC;DS-053406INDIC_IL,MED_E;&amp;rankName1=INDIC-IL_1_2_-1_2&amp;rankName2=UNIT_1_2_-1_2&amp;rankName3=AGE_1_2_-1_2&amp;rankName4=INDICATORS_1_2_-1_2&amp;rankName5=SEX_1_2_-1_2&amp;rankName6=TIME_1_0_0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</si>
  <si>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Germany (until 1990 former territory of the FRG)</t>
  </si>
  <si>
    <t>Former Yugoslav Republic of Macedonia, the</t>
  </si>
  <si>
    <t>Turkey</t>
  </si>
  <si>
    <t>TRY</t>
  </si>
  <si>
    <t>RSD</t>
  </si>
  <si>
    <t>MKD</t>
  </si>
  <si>
    <t>Mean and median income by age and sex - EU-SILC survey [ilc_di03]</t>
  </si>
  <si>
    <t>GEO/TIME</t>
  </si>
  <si>
    <t>2012</t>
  </si>
  <si>
    <t>2015</t>
  </si>
  <si>
    <t/>
  </si>
  <si>
    <t>b</t>
  </si>
  <si>
    <t>p</t>
  </si>
  <si>
    <t>Available flags:</t>
  </si>
  <si>
    <t>Special value:</t>
  </si>
  <si>
    <t>break in time series</t>
  </si>
  <si>
    <t>c</t>
  </si>
  <si>
    <t>confidential</t>
  </si>
  <si>
    <t>d</t>
  </si>
  <si>
    <t>definition differs, see metadata</t>
  </si>
  <si>
    <t>e</t>
  </si>
  <si>
    <t>estimated</t>
  </si>
  <si>
    <t>f</t>
  </si>
  <si>
    <t>forecast</t>
  </si>
  <si>
    <t>i</t>
  </si>
  <si>
    <t>see metadata (phased out)</t>
  </si>
  <si>
    <t>n</t>
  </si>
  <si>
    <t>not significant</t>
  </si>
  <si>
    <t>provisional</t>
  </si>
  <si>
    <t>r</t>
  </si>
  <si>
    <t>revised</t>
  </si>
  <si>
    <t>s</t>
  </si>
  <si>
    <t>Eurostat estimate (phased out)</t>
  </si>
  <si>
    <t>u</t>
  </si>
  <si>
    <t>low reliability</t>
  </si>
  <si>
    <t>z</t>
  </si>
  <si>
    <t>not applicable</t>
  </si>
  <si>
    <t>Previous calculation</t>
  </si>
  <si>
    <t>2015/2014</t>
  </si>
  <si>
    <t>(²) HICP: definition differs.</t>
  </si>
  <si>
    <t>Serbia (²)</t>
  </si>
  <si>
    <t>Change in real terms (2014-15)</t>
  </si>
  <si>
    <t>http://appsso.eurostat.ec.europa.eu/nui/show.do?query=BOOKMARK_DS-053410_QID_16DA2072_UID_-3F171EB0&amp;layout=TIME,C,X,0;WSTATUS,L,X,1;GEO,L,Y,0;INDIC_IL,L,Z,0;AGE,L,Z,1;SEX,L,Z,2;UNIT,L,Z,3;INDICATORS,C,Z,4;&amp;zSelection=DS-053410UNIT,NAC;DS-053410INDICATORS,OBS_FLAG;DS-053410SEX,T;DS-053410AGE,Y_GE16;DS-053410INDIC_IL,MED_E;&amp;rankName1=INDIC-IL_1_2_-1_2&amp;rankName2=UNIT_1_2_-1_2&amp;rankName3=AGE_1_2_-1_2&amp;rankName4=INDICATORS_1_2_-1_2&amp;rankName5=SEX_1_2_-1_2&amp;rankName6=TIME_1_0_0_0&amp;rankName7=WSTATUS_1_2_1_0&amp;rankName8=GEO_1_2_0_1&amp;sortC=ASC_-1_FIRST&amp;rStp=&amp;cStp=&amp;rDCh=&amp;cDCh=&amp;rDM=true&amp;cDM=true&amp;footnes=false&amp;empty=false&amp;wai=false&amp;time_mode=ROLLING&amp;time_most_recent=false&amp;lang=EN&amp;cfo=%23%23%23%2C%23%23%23.%23%23%23</t>
  </si>
  <si>
    <t>Mean and median income by most frequent activity status - EU-SILC survey [ilc_di05]</t>
  </si>
  <si>
    <t>GEO/WSTATUS</t>
  </si>
  <si>
    <t>2015 at 2014 prices</t>
  </si>
  <si>
    <t>http://appsso.eurostat.ec.europa.eu/nui/show.do?query=BOOKMARK_DS-050270_QID_-2BB6FDED_UID_-3F171EB0&amp;layout=TIME,C,X,0;QUANTILE,C,X,1;GEO,L,Y,0;INDIC_IL,L,Z,0;CURRENCY,L,Z,1;INDICATORS,C,Z,2;&amp;zSelection=DS-050270INDIC_IL,TC;DS-050270INDICATORS,OBS_FLAG;DS-050270CURRENCY,NAC;&amp;rankName1=INDIC-IL_1_2_-1_2&amp;rankName2=CURRENCY_1_2_-1_2&amp;rankName3=INDICATORS_1_2_-1_2&amp;rankName4=TIME_1_0_0_0&amp;rankName5=QUANTILE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</si>
  <si>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Distribution of income by quantiles - EU-SILC survey [ilc_di01]</t>
  </si>
  <si>
    <t>http://appsso.eurostat.ec.europa.eu/nui/show.do?query=BOOKMARK_DS-055100_QID_55479BB7_UID_-3F171EB0&amp;layout=UNIT,L,X,0;TIME,C,X,1;GEO,L,Y,0;COICOP,L,Z,0;INDICATORS,C,Z,1;&amp;zSelection=DS-055100COICOP,CP00;DS-055100INDICATORS,OBS_FLAG;&amp;rankName1=INDICATORS_1_2_-1_2&amp;rankName2=COICOP_1_2_-1_2&amp;rankName3=UNIT_1_2_0_0&amp;rankName4=TIME_1_0_1_0&amp;rankName5=GEO_1_2_0_1&amp;rStp=&amp;cStp=&amp;rDCh=&amp;cDCh=&amp;rDM=true&amp;cDM=true&amp;footnes=false&amp;empty=false&amp;wai=false&amp;time_mode=ROLLING&amp;time_most_recent=false&amp;lang=EN&amp;cfo=%23%23%23%2C%23%23%23.%23%23%23</t>
  </si>
  <si>
    <t>2014-15</t>
  </si>
  <si>
    <t>Table 1: Median equivalised disposable income in 2015 and change 2014–15</t>
  </si>
  <si>
    <t>Figure 1: Change in median income after adjusting for inflation, 2014-15</t>
  </si>
  <si>
    <t>Table 2: Real change in median disposable income by economic status,  2014–15</t>
  </si>
  <si>
    <t>First decile 2014-15</t>
  </si>
  <si>
    <t>Ninth decile 2014-15</t>
  </si>
  <si>
    <t>Euro</t>
  </si>
  <si>
    <t>TIME</t>
  </si>
  <si>
    <t>GEO/QUANTILE</t>
  </si>
  <si>
    <t>Third decile</t>
  </si>
  <si>
    <t>Fifth decile</t>
  </si>
  <si>
    <t>Seventh decile</t>
  </si>
  <si>
    <t>Table 3: Change in equivalised disposable income for first and fifth quintiles, change 2014–15</t>
  </si>
  <si>
    <t>Median of first quintile 2015</t>
  </si>
  <si>
    <t>Median of fifth quintile 2015</t>
  </si>
  <si>
    <t>Change in real terms 2014–15
(%)</t>
  </si>
  <si>
    <t xml:space="preserve">Figure 2: Change in income in the five quintiles in real terms, largest increases and decreases, 2014–15 </t>
  </si>
  <si>
    <t>Figure 3: Inability to afford a meal with meat, chicken, fish or a vegetarian equivalent, 2014 and 2015</t>
  </si>
  <si>
    <t>http://appsso.eurostat.ec.europa.eu/nui/show.do?query=BOOKMARK_DS-056350_QID_-402E968F_UID_-3F171EB0&amp;layout=TIME,C,X,0;GEO,L,Y,0;HHTYP,L,Z,0;INCGRP,L,Z,1;UNIT,L,Z,2;INDICATORS,C,Z,3;&amp;zSelection=DS-056350INCGRP,TOTAL;DS-056350UNIT,PC_POP;DS-056350INDICATORS,OBS_FLAG;DS-056350HHTYP,TOTAL;&amp;rankName1=HHTYP_1_2_-1_2&amp;rankName2=UNIT_1_2_-1_2&amp;rankName3=INDICATORS_1_2_-1_2&amp;rankName4=INCGRP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</si>
  <si>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Inability to afford a meal with meat, chicken, fish (or vegetarian equivalent) every second day - EU-SILC survey [ilc_mdes03]</t>
  </si>
  <si>
    <t>European Union (28 countries)</t>
  </si>
  <si>
    <t>Euro area (19 countries)</t>
  </si>
  <si>
    <t>http://appsso.eurostat.ec.europa.eu/nui/show.do?query=BOOKMARK_DS-055100_QID_-5F6C9E5B_UID_-3F171EB0&amp;layout=UNIT,L,X,0;TIME,C,X,1;GEO,L,Y,0;COICOP,L,Z,0;INDICATORS,C,Z,1;&amp;zSelection=DS-055100COICOP,CP00;DS-055100INDICATORS,OBS_FLAG;&amp;rankName1=INDICATORS_1_2_-1_2&amp;rankName2=COICOP_1_2_-1_2&amp;rankName3=UNIT_1_2_0_0&amp;rankName4=TIME_1_0_1_0&amp;rankName5=GEO_1_2_0_1&amp;rStp=&amp;cStp=&amp;rDCh=&amp;cDCh=&amp;rDM=true&amp;cDM=true&amp;footnes=false&amp;empty=false&amp;wai=false&amp;time_mode=NONE&amp;time_most_recent=false&amp;lang=EN&amp;cfo=%23%23%23%2C%23%23%23.%23%23%23</t>
  </si>
  <si>
    <t>Annual average rate of change</t>
  </si>
  <si>
    <t>not available</t>
  </si>
  <si>
    <t>http://appsso.eurostat.ec.europa.eu/nui/show.do?query=BOOKMARK_DS-053506_QID_67212C0A_UID_-3F171EB0&amp;layout=TIME,C,X,0;CURRENCY,L,Y,0;STATINFO,L,Z,0;UNIT,L,Z,1;INDICATORS,C,Z,2;&amp;zSelection=DS-053506STATINFO,AVG;DS-053506UNIT,NAT;DS-053506INDICATORS,OBS_FLAG;&amp;rankName1=UNIT_1_2_-1_2&amp;rankName2=INDICATORS_1_2_-1_2&amp;rankName3=STATINFO_1_2_-1_2&amp;rankName4=TIME_1_0_0_0&amp;rankName5=CURRENCY_1_2_0_1&amp;sortC=ASC_-1_FIRST&amp;rStp=&amp;cStp=&amp;rDCh=&amp;cDCh=&amp;rDM=true&amp;cDM=true&amp;footnes=false&amp;empty=false&amp;wai=false&amp;time_mode=NONE&amp;time_most_recent=false&amp;lang=EN&amp;cfo=%23%23%23%2C%23%23%23.%23%23%23</t>
  </si>
  <si>
    <t>Lithuania Litas</t>
  </si>
  <si>
    <t>Former euro area national currencies vs. euro/ECU - annual data [ert_h_eur_a]</t>
  </si>
  <si>
    <t>STATINFO</t>
  </si>
  <si>
    <t>Average</t>
  </si>
  <si>
    <t>National currency (former currencies of the euro area countries)</t>
  </si>
  <si>
    <t>CURRENCY/TIME</t>
  </si>
  <si>
    <t>Flags and footnotes</t>
  </si>
  <si>
    <t>Lithuanian litas</t>
  </si>
  <si>
    <t>Lithuania (¹)</t>
  </si>
  <si>
    <t>2015/
2014</t>
  </si>
  <si>
    <t>D1</t>
  </si>
  <si>
    <t>D9</t>
  </si>
  <si>
    <t>Ordered</t>
  </si>
  <si>
    <t>Table to be used for the graph</t>
  </si>
  <si>
    <t>Change 2014-15</t>
  </si>
  <si>
    <t>2014-15
Change of the gap between first and fith quintile</t>
  </si>
  <si>
    <t>Fifth quintile - First quintile</t>
  </si>
  <si>
    <t xml:space="preserve">EU-28 </t>
  </si>
  <si>
    <t xml:space="preserve">EA-19 </t>
  </si>
  <si>
    <t>(¹) 2015: provisional.</t>
  </si>
  <si>
    <t>Finland (¹)</t>
  </si>
  <si>
    <t>Spain (¹)</t>
  </si>
  <si>
    <t>Iceland (¹)</t>
  </si>
  <si>
    <t>Norway (¹)</t>
  </si>
  <si>
    <t>Netherlands (¹)(²)</t>
  </si>
  <si>
    <t>(¹) As of 2015, Lithuania became part of the Euro area. 2014 value was converted to EUR.</t>
  </si>
  <si>
    <t>http://appsso.eurostat.ec.europa.eu/nui/show.do?query=BOOKMARK_DS-053406_QID_61FDA4CF_UID_-3F171EB0&amp;layout=TIME,C,X,0;GEO,L,Y,0;UNIT,L,Y,1;AGE,L,Z,0;SEX,L,Z,1;INDIC_IL,L,Z,2;INDICATORS,C,Z,3;&amp;zSelection=DS-053406INDICATORS,OBS_FLAG;DS-053406SEX,T;DS-053406AGE,TOTAL;DS-053406INDIC_IL,MED_E;&amp;rankName1=INDIC-IL_1_2_-1_2&amp;rankName2=AGE_1_2_-1_2&amp;rankName3=INDICATORS_1_2_-1_2&amp;rankName4=SEX_1_2_-1_2&amp;rankName5=TIME_1_0_0_0&amp;rankName6=GEO_1_0_0_1&amp;rankName7=UNIT_1_0_1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</si>
  <si>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Bookmark:</t>
  </si>
  <si>
    <t>http://appsso.eurostat.ec.europa.eu/nui/show.do?query=BOOKMARK_DS-056350_QID_72C0B49E_UID_-3F171EB0&amp;layout=TIME,C,X,0;GEO,L,Y,0;HHTYP,L,Z,0;INCGRP,L,Z,1;UNIT,L,Z,2;INDICATORS,C,Z,3;&amp;zSelection=DS-056350INCGRP,TOTAL;DS-056350UNIT,PC_POP;DS-056350INDICATORS,OBS_FLAG;DS-056350HHTYP,TOTAL;&amp;rankName1=HHTYP_1_2_-1_2&amp;rankName2=UNIT_1_2_-1_2&amp;rankName3=INDICATORS_1_2_-1_2&amp;rankName4=INCGRP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</si>
  <si>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(²) 2014: provisional.</t>
  </si>
  <si>
    <t>Switzerland (³)</t>
  </si>
  <si>
    <t>(³) 2015: not available.</t>
  </si>
  <si>
    <r>
      <rPr>
        <i/>
        <sz val="9"/>
        <color indexed="8"/>
        <rFont val="Arial"/>
        <family val="2"/>
      </rPr>
      <t>Source:</t>
    </r>
    <r>
      <rPr>
        <sz val="9"/>
        <rFont val="Arial"/>
        <family val="2"/>
      </rPr>
      <t xml:space="preserve"> Eurostat (online data codes: ilc_di03 and prc_hicp_aind)</t>
    </r>
  </si>
  <si>
    <t>Employed persons</t>
  </si>
  <si>
    <t>increase in inequity</t>
  </si>
  <si>
    <t>Change in real terms 2014/2015</t>
  </si>
  <si>
    <t>Note: Data refer to the population aged 16 and over and main economic status is self-declared; income are in national  currencies, equivalised and adjusted for inflation.</t>
  </si>
  <si>
    <t>Note: ranked on size of increases and decreases.The indicator refers to median income in the five quintiles. The median is the income value which divides a population, when ranked by income, into two equal-sized groups: exactly 50 % of people fall below that value and 50 % are above 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</si>
</sst>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_i"/>
    <numFmt numFmtId="165" formatCode="#,##0.0"/>
    <numFmt numFmtId="166" formatCode="0.0"/>
    <numFmt numFmtId="167" formatCode="#\ ##0_i"/>
    <numFmt numFmtId="168" formatCode="#\ ###\ ##0_i"/>
    <numFmt numFmtId="169" formatCode="0.0000"/>
    <numFmt numFmtId="170" formatCode="dd\.mm\.yy"/>
    <numFmt numFmtId="171" formatCode="0.00000000"/>
    <numFmt numFmtId="172" formatCode="#,##0.00000"/>
  </numFmts>
  <fonts count="2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8"/>
      <name val="Verdana"/>
      <family val="2"/>
    </font>
    <font>
      <i/>
      <sz val="9"/>
      <color indexed="8"/>
      <name val="Arial"/>
      <family val="2"/>
    </font>
    <font>
      <sz val="9"/>
      <name val="Arial"/>
      <family val="2"/>
      <charset val="161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Arial"/>
      <charset val="238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3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indexed="9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thin">
        <color indexed="9"/>
      </left>
      <right/>
      <top style="hair">
        <color rgb="FFC0C0C0"/>
      </top>
      <bottom style="hair">
        <color rgb="FFC0C0C0"/>
      </bottom>
      <diagonal/>
    </border>
    <border>
      <left style="thin">
        <color indexed="9"/>
      </left>
      <right style="thin">
        <color indexed="9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/>
      <bottom style="hair">
        <color rgb="FFC0C0C0"/>
      </bottom>
      <diagonal/>
    </border>
    <border>
      <left style="thin">
        <color indexed="9"/>
      </left>
      <right style="thin">
        <color indexed="9"/>
      </right>
      <top style="hair">
        <color rgb="FFC0C0C0"/>
      </top>
      <bottom style="hair">
        <color rgb="FFC0C0C0"/>
      </bottom>
      <diagonal/>
    </border>
    <border>
      <left style="thin">
        <color indexed="9"/>
      </left>
      <right style="thin">
        <color indexed="9"/>
      </right>
      <top style="hair">
        <color rgb="FFC0C0C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hair">
        <color rgb="FFC0C0C0"/>
      </top>
      <bottom/>
      <diagonal/>
    </border>
    <border>
      <left style="thin">
        <color indexed="9"/>
      </left>
      <right style="thin">
        <color indexed="9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thin">
        <color indexed="9"/>
      </left>
      <right/>
      <top/>
      <bottom style="hair">
        <color rgb="FFC0C0C0"/>
      </bottom>
      <diagonal/>
    </border>
    <border>
      <left style="thin">
        <color indexed="9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 style="thin">
        <color indexed="9"/>
      </right>
      <top style="thin">
        <color rgb="FF000000"/>
      </top>
      <bottom style="thin">
        <color rgb="FF000000"/>
      </bottom>
      <diagonal/>
    </border>
    <border>
      <left/>
      <right style="thin">
        <color indexed="9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164" fontId="11" fillId="0" borderId="0" applyFill="0" applyBorder="0" applyProtection="0">
      <alignment horizontal="right"/>
    </xf>
    <xf numFmtId="9" fontId="7" fillId="0" borderId="0" applyFont="0" applyFill="0" applyBorder="0" applyAlignment="0" applyProtection="0"/>
    <xf numFmtId="0" fontId="15" fillId="0" borderId="0"/>
    <xf numFmtId="0" fontId="18" fillId="0" borderId="0"/>
    <xf numFmtId="0" fontId="19" fillId="0" borderId="0"/>
    <xf numFmtId="0" fontId="22" fillId="0" borderId="0"/>
  </cellStyleXfs>
  <cellXfs count="485">
    <xf numFmtId="0" fontId="0" fillId="0" borderId="0" xfId="0"/>
    <xf numFmtId="0" fontId="1" fillId="0" borderId="0" xfId="1" applyFont="1" applyFill="1" applyBorder="1"/>
    <xf numFmtId="0" fontId="5" fillId="0" borderId="1" xfId="1" applyFont="1" applyFill="1" applyBorder="1"/>
    <xf numFmtId="0" fontId="1" fillId="0" borderId="1" xfId="1" applyFont="1" applyFill="1" applyBorder="1"/>
    <xf numFmtId="0" fontId="8" fillId="0" borderId="1" xfId="0" applyFont="1" applyBorder="1"/>
    <xf numFmtId="0" fontId="6" fillId="0" borderId="2" xfId="0" applyFont="1" applyBorder="1" applyAlignment="1">
      <alignment horizontal="left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1" xfId="0" applyFont="1" applyBorder="1" applyAlignment="1">
      <alignment horizontal="left"/>
    </xf>
    <xf numFmtId="0" fontId="6" fillId="4" borderId="0" xfId="0" applyFont="1" applyFill="1" applyBorder="1"/>
    <xf numFmtId="0" fontId="6" fillId="0" borderId="7" xfId="0" applyFont="1" applyBorder="1"/>
    <xf numFmtId="165" fontId="1" fillId="4" borderId="0" xfId="2" applyNumberFormat="1" applyFont="1" applyFill="1" applyBorder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/>
    <xf numFmtId="0" fontId="8" fillId="6" borderId="21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 vertical="center" wrapText="1"/>
    </xf>
    <xf numFmtId="0" fontId="4" fillId="4" borderId="0" xfId="0" applyNumberFormat="1" applyFont="1" applyFill="1" applyBorder="1" applyAlignment="1"/>
    <xf numFmtId="2" fontId="6" fillId="0" borderId="1" xfId="0" applyNumberFormat="1" applyFont="1" applyBorder="1"/>
    <xf numFmtId="164" fontId="4" fillId="4" borderId="14" xfId="3" applyFont="1" applyFill="1" applyBorder="1">
      <alignment horizontal="right"/>
    </xf>
    <xf numFmtId="164" fontId="4" fillId="4" borderId="0" xfId="3" applyFont="1" applyFill="1" applyBorder="1">
      <alignment horizontal="right"/>
    </xf>
    <xf numFmtId="4" fontId="4" fillId="4" borderId="0" xfId="0" applyNumberFormat="1" applyFont="1" applyFill="1" applyBorder="1" applyAlignment="1"/>
    <xf numFmtId="3" fontId="4" fillId="4" borderId="0" xfId="0" applyNumberFormat="1" applyFont="1" applyFill="1" applyBorder="1" applyAlignment="1"/>
    <xf numFmtId="165" fontId="1" fillId="4" borderId="16" xfId="2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12" fillId="0" borderId="1" xfId="0" applyFont="1" applyBorder="1"/>
    <xf numFmtId="0" fontId="12" fillId="0" borderId="2" xfId="0" applyFont="1" applyBorder="1"/>
    <xf numFmtId="0" fontId="6" fillId="0" borderId="0" xfId="0" applyFont="1" applyBorder="1" applyAlignment="1">
      <alignment horizontal="left"/>
    </xf>
    <xf numFmtId="167" fontId="14" fillId="4" borderId="0" xfId="3" applyNumberFormat="1" applyFont="1" applyFill="1" applyBorder="1" applyAlignment="1">
      <alignment horizontal="center"/>
    </xf>
    <xf numFmtId="2" fontId="14" fillId="4" borderId="0" xfId="0" applyNumberFormat="1" applyFont="1" applyFill="1" applyBorder="1"/>
    <xf numFmtId="168" fontId="14" fillId="4" borderId="0" xfId="3" applyNumberFormat="1" applyFont="1" applyFill="1" applyBorder="1" applyAlignment="1">
      <alignment horizontal="center"/>
    </xf>
    <xf numFmtId="2" fontId="14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7" fontId="12" fillId="4" borderId="0" xfId="3" applyNumberFormat="1" applyFont="1" applyFill="1" applyBorder="1" applyAlignment="1">
      <alignment horizontal="center"/>
    </xf>
    <xf numFmtId="166" fontId="4" fillId="4" borderId="0" xfId="0" applyNumberFormat="1" applyFont="1" applyFill="1" applyBorder="1" applyAlignment="1">
      <alignment horizontal="center"/>
    </xf>
    <xf numFmtId="168" fontId="4" fillId="4" borderId="0" xfId="3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12" fillId="0" borderId="3" xfId="0" applyFont="1" applyBorder="1"/>
    <xf numFmtId="0" fontId="4" fillId="4" borderId="0" xfId="0" applyNumberFormat="1" applyFont="1" applyFill="1" applyBorder="1" applyAlignment="1">
      <alignment wrapText="1"/>
    </xf>
    <xf numFmtId="2" fontId="6" fillId="4" borderId="0" xfId="0" applyNumberFormat="1" applyFont="1" applyFill="1" applyBorder="1"/>
    <xf numFmtId="0" fontId="4" fillId="0" borderId="0" xfId="0" applyNumberFormat="1" applyFont="1" applyFill="1" applyBorder="1" applyAlignment="1"/>
    <xf numFmtId="0" fontId="14" fillId="4" borderId="0" xfId="0" applyFont="1" applyFill="1" applyBorder="1"/>
    <xf numFmtId="169" fontId="6" fillId="4" borderId="0" xfId="0" applyNumberFormat="1" applyFont="1" applyFill="1" applyBorder="1"/>
    <xf numFmtId="3" fontId="12" fillId="4" borderId="0" xfId="0" applyNumberFormat="1" applyFont="1" applyFill="1" applyBorder="1" applyAlignment="1"/>
    <xf numFmtId="0" fontId="12" fillId="4" borderId="0" xfId="0" applyNumberFormat="1" applyFont="1" applyFill="1" applyBorder="1" applyAlignment="1"/>
    <xf numFmtId="0" fontId="6" fillId="4" borderId="2" xfId="0" applyFont="1" applyFill="1" applyBorder="1" applyAlignment="1">
      <alignment horizontal="left"/>
    </xf>
    <xf numFmtId="0" fontId="5" fillId="0" borderId="2" xfId="1" applyFont="1" applyFill="1" applyBorder="1"/>
    <xf numFmtId="0" fontId="6" fillId="0" borderId="11" xfId="0" applyFont="1" applyBorder="1"/>
    <xf numFmtId="0" fontId="6" fillId="4" borderId="1" xfId="0" applyFont="1" applyFill="1" applyBorder="1"/>
    <xf numFmtId="0" fontId="6" fillId="4" borderId="29" xfId="0" applyFont="1" applyFill="1" applyBorder="1"/>
    <xf numFmtId="0" fontId="6" fillId="4" borderId="3" xfId="0" applyFont="1" applyFill="1" applyBorder="1"/>
    <xf numFmtId="0" fontId="6" fillId="4" borderId="5" xfId="0" applyFont="1" applyFill="1" applyBorder="1"/>
    <xf numFmtId="0" fontId="6" fillId="0" borderId="10" xfId="0" applyFont="1" applyBorder="1"/>
    <xf numFmtId="0" fontId="8" fillId="0" borderId="0" xfId="0" applyFont="1" applyBorder="1" applyAlignment="1">
      <alignment horizontal="left"/>
    </xf>
    <xf numFmtId="0" fontId="5" fillId="4" borderId="0" xfId="1" applyFont="1" applyFill="1" applyBorder="1"/>
    <xf numFmtId="0" fontId="1" fillId="4" borderId="0" xfId="1" applyFont="1" applyFill="1" applyBorder="1"/>
    <xf numFmtId="0" fontId="4" fillId="4" borderId="0" xfId="0" applyFont="1" applyFill="1" applyBorder="1"/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165" fontId="6" fillId="0" borderId="32" xfId="0" applyNumberFormat="1" applyFont="1" applyBorder="1" applyAlignment="1">
      <alignment horizontal="right" indent="1"/>
    </xf>
    <xf numFmtId="0" fontId="8" fillId="0" borderId="8" xfId="0" applyFont="1" applyBorder="1" applyAlignment="1">
      <alignment horizontal="left"/>
    </xf>
    <xf numFmtId="0" fontId="6" fillId="0" borderId="29" xfId="0" applyFont="1" applyBorder="1"/>
    <xf numFmtId="0" fontId="8" fillId="0" borderId="36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4" borderId="14" xfId="0" applyFont="1" applyFill="1" applyBorder="1" applyAlignment="1">
      <alignment horizontal="left"/>
    </xf>
    <xf numFmtId="0" fontId="8" fillId="0" borderId="16" xfId="0" applyFont="1" applyBorder="1" applyAlignment="1">
      <alignment horizontal="left"/>
    </xf>
    <xf numFmtId="4" fontId="1" fillId="6" borderId="18" xfId="0" applyNumberFormat="1" applyFont="1" applyFill="1" applyBorder="1" applyAlignment="1">
      <alignment horizontal="left"/>
    </xf>
    <xf numFmtId="4" fontId="1" fillId="6" borderId="31" xfId="0" applyNumberFormat="1" applyFon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left"/>
    </xf>
    <xf numFmtId="4" fontId="1" fillId="4" borderId="14" xfId="0" applyNumberFormat="1" applyFont="1" applyFill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8" fillId="4" borderId="19" xfId="0" applyFont="1" applyFill="1" applyBorder="1" applyAlignment="1">
      <alignment horizontal="left"/>
    </xf>
    <xf numFmtId="4" fontId="1" fillId="6" borderId="27" xfId="0" applyNumberFormat="1" applyFont="1" applyFill="1" applyBorder="1" applyAlignment="1">
      <alignment horizontal="center" wrapText="1"/>
    </xf>
    <xf numFmtId="4" fontId="1" fillId="6" borderId="16" xfId="0" applyNumberFormat="1" applyFont="1" applyFill="1" applyBorder="1" applyAlignment="1">
      <alignment horizontal="center" wrapText="1"/>
    </xf>
    <xf numFmtId="0" fontId="8" fillId="6" borderId="16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166" fontId="6" fillId="0" borderId="19" xfId="0" applyNumberFormat="1" applyFont="1" applyBorder="1" applyAlignment="1">
      <alignment horizontal="right" indent="1"/>
    </xf>
    <xf numFmtId="166" fontId="6" fillId="0" borderId="14" xfId="0" applyNumberFormat="1" applyFont="1" applyBorder="1" applyAlignment="1">
      <alignment horizontal="right" indent="1"/>
    </xf>
    <xf numFmtId="166" fontId="6" fillId="0" borderId="16" xfId="0" applyNumberFormat="1" applyFont="1" applyBorder="1" applyAlignment="1">
      <alignment horizontal="right" indent="1"/>
    </xf>
    <xf numFmtId="3" fontId="4" fillId="4" borderId="28" xfId="0" applyNumberFormat="1" applyFont="1" applyFill="1" applyBorder="1" applyAlignment="1">
      <alignment horizontal="right" indent="1"/>
    </xf>
    <xf numFmtId="3" fontId="6" fillId="4" borderId="13" xfId="0" applyNumberFormat="1" applyFont="1" applyFill="1" applyBorder="1" applyAlignment="1">
      <alignment horizontal="right" indent="1"/>
    </xf>
    <xf numFmtId="0" fontId="8" fillId="6" borderId="12" xfId="0" applyFont="1" applyFill="1" applyBorder="1" applyAlignment="1">
      <alignment horizontal="center" wrapText="1"/>
    </xf>
    <xf numFmtId="165" fontId="6" fillId="4" borderId="13" xfId="0" applyNumberFormat="1" applyFont="1" applyFill="1" applyBorder="1" applyAlignment="1">
      <alignment horizontal="right" indent="3"/>
    </xf>
    <xf numFmtId="165" fontId="6" fillId="4" borderId="14" xfId="0" applyNumberFormat="1" applyFont="1" applyFill="1" applyBorder="1" applyAlignment="1">
      <alignment horizontal="right" indent="3"/>
    </xf>
    <xf numFmtId="165" fontId="6" fillId="4" borderId="16" xfId="0" applyNumberFormat="1" applyFont="1" applyFill="1" applyBorder="1" applyAlignment="1">
      <alignment horizontal="right" indent="3"/>
    </xf>
    <xf numFmtId="165" fontId="6" fillId="4" borderId="19" xfId="0" applyNumberFormat="1" applyFont="1" applyFill="1" applyBorder="1" applyAlignment="1">
      <alignment horizontal="right" indent="3"/>
    </xf>
    <xf numFmtId="0" fontId="6" fillId="2" borderId="0" xfId="0" applyFont="1" applyFill="1" applyBorder="1" applyAlignment="1"/>
    <xf numFmtId="0" fontId="1" fillId="6" borderId="18" xfId="0" applyNumberFormat="1" applyFont="1" applyFill="1" applyBorder="1" applyAlignment="1">
      <alignment horizontal="left"/>
    </xf>
    <xf numFmtId="0" fontId="1" fillId="6" borderId="31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left"/>
    </xf>
    <xf numFmtId="0" fontId="1" fillId="6" borderId="27" xfId="0" applyNumberFormat="1" applyFont="1" applyFill="1" applyBorder="1" applyAlignment="1">
      <alignment horizontal="center"/>
    </xf>
    <xf numFmtId="0" fontId="1" fillId="6" borderId="16" xfId="0" applyNumberFormat="1" applyFont="1" applyFill="1" applyBorder="1" applyAlignment="1">
      <alignment horizontal="center"/>
    </xf>
    <xf numFmtId="0" fontId="13" fillId="6" borderId="12" xfId="0" applyNumberFormat="1" applyFont="1" applyFill="1" applyBorder="1" applyAlignment="1">
      <alignment horizontal="center"/>
    </xf>
    <xf numFmtId="0" fontId="4" fillId="0" borderId="0" xfId="0" applyFont="1" applyFill="1" applyBorder="1"/>
    <xf numFmtId="170" fontId="4" fillId="0" borderId="0" xfId="0" applyNumberFormat="1" applyFont="1" applyFill="1" applyBorder="1" applyAlignment="1"/>
    <xf numFmtId="3" fontId="4" fillId="0" borderId="28" xfId="0" applyNumberFormat="1" applyFont="1" applyFill="1" applyBorder="1" applyAlignment="1">
      <alignment horizontal="right" indent="1"/>
    </xf>
    <xf numFmtId="3" fontId="4" fillId="0" borderId="13" xfId="0" applyNumberFormat="1" applyFont="1" applyFill="1" applyBorder="1" applyAlignment="1">
      <alignment horizontal="right" indent="1"/>
    </xf>
    <xf numFmtId="3" fontId="4" fillId="0" borderId="25" xfId="0" applyNumberFormat="1" applyFont="1" applyFill="1" applyBorder="1" applyAlignment="1">
      <alignment horizontal="right" indent="1"/>
    </xf>
    <xf numFmtId="3" fontId="4" fillId="0" borderId="14" xfId="0" applyNumberFormat="1" applyFont="1" applyFill="1" applyBorder="1" applyAlignment="1">
      <alignment horizontal="right" indent="1"/>
    </xf>
    <xf numFmtId="3" fontId="4" fillId="0" borderId="27" xfId="0" applyNumberFormat="1" applyFont="1" applyFill="1" applyBorder="1" applyAlignment="1">
      <alignment horizontal="right" indent="1"/>
    </xf>
    <xf numFmtId="3" fontId="4" fillId="0" borderId="16" xfId="0" applyNumberFormat="1" applyFont="1" applyFill="1" applyBorder="1" applyAlignment="1">
      <alignment horizontal="right" indent="1"/>
    </xf>
    <xf numFmtId="3" fontId="4" fillId="0" borderId="24" xfId="0" applyNumberFormat="1" applyFont="1" applyFill="1" applyBorder="1" applyAlignment="1">
      <alignment horizontal="right" indent="1"/>
    </xf>
    <xf numFmtId="3" fontId="4" fillId="0" borderId="19" xfId="0" applyNumberFormat="1" applyFont="1" applyFill="1" applyBorder="1" applyAlignment="1">
      <alignment horizontal="right" indent="1"/>
    </xf>
    <xf numFmtId="0" fontId="8" fillId="4" borderId="13" xfId="0" applyFont="1" applyFill="1" applyBorder="1" applyAlignment="1">
      <alignment horizontal="left"/>
    </xf>
    <xf numFmtId="0" fontId="8" fillId="6" borderId="41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165" fontId="6" fillId="0" borderId="33" xfId="0" applyNumberFormat="1" applyFont="1" applyBorder="1"/>
    <xf numFmtId="0" fontId="8" fillId="6" borderId="18" xfId="0" applyFont="1" applyFill="1" applyBorder="1" applyAlignment="1">
      <alignment horizontal="left"/>
    </xf>
    <xf numFmtId="49" fontId="6" fillId="0" borderId="0" xfId="0" applyNumberFormat="1" applyFont="1" applyBorder="1"/>
    <xf numFmtId="49" fontId="6" fillId="0" borderId="1" xfId="0" applyNumberFormat="1" applyFont="1" applyBorder="1"/>
    <xf numFmtId="49" fontId="6" fillId="0" borderId="3" xfId="0" applyNumberFormat="1" applyFont="1" applyBorder="1"/>
    <xf numFmtId="165" fontId="6" fillId="0" borderId="14" xfId="0" applyNumberFormat="1" applyFont="1" applyBorder="1"/>
    <xf numFmtId="0" fontId="4" fillId="0" borderId="0" xfId="2" applyNumberFormat="1" applyFont="1" applyFill="1" applyBorder="1" applyAlignment="1"/>
    <xf numFmtId="164" fontId="1" fillId="7" borderId="18" xfId="3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 indent="1"/>
    </xf>
    <xf numFmtId="3" fontId="6" fillId="0" borderId="0" xfId="0" applyNumberFormat="1" applyFont="1" applyBorder="1" applyAlignment="1">
      <alignment horizontal="right" indent="1"/>
    </xf>
    <xf numFmtId="2" fontId="6" fillId="0" borderId="19" xfId="0" applyNumberFormat="1" applyFont="1" applyBorder="1" applyAlignment="1">
      <alignment horizontal="right" indent="1"/>
    </xf>
    <xf numFmtId="2" fontId="6" fillId="0" borderId="14" xfId="0" applyNumberFormat="1" applyFont="1" applyBorder="1" applyAlignment="1">
      <alignment horizontal="right" indent="1"/>
    </xf>
    <xf numFmtId="2" fontId="6" fillId="0" borderId="16" xfId="0" applyNumberFormat="1" applyFont="1" applyBorder="1" applyAlignment="1">
      <alignment horizontal="right" indent="1"/>
    </xf>
    <xf numFmtId="0" fontId="6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right" indent="1"/>
    </xf>
    <xf numFmtId="165" fontId="1" fillId="0" borderId="19" xfId="2" applyNumberFormat="1" applyFont="1" applyFill="1" applyBorder="1" applyAlignment="1">
      <alignment horizontal="left" vertical="center"/>
    </xf>
    <xf numFmtId="0" fontId="8" fillId="8" borderId="19" xfId="0" applyFont="1" applyFill="1" applyBorder="1" applyAlignment="1">
      <alignment horizontal="left"/>
    </xf>
    <xf numFmtId="165" fontId="6" fillId="8" borderId="19" xfId="0" applyNumberFormat="1" applyFont="1" applyFill="1" applyBorder="1"/>
    <xf numFmtId="165" fontId="6" fillId="0" borderId="35" xfId="0" applyNumberFormat="1" applyFont="1" applyBorder="1"/>
    <xf numFmtId="0" fontId="13" fillId="0" borderId="0" xfId="0" applyNumberFormat="1" applyFont="1" applyFill="1" applyBorder="1" applyAlignment="1">
      <alignment horizontal="left"/>
    </xf>
    <xf numFmtId="165" fontId="1" fillId="0" borderId="14" xfId="2" applyNumberFormat="1" applyFont="1" applyFill="1" applyBorder="1" applyAlignment="1">
      <alignment horizontal="left" vertical="center"/>
    </xf>
    <xf numFmtId="165" fontId="1" fillId="0" borderId="15" xfId="2" applyNumberFormat="1" applyFont="1" applyFill="1" applyBorder="1" applyAlignment="1">
      <alignment horizontal="left" vertical="center"/>
    </xf>
    <xf numFmtId="165" fontId="1" fillId="0" borderId="16" xfId="2" applyNumberFormat="1" applyFont="1" applyFill="1" applyBorder="1" applyAlignment="1">
      <alignment horizontal="left" vertical="center"/>
    </xf>
    <xf numFmtId="165" fontId="1" fillId="0" borderId="0" xfId="2" applyNumberFormat="1" applyFont="1" applyFill="1" applyBorder="1" applyAlignment="1">
      <alignment horizontal="left" vertical="center"/>
    </xf>
    <xf numFmtId="0" fontId="13" fillId="0" borderId="13" xfId="0" applyNumberFormat="1" applyFont="1" applyFill="1" applyBorder="1" applyAlignment="1">
      <alignment horizontal="left"/>
    </xf>
    <xf numFmtId="0" fontId="14" fillId="0" borderId="28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1" xfId="0" applyFont="1" applyFill="1" applyBorder="1"/>
    <xf numFmtId="0" fontId="13" fillId="0" borderId="14" xfId="0" applyNumberFormat="1" applyFont="1" applyFill="1" applyBorder="1" applyAlignment="1">
      <alignment horizontal="left"/>
    </xf>
    <xf numFmtId="0" fontId="14" fillId="0" borderId="25" xfId="0" applyFont="1" applyFill="1" applyBorder="1" applyAlignment="1">
      <alignment horizontal="center"/>
    </xf>
    <xf numFmtId="0" fontId="13" fillId="0" borderId="15" xfId="0" applyNumberFormat="1" applyFont="1" applyFill="1" applyBorder="1" applyAlignment="1">
      <alignment horizontal="left"/>
    </xf>
    <xf numFmtId="0" fontId="14" fillId="0" borderId="26" xfId="0" applyFont="1" applyFill="1" applyBorder="1" applyAlignment="1">
      <alignment horizontal="center"/>
    </xf>
    <xf numFmtId="0" fontId="13" fillId="0" borderId="16" xfId="0" applyNumberFormat="1" applyFont="1" applyFill="1" applyBorder="1" applyAlignment="1">
      <alignment horizontal="left"/>
    </xf>
    <xf numFmtId="0" fontId="14" fillId="0" borderId="27" xfId="0" applyFont="1" applyFill="1" applyBorder="1" applyAlignment="1">
      <alignment horizontal="center"/>
    </xf>
    <xf numFmtId="165" fontId="6" fillId="0" borderId="0" xfId="0" applyNumberFormat="1" applyFont="1" applyFill="1" applyBorder="1"/>
    <xf numFmtId="0" fontId="1" fillId="3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7" borderId="23" xfId="3" applyFont="1" applyFill="1" applyBorder="1" applyAlignment="1">
      <alignment horizontal="center" vertical="center" wrapText="1"/>
    </xf>
    <xf numFmtId="0" fontId="13" fillId="7" borderId="30" xfId="0" applyNumberFormat="1" applyFont="1" applyFill="1" applyBorder="1" applyAlignment="1">
      <alignment horizontal="center" vertical="center" wrapText="1"/>
    </xf>
    <xf numFmtId="0" fontId="6" fillId="0" borderId="47" xfId="0" applyFont="1" applyBorder="1"/>
    <xf numFmtId="0" fontId="1" fillId="0" borderId="18" xfId="0" applyNumberFormat="1" applyFont="1" applyFill="1" applyBorder="1" applyAlignment="1">
      <alignment horizontal="left"/>
    </xf>
    <xf numFmtId="3" fontId="4" fillId="0" borderId="23" xfId="0" applyNumberFormat="1" applyFont="1" applyFill="1" applyBorder="1" applyAlignment="1">
      <alignment horizontal="right" indent="1"/>
    </xf>
    <xf numFmtId="3" fontId="4" fillId="0" borderId="18" xfId="0" applyNumberFormat="1" applyFont="1" applyFill="1" applyBorder="1" applyAlignment="1">
      <alignment horizontal="right" indent="1"/>
    </xf>
    <xf numFmtId="0" fontId="1" fillId="0" borderId="31" xfId="0" applyNumberFormat="1" applyFont="1" applyFill="1" applyBorder="1" applyAlignment="1">
      <alignment horizontal="left"/>
    </xf>
    <xf numFmtId="3" fontId="4" fillId="0" borderId="42" xfId="0" applyNumberFormat="1" applyFont="1" applyFill="1" applyBorder="1" applyAlignment="1">
      <alignment horizontal="right" indent="1"/>
    </xf>
    <xf numFmtId="3" fontId="4" fillId="0" borderId="31" xfId="0" applyNumberFormat="1" applyFont="1" applyFill="1" applyBorder="1" applyAlignment="1">
      <alignment horizontal="right" indent="1"/>
    </xf>
    <xf numFmtId="0" fontId="1" fillId="6" borderId="30" xfId="0" applyNumberFormat="1" applyFont="1" applyFill="1" applyBorder="1" applyAlignment="1">
      <alignment horizontal="center" wrapText="1"/>
    </xf>
    <xf numFmtId="0" fontId="1" fillId="6" borderId="43" xfId="0" applyNumberFormat="1" applyFont="1" applyFill="1" applyBorder="1" applyAlignment="1">
      <alignment horizontal="center" wrapText="1"/>
    </xf>
    <xf numFmtId="0" fontId="14" fillId="4" borderId="37" xfId="0" applyFont="1" applyFill="1" applyBorder="1" applyAlignment="1">
      <alignment horizontal="center"/>
    </xf>
    <xf numFmtId="165" fontId="1" fillId="4" borderId="31" xfId="2" applyNumberFormat="1" applyFont="1" applyFill="1" applyBorder="1" applyAlignment="1">
      <alignment horizontal="left" vertical="center"/>
    </xf>
    <xf numFmtId="0" fontId="6" fillId="4" borderId="42" xfId="0" applyFont="1" applyFill="1" applyBorder="1" applyAlignment="1">
      <alignment horizontal="center"/>
    </xf>
    <xf numFmtId="0" fontId="14" fillId="4" borderId="27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6" fillId="4" borderId="4" xfId="0" applyFont="1" applyFill="1" applyBorder="1"/>
    <xf numFmtId="0" fontId="6" fillId="4" borderId="7" xfId="0" applyFont="1" applyFill="1" applyBorder="1"/>
    <xf numFmtId="0" fontId="13" fillId="4" borderId="0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 wrapText="1"/>
    </xf>
    <xf numFmtId="0" fontId="1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left"/>
    </xf>
    <xf numFmtId="0" fontId="4" fillId="0" borderId="28" xfId="0" applyNumberFormat="1" applyFont="1" applyFill="1" applyBorder="1" applyAlignment="1">
      <alignment horizontal="center"/>
    </xf>
    <xf numFmtId="3" fontId="6" fillId="0" borderId="28" xfId="0" applyNumberFormat="1" applyFont="1" applyFill="1" applyBorder="1" applyAlignment="1">
      <alignment horizontal="right" indent="1"/>
    </xf>
    <xf numFmtId="166" fontId="14" fillId="4" borderId="0" xfId="0" applyNumberFormat="1" applyFont="1" applyFill="1" applyBorder="1"/>
    <xf numFmtId="165" fontId="4" fillId="0" borderId="0" xfId="0" applyNumberFormat="1" applyFont="1" applyFill="1" applyBorder="1" applyAlignment="1"/>
    <xf numFmtId="2" fontId="14" fillId="0" borderId="0" xfId="4" applyNumberFormat="1" applyFont="1" applyFill="1" applyBorder="1"/>
    <xf numFmtId="2" fontId="6" fillId="0" borderId="0" xfId="0" applyNumberFormat="1" applyFont="1" applyFill="1" applyBorder="1"/>
    <xf numFmtId="0" fontId="8" fillId="0" borderId="20" xfId="0" applyFont="1" applyFill="1" applyBorder="1" applyAlignment="1">
      <alignment horizontal="left"/>
    </xf>
    <xf numFmtId="3" fontId="6" fillId="0" borderId="25" xfId="0" applyNumberFormat="1" applyFont="1" applyFill="1" applyBorder="1" applyAlignment="1">
      <alignment horizontal="right" indent="1"/>
    </xf>
    <xf numFmtId="165" fontId="4" fillId="0" borderId="28" xfId="2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/>
    </xf>
    <xf numFmtId="0" fontId="4" fillId="0" borderId="26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left"/>
    </xf>
    <xf numFmtId="0" fontId="4" fillId="0" borderId="27" xfId="0" applyNumberFormat="1" applyFont="1" applyFill="1" applyBorder="1" applyAlignment="1">
      <alignment horizontal="center"/>
    </xf>
    <xf numFmtId="3" fontId="6" fillId="0" borderId="27" xfId="0" applyNumberFormat="1" applyFont="1" applyFill="1" applyBorder="1" applyAlignment="1">
      <alignment horizontal="right" indent="1"/>
    </xf>
    <xf numFmtId="0" fontId="8" fillId="0" borderId="22" xfId="0" applyFont="1" applyBorder="1" applyAlignment="1">
      <alignment horizontal="left"/>
    </xf>
    <xf numFmtId="0" fontId="4" fillId="4" borderId="28" xfId="0" applyNumberFormat="1" applyFont="1" applyFill="1" applyBorder="1" applyAlignment="1">
      <alignment horizontal="center"/>
    </xf>
    <xf numFmtId="3" fontId="6" fillId="0" borderId="24" xfId="0" applyNumberFormat="1" applyFont="1" applyBorder="1" applyAlignment="1">
      <alignment horizontal="right" indent="1"/>
    </xf>
    <xf numFmtId="0" fontId="8" fillId="0" borderId="20" xfId="0" applyFont="1" applyBorder="1" applyAlignment="1">
      <alignment horizontal="left"/>
    </xf>
    <xf numFmtId="165" fontId="4" fillId="0" borderId="25" xfId="2" applyNumberFormat="1" applyFont="1" applyFill="1" applyBorder="1" applyAlignment="1">
      <alignment horizontal="center" vertical="center"/>
    </xf>
    <xf numFmtId="165" fontId="4" fillId="0" borderId="27" xfId="2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/>
    <xf numFmtId="0" fontId="13" fillId="0" borderId="0" xfId="0" applyFont="1" applyBorder="1"/>
    <xf numFmtId="0" fontId="8" fillId="6" borderId="21" xfId="0" applyFont="1" applyFill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8" fillId="6" borderId="41" xfId="0" applyFont="1" applyFill="1" applyBorder="1" applyAlignment="1">
      <alignment horizontal="left" wrapText="1"/>
    </xf>
    <xf numFmtId="0" fontId="13" fillId="6" borderId="12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wrapText="1"/>
    </xf>
    <xf numFmtId="166" fontId="6" fillId="4" borderId="22" xfId="0" applyNumberFormat="1" applyFont="1" applyFill="1" applyBorder="1" applyAlignment="1">
      <alignment horizontal="right" indent="4"/>
    </xf>
    <xf numFmtId="166" fontId="14" fillId="4" borderId="19" xfId="0" applyNumberFormat="1" applyFont="1" applyFill="1" applyBorder="1" applyAlignment="1">
      <alignment horizontal="right" indent="4"/>
    </xf>
    <xf numFmtId="166" fontId="6" fillId="4" borderId="0" xfId="0" applyNumberFormat="1" applyFont="1" applyFill="1" applyBorder="1"/>
    <xf numFmtId="166" fontId="6" fillId="0" borderId="1" xfId="0" applyNumberFormat="1" applyFont="1" applyBorder="1"/>
    <xf numFmtId="0" fontId="4" fillId="4" borderId="25" xfId="0" applyNumberFormat="1" applyFont="1" applyFill="1" applyBorder="1" applyAlignment="1">
      <alignment horizontal="center"/>
    </xf>
    <xf numFmtId="165" fontId="4" fillId="4" borderId="25" xfId="2" applyNumberFormat="1" applyFont="1" applyFill="1" applyBorder="1" applyAlignment="1">
      <alignment horizontal="center" vertical="center"/>
    </xf>
    <xf numFmtId="166" fontId="6" fillId="0" borderId="33" xfId="0" applyNumberFormat="1" applyFont="1" applyBorder="1" applyAlignment="1">
      <alignment horizontal="right" indent="1"/>
    </xf>
    <xf numFmtId="0" fontId="4" fillId="4" borderId="26" xfId="0" applyNumberFormat="1" applyFont="1" applyFill="1" applyBorder="1" applyAlignment="1">
      <alignment horizontal="center"/>
    </xf>
    <xf numFmtId="0" fontId="4" fillId="4" borderId="27" xfId="0" applyNumberFormat="1" applyFont="1" applyFill="1" applyBorder="1" applyAlignment="1">
      <alignment horizontal="center"/>
    </xf>
    <xf numFmtId="166" fontId="6" fillId="0" borderId="34" xfId="0" applyNumberFormat="1" applyFont="1" applyBorder="1" applyAlignment="1">
      <alignment horizontal="right" indent="1"/>
    </xf>
    <xf numFmtId="166" fontId="6" fillId="0" borderId="36" xfId="0" applyNumberFormat="1" applyFont="1" applyBorder="1" applyAlignment="1">
      <alignment horizontal="right" indent="1"/>
    </xf>
    <xf numFmtId="166" fontId="6" fillId="0" borderId="17" xfId="0" applyNumberFormat="1" applyFont="1" applyBorder="1" applyAlignment="1">
      <alignment horizontal="right" indent="1"/>
    </xf>
    <xf numFmtId="0" fontId="14" fillId="0" borderId="0" xfId="0" applyFont="1"/>
    <xf numFmtId="0" fontId="4" fillId="9" borderId="46" xfId="0" applyNumberFormat="1" applyFont="1" applyFill="1" applyBorder="1" applyAlignment="1"/>
    <xf numFmtId="3" fontId="4" fillId="0" borderId="46" xfId="0" applyNumberFormat="1" applyFont="1" applyFill="1" applyBorder="1" applyAlignment="1"/>
    <xf numFmtId="0" fontId="4" fillId="0" borderId="46" xfId="0" applyNumberFormat="1" applyFont="1" applyFill="1" applyBorder="1" applyAlignment="1"/>
    <xf numFmtId="3" fontId="4" fillId="10" borderId="46" xfId="0" applyNumberFormat="1" applyFont="1" applyFill="1" applyBorder="1" applyAlignment="1"/>
    <xf numFmtId="0" fontId="4" fillId="10" borderId="46" xfId="0" applyNumberFormat="1" applyFont="1" applyFill="1" applyBorder="1" applyAlignment="1"/>
    <xf numFmtId="0" fontId="8" fillId="0" borderId="2" xfId="0" applyFont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14" fillId="0" borderId="0" xfId="0" applyFont="1" applyAlignment="1">
      <alignment horizontal="left" wrapText="1" shrinkToFit="1"/>
    </xf>
    <xf numFmtId="0" fontId="4" fillId="0" borderId="0" xfId="0" applyFont="1"/>
    <xf numFmtId="0" fontId="16" fillId="0" borderId="0" xfId="0" applyFont="1" applyBorder="1" applyAlignment="1">
      <alignment horizontal="left"/>
    </xf>
    <xf numFmtId="165" fontId="6" fillId="0" borderId="1" xfId="0" applyNumberFormat="1" applyFont="1" applyBorder="1"/>
    <xf numFmtId="0" fontId="8" fillId="6" borderId="21" xfId="0" applyFont="1" applyFill="1" applyBorder="1" applyAlignment="1">
      <alignment horizontal="center" wrapText="1" shrinkToFit="1"/>
    </xf>
    <xf numFmtId="0" fontId="1" fillId="4" borderId="32" xfId="0" applyNumberFormat="1" applyFont="1" applyFill="1" applyBorder="1" applyAlignment="1">
      <alignment horizontal="left"/>
    </xf>
    <xf numFmtId="165" fontId="6" fillId="4" borderId="32" xfId="0" applyNumberFormat="1" applyFont="1" applyFill="1" applyBorder="1" applyAlignment="1">
      <alignment horizontal="right" indent="2"/>
    </xf>
    <xf numFmtId="0" fontId="8" fillId="4" borderId="33" xfId="0" applyFont="1" applyFill="1" applyBorder="1" applyAlignment="1">
      <alignment horizontal="left"/>
    </xf>
    <xf numFmtId="165" fontId="6" fillId="4" borderId="33" xfId="0" applyNumberFormat="1" applyFont="1" applyFill="1" applyBorder="1" applyAlignment="1">
      <alignment horizontal="right" indent="2"/>
    </xf>
    <xf numFmtId="0" fontId="14" fillId="4" borderId="0" xfId="0" applyFont="1" applyFill="1"/>
    <xf numFmtId="0" fontId="14" fillId="0" borderId="0" xfId="0" applyFont="1" applyAlignment="1">
      <alignment horizontal="left" vertical="top"/>
    </xf>
    <xf numFmtId="0" fontId="4" fillId="4" borderId="0" xfId="0" applyFont="1" applyFill="1"/>
    <xf numFmtId="0" fontId="6" fillId="0" borderId="1" xfId="0" applyFont="1" applyBorder="1" applyAlignment="1">
      <alignment horizontal="left" vertical="top"/>
    </xf>
    <xf numFmtId="0" fontId="6" fillId="4" borderId="0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165" fontId="6" fillId="0" borderId="33" xfId="0" applyNumberFormat="1" applyFont="1" applyBorder="1" applyAlignment="1">
      <alignment horizontal="right" indent="2"/>
    </xf>
    <xf numFmtId="165" fontId="6" fillId="0" borderId="34" xfId="0" applyNumberFormat="1" applyFont="1" applyBorder="1" applyAlignment="1">
      <alignment horizontal="right" indent="2"/>
    </xf>
    <xf numFmtId="165" fontId="14" fillId="0" borderId="0" xfId="0" applyNumberFormat="1" applyFont="1"/>
    <xf numFmtId="0" fontId="2" fillId="0" borderId="0" xfId="0" applyNumberFormat="1" applyFont="1" applyFill="1" applyBorder="1" applyAlignment="1"/>
    <xf numFmtId="170" fontId="2" fillId="0" borderId="0" xfId="0" applyNumberFormat="1" applyFont="1" applyFill="1" applyBorder="1" applyAlignment="1"/>
    <xf numFmtId="165" fontId="6" fillId="0" borderId="0" xfId="0" applyNumberFormat="1" applyFont="1" applyBorder="1"/>
    <xf numFmtId="0" fontId="8" fillId="0" borderId="31" xfId="0" applyFont="1" applyBorder="1" applyAlignment="1">
      <alignment horizontal="left"/>
    </xf>
    <xf numFmtId="165" fontId="6" fillId="0" borderId="31" xfId="0" applyNumberFormat="1" applyFont="1" applyBorder="1"/>
    <xf numFmtId="165" fontId="6" fillId="0" borderId="21" xfId="0" applyNumberFormat="1" applyFont="1" applyBorder="1"/>
    <xf numFmtId="0" fontId="8" fillId="8" borderId="15" xfId="0" applyFont="1" applyFill="1" applyBorder="1" applyAlignment="1">
      <alignment horizontal="left"/>
    </xf>
    <xf numFmtId="165" fontId="6" fillId="8" borderId="15" xfId="0" applyNumberFormat="1" applyFont="1" applyFill="1" applyBorder="1"/>
    <xf numFmtId="0" fontId="8" fillId="0" borderId="13" xfId="0" applyFont="1" applyBorder="1" applyAlignment="1">
      <alignment horizontal="left"/>
    </xf>
    <xf numFmtId="165" fontId="6" fillId="0" borderId="13" xfId="0" applyNumberFormat="1" applyFont="1" applyBorder="1"/>
    <xf numFmtId="0" fontId="8" fillId="0" borderId="12" xfId="0" applyFont="1" applyBorder="1" applyAlignment="1">
      <alignment horizontal="left"/>
    </xf>
    <xf numFmtId="165" fontId="6" fillId="0" borderId="12" xfId="0" applyNumberFormat="1" applyFont="1" applyBorder="1"/>
    <xf numFmtId="165" fontId="6" fillId="0" borderId="43" xfId="0" applyNumberFormat="1" applyFont="1" applyBorder="1"/>
    <xf numFmtId="3" fontId="6" fillId="0" borderId="1" xfId="0" applyNumberFormat="1" applyFont="1" applyBorder="1"/>
    <xf numFmtId="169" fontId="6" fillId="0" borderId="4" xfId="0" applyNumberFormat="1" applyFont="1" applyBorder="1"/>
    <xf numFmtId="166" fontId="6" fillId="0" borderId="4" xfId="0" applyNumberFormat="1" applyFont="1" applyBorder="1"/>
    <xf numFmtId="3" fontId="14" fillId="4" borderId="0" xfId="0" applyNumberFormat="1" applyFont="1" applyFill="1" applyBorder="1"/>
    <xf numFmtId="0" fontId="15" fillId="0" borderId="0" xfId="5"/>
    <xf numFmtId="0" fontId="17" fillId="0" borderId="0" xfId="5" applyNumberFormat="1" applyFont="1" applyFill="1" applyBorder="1" applyAlignment="1"/>
    <xf numFmtId="170" fontId="17" fillId="0" borderId="0" xfId="5" applyNumberFormat="1" applyFont="1" applyFill="1" applyBorder="1" applyAlignment="1"/>
    <xf numFmtId="0" fontId="17" fillId="9" borderId="46" xfId="5" applyNumberFormat="1" applyFont="1" applyFill="1" applyBorder="1" applyAlignment="1"/>
    <xf numFmtId="4" fontId="17" fillId="0" borderId="46" xfId="5" applyNumberFormat="1" applyFont="1" applyFill="1" applyBorder="1" applyAlignment="1"/>
    <xf numFmtId="165" fontId="17" fillId="0" borderId="46" xfId="5" applyNumberFormat="1" applyFont="1" applyFill="1" applyBorder="1" applyAlignment="1"/>
    <xf numFmtId="0" fontId="15" fillId="0" borderId="0" xfId="5"/>
    <xf numFmtId="0" fontId="17" fillId="0" borderId="0" xfId="5" applyNumberFormat="1" applyFont="1" applyFill="1" applyBorder="1" applyAlignment="1"/>
    <xf numFmtId="170" fontId="17" fillId="0" borderId="0" xfId="5" applyNumberFormat="1" applyFont="1" applyFill="1" applyBorder="1" applyAlignment="1"/>
    <xf numFmtId="0" fontId="17" fillId="9" borderId="46" xfId="5" applyNumberFormat="1" applyFont="1" applyFill="1" applyBorder="1" applyAlignment="1"/>
    <xf numFmtId="0" fontId="17" fillId="0" borderId="46" xfId="5" applyNumberFormat="1" applyFont="1" applyFill="1" applyBorder="1" applyAlignment="1"/>
    <xf numFmtId="0" fontId="15" fillId="0" borderId="0" xfId="5"/>
    <xf numFmtId="0" fontId="17" fillId="0" borderId="0" xfId="5" applyNumberFormat="1" applyFont="1" applyFill="1" applyBorder="1" applyAlignment="1"/>
    <xf numFmtId="170" fontId="17" fillId="0" borderId="0" xfId="5" applyNumberFormat="1" applyFont="1" applyFill="1" applyBorder="1" applyAlignment="1"/>
    <xf numFmtId="0" fontId="17" fillId="9" borderId="46" xfId="5" applyNumberFormat="1" applyFont="1" applyFill="1" applyBorder="1" applyAlignment="1"/>
    <xf numFmtId="3" fontId="17" fillId="0" borderId="46" xfId="5" applyNumberFormat="1" applyFont="1" applyFill="1" applyBorder="1" applyAlignment="1"/>
    <xf numFmtId="0" fontId="17" fillId="0" borderId="46" xfId="5" applyNumberFormat="1" applyFont="1" applyFill="1" applyBorder="1" applyAlignment="1"/>
    <xf numFmtId="3" fontId="6" fillId="4" borderId="0" xfId="0" applyNumberFormat="1" applyFont="1" applyFill="1" applyBorder="1"/>
    <xf numFmtId="0" fontId="15" fillId="0" borderId="0" xfId="5"/>
    <xf numFmtId="0" fontId="17" fillId="0" borderId="0" xfId="5" applyNumberFormat="1" applyFont="1" applyFill="1" applyBorder="1" applyAlignment="1"/>
    <xf numFmtId="170" fontId="17" fillId="0" borderId="0" xfId="5" applyNumberFormat="1" applyFont="1" applyFill="1" applyBorder="1" applyAlignment="1"/>
    <xf numFmtId="0" fontId="17" fillId="9" borderId="46" xfId="5" applyNumberFormat="1" applyFont="1" applyFill="1" applyBorder="1" applyAlignment="1"/>
    <xf numFmtId="0" fontId="17" fillId="0" borderId="46" xfId="5" applyNumberFormat="1" applyFont="1" applyFill="1" applyBorder="1" applyAlignment="1"/>
    <xf numFmtId="171" fontId="6" fillId="0" borderId="1" xfId="0" applyNumberFormat="1" applyFont="1" applyBorder="1"/>
    <xf numFmtId="0" fontId="15" fillId="0" borderId="0" xfId="5"/>
    <xf numFmtId="0" fontId="17" fillId="0" borderId="0" xfId="5" applyNumberFormat="1" applyFont="1" applyFill="1" applyBorder="1" applyAlignment="1"/>
    <xf numFmtId="170" fontId="17" fillId="0" borderId="0" xfId="5" applyNumberFormat="1" applyFont="1" applyFill="1" applyBorder="1" applyAlignment="1"/>
    <xf numFmtId="0" fontId="17" fillId="9" borderId="46" xfId="5" applyNumberFormat="1" applyFont="1" applyFill="1" applyBorder="1" applyAlignment="1"/>
    <xf numFmtId="172" fontId="17" fillId="0" borderId="46" xfId="5" applyNumberFormat="1" applyFont="1" applyFill="1" applyBorder="1" applyAlignment="1"/>
    <xf numFmtId="0" fontId="17" fillId="0" borderId="46" xfId="5" applyNumberFormat="1" applyFont="1" applyFill="1" applyBorder="1" applyAlignment="1"/>
    <xf numFmtId="3" fontId="6" fillId="0" borderId="0" xfId="0" applyNumberFormat="1" applyFont="1" applyBorder="1"/>
    <xf numFmtId="0" fontId="15" fillId="0" borderId="0" xfId="5"/>
    <xf numFmtId="0" fontId="17" fillId="0" borderId="0" xfId="5" applyNumberFormat="1" applyFont="1" applyFill="1" applyBorder="1" applyAlignment="1"/>
    <xf numFmtId="170" fontId="17" fillId="0" borderId="0" xfId="5" applyNumberFormat="1" applyFont="1" applyFill="1" applyBorder="1" applyAlignment="1"/>
    <xf numFmtId="0" fontId="17" fillId="9" borderId="46" xfId="5" applyNumberFormat="1" applyFont="1" applyFill="1" applyBorder="1" applyAlignment="1"/>
    <xf numFmtId="3" fontId="17" fillId="0" borderId="46" xfId="5" applyNumberFormat="1" applyFont="1" applyFill="1" applyBorder="1" applyAlignment="1"/>
    <xf numFmtId="0" fontId="17" fillId="0" borderId="46" xfId="5" applyNumberFormat="1" applyFont="1" applyFill="1" applyBorder="1" applyAlignment="1"/>
    <xf numFmtId="0" fontId="17" fillId="0" borderId="0" xfId="0" applyNumberFormat="1" applyFont="1" applyFill="1" applyBorder="1" applyAlignment="1"/>
    <xf numFmtId="170" fontId="17" fillId="0" borderId="0" xfId="0" applyNumberFormat="1" applyFont="1" applyFill="1" applyBorder="1" applyAlignment="1"/>
    <xf numFmtId="0" fontId="17" fillId="9" borderId="46" xfId="0" applyNumberFormat="1" applyFont="1" applyFill="1" applyBorder="1" applyAlignment="1"/>
    <xf numFmtId="3" fontId="17" fillId="0" borderId="46" xfId="0" applyNumberFormat="1" applyFont="1" applyFill="1" applyBorder="1" applyAlignment="1"/>
    <xf numFmtId="0" fontId="15" fillId="0" borderId="0" xfId="5"/>
    <xf numFmtId="0" fontId="17" fillId="0" borderId="0" xfId="5" applyNumberFormat="1" applyFont="1" applyFill="1" applyBorder="1" applyAlignment="1"/>
    <xf numFmtId="0" fontId="17" fillId="9" borderId="46" xfId="5" applyNumberFormat="1" applyFont="1" applyFill="1" applyBorder="1" applyAlignment="1"/>
    <xf numFmtId="3" fontId="17" fillId="0" borderId="46" xfId="5" applyNumberFormat="1" applyFont="1" applyFill="1" applyBorder="1" applyAlignment="1"/>
    <xf numFmtId="0" fontId="17" fillId="0" borderId="46" xfId="5" applyNumberFormat="1" applyFont="1" applyFill="1" applyBorder="1" applyAlignment="1"/>
    <xf numFmtId="0" fontId="18" fillId="0" borderId="0" xfId="6"/>
    <xf numFmtId="0" fontId="4" fillId="0" borderId="0" xfId="6" applyFont="1"/>
    <xf numFmtId="0" fontId="4" fillId="0" borderId="0" xfId="7" applyNumberFormat="1" applyFont="1" applyFill="1" applyBorder="1" applyAlignment="1"/>
    <xf numFmtId="0" fontId="4" fillId="0" borderId="0" xfId="7" applyFont="1"/>
    <xf numFmtId="170" fontId="4" fillId="0" borderId="0" xfId="7" applyNumberFormat="1" applyFont="1" applyFill="1" applyBorder="1" applyAlignment="1"/>
    <xf numFmtId="0" fontId="4" fillId="9" borderId="46" xfId="7" applyNumberFormat="1" applyFont="1" applyFill="1" applyBorder="1" applyAlignment="1"/>
    <xf numFmtId="4" fontId="4" fillId="0" borderId="46" xfId="7" applyNumberFormat="1" applyFont="1" applyFill="1" applyBorder="1" applyAlignment="1"/>
    <xf numFmtId="165" fontId="4" fillId="0" borderId="46" xfId="7" applyNumberFormat="1" applyFont="1" applyFill="1" applyBorder="1" applyAlignment="1"/>
    <xf numFmtId="4" fontId="4" fillId="0" borderId="0" xfId="7" applyNumberFormat="1" applyFont="1" applyFill="1" applyBorder="1" applyAlignment="1"/>
    <xf numFmtId="165" fontId="4" fillId="0" borderId="0" xfId="7" applyNumberFormat="1" applyFont="1" applyFill="1" applyBorder="1" applyAlignment="1"/>
    <xf numFmtId="165" fontId="4" fillId="0" borderId="54" xfId="6" applyNumberFormat="1" applyFont="1" applyFill="1" applyBorder="1" applyAlignment="1">
      <alignment horizontal="right"/>
    </xf>
    <xf numFmtId="0" fontId="4" fillId="9" borderId="54" xfId="6" applyNumberFormat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4" fillId="9" borderId="46" xfId="0" applyNumberFormat="1" applyFont="1" applyFill="1" applyBorder="1" applyAlignment="1">
      <alignment vertical="center"/>
    </xf>
    <xf numFmtId="0" fontId="4" fillId="9" borderId="48" xfId="0" applyNumberFormat="1" applyFont="1" applyFill="1" applyBorder="1" applyAlignment="1">
      <alignment vertical="center"/>
    </xf>
    <xf numFmtId="0" fontId="4" fillId="9" borderId="51" xfId="0" applyNumberFormat="1" applyFont="1" applyFill="1" applyBorder="1" applyAlignment="1">
      <alignment vertical="center"/>
    </xf>
    <xf numFmtId="0" fontId="4" fillId="9" borderId="54" xfId="0" applyNumberFormat="1" applyFont="1" applyFill="1" applyBorder="1" applyAlignment="1"/>
    <xf numFmtId="0" fontId="4" fillId="11" borderId="54" xfId="0" applyNumberFormat="1" applyFont="1" applyFill="1" applyBorder="1" applyAlignment="1">
      <alignment horizontal="center" vertical="center" wrapText="1"/>
    </xf>
    <xf numFmtId="0" fontId="4" fillId="9" borderId="48" xfId="0" applyNumberFormat="1" applyFont="1" applyFill="1" applyBorder="1" applyAlignment="1"/>
    <xf numFmtId="0" fontId="4" fillId="9" borderId="55" xfId="0" applyNumberFormat="1" applyFont="1" applyFill="1" applyBorder="1" applyAlignment="1"/>
    <xf numFmtId="0" fontId="4" fillId="9" borderId="56" xfId="0" applyNumberFormat="1" applyFont="1" applyFill="1" applyBorder="1" applyAlignment="1"/>
    <xf numFmtId="0" fontId="4" fillId="9" borderId="54" xfId="0" applyNumberFormat="1" applyFont="1" applyFill="1" applyBorder="1" applyAlignment="1">
      <alignment horizontal="center"/>
    </xf>
    <xf numFmtId="0" fontId="4" fillId="11" borderId="54" xfId="0" applyNumberFormat="1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right" vertical="center"/>
    </xf>
    <xf numFmtId="3" fontId="4" fillId="0" borderId="48" xfId="0" applyNumberFormat="1" applyFont="1" applyFill="1" applyBorder="1" applyAlignment="1">
      <alignment horizontal="right" vertical="center"/>
    </xf>
    <xf numFmtId="3" fontId="4" fillId="0" borderId="51" xfId="0" applyNumberFormat="1" applyFont="1" applyFill="1" applyBorder="1" applyAlignment="1">
      <alignment horizontal="right" vertical="center"/>
    </xf>
    <xf numFmtId="3" fontId="4" fillId="0" borderId="46" xfId="0" applyNumberFormat="1" applyFont="1" applyFill="1" applyBorder="1" applyAlignment="1">
      <alignment horizontal="right"/>
    </xf>
    <xf numFmtId="3" fontId="4" fillId="0" borderId="48" xfId="0" applyNumberFormat="1" applyFont="1" applyFill="1" applyBorder="1" applyAlignment="1">
      <alignment horizontal="right"/>
    </xf>
    <xf numFmtId="3" fontId="4" fillId="0" borderId="57" xfId="0" applyNumberFormat="1" applyFont="1" applyFill="1" applyBorder="1" applyAlignment="1">
      <alignment horizontal="right"/>
    </xf>
    <xf numFmtId="165" fontId="4" fillId="0" borderId="54" xfId="0" applyNumberFormat="1" applyFont="1" applyFill="1" applyBorder="1" applyAlignment="1">
      <alignment horizontal="right"/>
    </xf>
    <xf numFmtId="165" fontId="4" fillId="0" borderId="54" xfId="0" applyNumberFormat="1" applyFont="1" applyBorder="1"/>
    <xf numFmtId="0" fontId="20" fillId="9" borderId="54" xfId="0" applyNumberFormat="1" applyFont="1" applyFill="1" applyBorder="1" applyAlignment="1"/>
    <xf numFmtId="165" fontId="20" fillId="0" borderId="54" xfId="0" applyNumberFormat="1" applyFont="1" applyFill="1" applyBorder="1" applyAlignment="1">
      <alignment horizontal="right"/>
    </xf>
    <xf numFmtId="165" fontId="20" fillId="0" borderId="54" xfId="0" applyNumberFormat="1" applyFont="1" applyBorder="1"/>
    <xf numFmtId="0" fontId="4" fillId="0" borderId="51" xfId="0" applyNumberFormat="1" applyFont="1" applyFill="1" applyBorder="1" applyAlignment="1">
      <alignment horizontal="right" vertical="center"/>
    </xf>
    <xf numFmtId="0" fontId="4" fillId="0" borderId="46" xfId="0" applyNumberFormat="1" applyFont="1" applyFill="1" applyBorder="1" applyAlignment="1">
      <alignment horizontal="right" vertical="center"/>
    </xf>
    <xf numFmtId="164" fontId="11" fillId="0" borderId="24" xfId="3" applyFill="1" applyBorder="1">
      <alignment horizontal="right"/>
    </xf>
    <xf numFmtId="164" fontId="11" fillId="0" borderId="25" xfId="3" applyFill="1" applyBorder="1">
      <alignment horizontal="right"/>
    </xf>
    <xf numFmtId="164" fontId="11" fillId="0" borderId="26" xfId="3" applyFill="1" applyBorder="1">
      <alignment horizontal="right"/>
    </xf>
    <xf numFmtId="164" fontId="11" fillId="0" borderId="27" xfId="3" applyFill="1" applyBorder="1">
      <alignment horizontal="right"/>
    </xf>
    <xf numFmtId="164" fontId="11" fillId="0" borderId="37" xfId="3" applyFill="1" applyBorder="1">
      <alignment horizontal="right"/>
    </xf>
    <xf numFmtId="164" fontId="11" fillId="0" borderId="28" xfId="3" applyFill="1" applyBorder="1">
      <alignment horizontal="right"/>
    </xf>
    <xf numFmtId="164" fontId="11" fillId="0" borderId="19" xfId="3" applyFill="1" applyBorder="1">
      <alignment horizontal="right"/>
    </xf>
    <xf numFmtId="164" fontId="11" fillId="0" borderId="13" xfId="3" applyFill="1" applyBorder="1">
      <alignment horizontal="right"/>
    </xf>
    <xf numFmtId="164" fontId="11" fillId="0" borderId="14" xfId="3" applyFill="1" applyBorder="1">
      <alignment horizontal="right"/>
    </xf>
    <xf numFmtId="164" fontId="11" fillId="0" borderId="15" xfId="3" applyFill="1" applyBorder="1">
      <alignment horizontal="right"/>
    </xf>
    <xf numFmtId="164" fontId="11" fillId="0" borderId="16" xfId="3" applyFill="1" applyBorder="1">
      <alignment horizontal="right"/>
    </xf>
    <xf numFmtId="164" fontId="11" fillId="4" borderId="28" xfId="3" applyFill="1" applyBorder="1">
      <alignment horizontal="right"/>
    </xf>
    <xf numFmtId="164" fontId="11" fillId="4" borderId="27" xfId="3" applyFill="1" applyBorder="1">
      <alignment horizontal="right"/>
    </xf>
    <xf numFmtId="164" fontId="11" fillId="4" borderId="37" xfId="3" applyFill="1" applyBorder="1">
      <alignment horizontal="right"/>
    </xf>
    <xf numFmtId="164" fontId="11" fillId="4" borderId="42" xfId="3" applyFill="1" applyBorder="1">
      <alignment horizontal="right"/>
    </xf>
    <xf numFmtId="165" fontId="6" fillId="0" borderId="32" xfId="0" applyNumberFormat="1" applyFont="1" applyBorder="1"/>
    <xf numFmtId="0" fontId="17" fillId="9" borderId="46" xfId="5" applyNumberFormat="1" applyFont="1" applyFill="1" applyBorder="1" applyAlignment="1"/>
    <xf numFmtId="0" fontId="15" fillId="0" borderId="0" xfId="5"/>
    <xf numFmtId="0" fontId="17" fillId="0" borderId="0" xfId="5" applyNumberFormat="1" applyFont="1" applyFill="1" applyBorder="1" applyAlignment="1"/>
    <xf numFmtId="170" fontId="17" fillId="0" borderId="0" xfId="5" applyNumberFormat="1" applyFont="1" applyFill="1" applyBorder="1" applyAlignment="1"/>
    <xf numFmtId="0" fontId="17" fillId="9" borderId="46" xfId="5" applyNumberFormat="1" applyFont="1" applyFill="1" applyBorder="1" applyAlignment="1"/>
    <xf numFmtId="4" fontId="17" fillId="0" borderId="46" xfId="5" applyNumberFormat="1" applyFont="1" applyFill="1" applyBorder="1" applyAlignment="1"/>
    <xf numFmtId="165" fontId="17" fillId="0" borderId="46" xfId="5" applyNumberFormat="1" applyFont="1" applyFill="1" applyBorder="1" applyAlignment="1"/>
    <xf numFmtId="0" fontId="17" fillId="9" borderId="46" xfId="5" applyNumberFormat="1" applyFont="1" applyFill="1" applyBorder="1" applyAlignment="1"/>
    <xf numFmtId="4" fontId="17" fillId="0" borderId="46" xfId="5" applyNumberFormat="1" applyFont="1" applyFill="1" applyBorder="1" applyAlignment="1"/>
    <xf numFmtId="165" fontId="17" fillId="0" borderId="46" xfId="5" applyNumberFormat="1" applyFont="1" applyFill="1" applyBorder="1" applyAlignment="1"/>
    <xf numFmtId="0" fontId="8" fillId="6" borderId="61" xfId="0" applyFont="1" applyFill="1" applyBorder="1" applyAlignment="1">
      <alignment horizontal="center" wrapText="1"/>
    </xf>
    <xf numFmtId="0" fontId="1" fillId="6" borderId="62" xfId="5" applyNumberFormat="1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 wrapText="1"/>
    </xf>
    <xf numFmtId="0" fontId="3" fillId="0" borderId="0" xfId="2"/>
    <xf numFmtId="0" fontId="2" fillId="0" borderId="0" xfId="2" applyNumberFormat="1" applyFont="1" applyFill="1" applyBorder="1" applyAlignment="1"/>
    <xf numFmtId="170" fontId="2" fillId="0" borderId="0" xfId="2" applyNumberFormat="1" applyFont="1" applyFill="1" applyBorder="1" applyAlignment="1"/>
    <xf numFmtId="0" fontId="8" fillId="6" borderId="63" xfId="0" applyFont="1" applyFill="1" applyBorder="1" applyAlignment="1">
      <alignment horizontal="center" wrapText="1"/>
    </xf>
    <xf numFmtId="0" fontId="1" fillId="6" borderId="64" xfId="2" applyNumberFormat="1" applyFont="1" applyFill="1" applyBorder="1" applyAlignment="1">
      <alignment horizontal="center" wrapText="1"/>
    </xf>
    <xf numFmtId="172" fontId="17" fillId="0" borderId="48" xfId="5" applyNumberFormat="1" applyFont="1" applyFill="1" applyBorder="1" applyAlignment="1"/>
    <xf numFmtId="0" fontId="2" fillId="4" borderId="0" xfId="2" applyNumberFormat="1" applyFont="1" applyFill="1" applyBorder="1" applyAlignment="1"/>
    <xf numFmtId="3" fontId="2" fillId="4" borderId="0" xfId="2" applyNumberFormat="1" applyFont="1" applyFill="1" applyBorder="1" applyAlignment="1"/>
    <xf numFmtId="165" fontId="2" fillId="4" borderId="0" xfId="2" applyNumberFormat="1" applyFont="1" applyFill="1" applyBorder="1" applyAlignment="1"/>
    <xf numFmtId="165" fontId="6" fillId="4" borderId="0" xfId="0" applyNumberFormat="1" applyFont="1" applyFill="1" applyBorder="1"/>
    <xf numFmtId="164" fontId="4" fillId="4" borderId="13" xfId="3" applyNumberFormat="1" applyFont="1" applyFill="1" applyBorder="1">
      <alignment horizontal="right"/>
    </xf>
    <xf numFmtId="164" fontId="4" fillId="4" borderId="14" xfId="3" applyNumberFormat="1" applyFont="1" applyFill="1" applyBorder="1">
      <alignment horizontal="right"/>
    </xf>
    <xf numFmtId="3" fontId="2" fillId="0" borderId="46" xfId="2" applyNumberFormat="1" applyFont="1" applyFill="1" applyBorder="1" applyAlignment="1"/>
    <xf numFmtId="0" fontId="2" fillId="9" borderId="46" xfId="2" applyNumberFormat="1" applyFont="1" applyFill="1" applyBorder="1" applyAlignment="1"/>
    <xf numFmtId="3" fontId="2" fillId="0" borderId="46" xfId="2" applyNumberFormat="1" applyFont="1" applyFill="1" applyBorder="1" applyAlignment="1"/>
    <xf numFmtId="0" fontId="2" fillId="0" borderId="46" xfId="2" applyNumberFormat="1" applyFont="1" applyFill="1" applyBorder="1" applyAlignment="1"/>
    <xf numFmtId="4" fontId="1" fillId="6" borderId="18" xfId="0" applyNumberFormat="1" applyFont="1" applyFill="1" applyBorder="1" applyAlignment="1">
      <alignment horizontal="center"/>
    </xf>
    <xf numFmtId="4" fontId="1" fillId="6" borderId="23" xfId="0" applyNumberFormat="1" applyFont="1" applyFill="1" applyBorder="1" applyAlignment="1">
      <alignment horizontal="center" wrapText="1"/>
    </xf>
    <xf numFmtId="4" fontId="1" fillId="6" borderId="18" xfId="0" applyNumberFormat="1" applyFont="1" applyFill="1" applyBorder="1" applyAlignment="1">
      <alignment horizontal="center" wrapText="1"/>
    </xf>
    <xf numFmtId="0" fontId="8" fillId="6" borderId="18" xfId="0" applyFont="1" applyFill="1" applyBorder="1" applyAlignment="1">
      <alignment horizontal="center" wrapText="1"/>
    </xf>
    <xf numFmtId="165" fontId="4" fillId="4" borderId="24" xfId="0" applyNumberFormat="1" applyFont="1" applyFill="1" applyBorder="1" applyAlignment="1">
      <alignment horizontal="center"/>
    </xf>
    <xf numFmtId="165" fontId="4" fillId="4" borderId="19" xfId="0" applyNumberFormat="1" applyFont="1" applyFill="1" applyBorder="1" applyAlignment="1">
      <alignment horizontal="center"/>
    </xf>
    <xf numFmtId="165" fontId="6" fillId="4" borderId="19" xfId="0" applyNumberFormat="1" applyFont="1" applyFill="1" applyBorder="1" applyAlignment="1">
      <alignment horizontal="center"/>
    </xf>
    <xf numFmtId="165" fontId="4" fillId="4" borderId="25" xfId="0" applyNumberFormat="1" applyFont="1" applyFill="1" applyBorder="1" applyAlignment="1">
      <alignment horizontal="center"/>
    </xf>
    <xf numFmtId="165" fontId="4" fillId="4" borderId="14" xfId="0" applyNumberFormat="1" applyFont="1" applyFill="1" applyBorder="1" applyAlignment="1">
      <alignment horizontal="center"/>
    </xf>
    <xf numFmtId="165" fontId="6" fillId="4" borderId="14" xfId="0" applyNumberFormat="1" applyFont="1" applyFill="1" applyBorder="1" applyAlignment="1">
      <alignment horizontal="center"/>
    </xf>
    <xf numFmtId="166" fontId="6" fillId="0" borderId="25" xfId="0" applyNumberFormat="1" applyFont="1" applyBorder="1" applyAlignment="1">
      <alignment horizontal="center"/>
    </xf>
    <xf numFmtId="166" fontId="6" fillId="0" borderId="14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166" fontId="6" fillId="0" borderId="27" xfId="0" applyNumberFormat="1" applyFont="1" applyBorder="1" applyAlignment="1">
      <alignment horizontal="center"/>
    </xf>
    <xf numFmtId="166" fontId="6" fillId="0" borderId="16" xfId="0" applyNumberFormat="1" applyFont="1" applyBorder="1" applyAlignment="1">
      <alignment horizontal="center"/>
    </xf>
    <xf numFmtId="165" fontId="6" fillId="4" borderId="15" xfId="0" applyNumberFormat="1" applyFont="1" applyFill="1" applyBorder="1" applyAlignment="1">
      <alignment horizontal="center"/>
    </xf>
    <xf numFmtId="165" fontId="6" fillId="4" borderId="16" xfId="0" applyNumberFormat="1" applyFont="1" applyFill="1" applyBorder="1" applyAlignment="1">
      <alignment horizontal="center"/>
    </xf>
    <xf numFmtId="0" fontId="3" fillId="0" borderId="0" xfId="2"/>
    <xf numFmtId="0" fontId="2" fillId="0" borderId="0" xfId="2" applyNumberFormat="1" applyFont="1" applyFill="1" applyBorder="1" applyAlignment="1"/>
    <xf numFmtId="170" fontId="2" fillId="0" borderId="0" xfId="2" applyNumberFormat="1" applyFont="1" applyFill="1" applyBorder="1" applyAlignment="1"/>
    <xf numFmtId="0" fontId="3" fillId="0" borderId="0" xfId="2"/>
    <xf numFmtId="0" fontId="2" fillId="0" borderId="0" xfId="2" applyNumberFormat="1" applyFont="1" applyFill="1" applyBorder="1" applyAlignment="1"/>
    <xf numFmtId="170" fontId="2" fillId="0" borderId="0" xfId="2" applyNumberFormat="1" applyFont="1" applyFill="1" applyBorder="1" applyAlignment="1"/>
    <xf numFmtId="164" fontId="11" fillId="0" borderId="23" xfId="3" applyFill="1" applyBorder="1">
      <alignment horizontal="right"/>
    </xf>
    <xf numFmtId="164" fontId="11" fillId="0" borderId="42" xfId="3" applyFill="1" applyBorder="1">
      <alignment horizontal="right"/>
    </xf>
    <xf numFmtId="0" fontId="2" fillId="0" borderId="14" xfId="0" applyNumberFormat="1" applyFont="1" applyFill="1" applyBorder="1" applyAlignment="1">
      <alignment horizontal="right"/>
    </xf>
    <xf numFmtId="0" fontId="3" fillId="0" borderId="0" xfId="2"/>
    <xf numFmtId="0" fontId="2" fillId="0" borderId="0" xfId="2" applyNumberFormat="1" applyFont="1" applyFill="1" applyBorder="1" applyAlignment="1"/>
    <xf numFmtId="170" fontId="2" fillId="0" borderId="0" xfId="2" applyNumberFormat="1" applyFont="1" applyFill="1" applyBorder="1" applyAlignment="1"/>
    <xf numFmtId="0" fontId="2" fillId="9" borderId="46" xfId="2" applyNumberFormat="1" applyFont="1" applyFill="1" applyBorder="1" applyAlignment="1"/>
    <xf numFmtId="165" fontId="2" fillId="0" borderId="46" xfId="2" applyNumberFormat="1" applyFont="1" applyFill="1" applyBorder="1" applyAlignment="1"/>
    <xf numFmtId="0" fontId="2" fillId="0" borderId="46" xfId="2" applyNumberFormat="1" applyFont="1" applyFill="1" applyBorder="1" applyAlignment="1"/>
    <xf numFmtId="0" fontId="3" fillId="0" borderId="0" xfId="2"/>
    <xf numFmtId="0" fontId="2" fillId="0" borderId="0" xfId="2" applyNumberFormat="1" applyFont="1" applyFill="1" applyBorder="1" applyAlignment="1"/>
    <xf numFmtId="170" fontId="2" fillId="0" borderId="0" xfId="2" applyNumberFormat="1" applyFont="1" applyFill="1" applyBorder="1" applyAlignment="1"/>
    <xf numFmtId="0" fontId="2" fillId="9" borderId="46" xfId="2" applyNumberFormat="1" applyFont="1" applyFill="1" applyBorder="1" applyAlignment="1"/>
    <xf numFmtId="0" fontId="2" fillId="0" borderId="46" xfId="2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0" fontId="3" fillId="0" borderId="0" xfId="2"/>
    <xf numFmtId="0" fontId="2" fillId="0" borderId="0" xfId="2" applyNumberFormat="1" applyFont="1" applyFill="1" applyBorder="1" applyAlignment="1"/>
    <xf numFmtId="170" fontId="2" fillId="0" borderId="0" xfId="2" applyNumberFormat="1" applyFont="1" applyFill="1" applyBorder="1" applyAlignment="1"/>
    <xf numFmtId="49" fontId="8" fillId="6" borderId="24" xfId="0" applyNumberFormat="1" applyFont="1" applyFill="1" applyBorder="1" applyAlignment="1">
      <alignment horizontal="center"/>
    </xf>
    <xf numFmtId="49" fontId="8" fillId="6" borderId="19" xfId="0" applyNumberFormat="1" applyFont="1" applyFill="1" applyBorder="1" applyAlignment="1">
      <alignment horizontal="center"/>
    </xf>
    <xf numFmtId="49" fontId="1" fillId="6" borderId="24" xfId="0" applyNumberFormat="1" applyFont="1" applyFill="1" applyBorder="1" applyAlignment="1">
      <alignment horizontal="center"/>
    </xf>
    <xf numFmtId="49" fontId="1" fillId="6" borderId="19" xfId="0" applyNumberFormat="1" applyFont="1" applyFill="1" applyBorder="1" applyAlignment="1">
      <alignment horizontal="center"/>
    </xf>
    <xf numFmtId="0" fontId="8" fillId="4" borderId="22" xfId="0" applyFont="1" applyFill="1" applyBorder="1" applyAlignment="1">
      <alignment horizontal="left"/>
    </xf>
    <xf numFmtId="0" fontId="2" fillId="9" borderId="46" xfId="2" applyNumberFormat="1" applyFont="1" applyFill="1" applyBorder="1" applyAlignment="1"/>
    <xf numFmtId="3" fontId="2" fillId="0" borderId="46" xfId="2" applyNumberFormat="1" applyFont="1" applyFill="1" applyBorder="1" applyAlignment="1"/>
    <xf numFmtId="0" fontId="2" fillId="0" borderId="46" xfId="2" applyNumberFormat="1" applyFont="1" applyFill="1" applyBorder="1" applyAlignment="1"/>
    <xf numFmtId="165" fontId="6" fillId="10" borderId="0" xfId="0" applyNumberFormat="1" applyFont="1" applyFill="1" applyBorder="1"/>
    <xf numFmtId="166" fontId="6" fillId="0" borderId="0" xfId="0" applyNumberFormat="1" applyFont="1" applyBorder="1"/>
    <xf numFmtId="0" fontId="4" fillId="10" borderId="0" xfId="0" applyFont="1" applyFill="1"/>
    <xf numFmtId="0" fontId="2" fillId="0" borderId="31" xfId="0" applyNumberFormat="1" applyFont="1" applyFill="1" applyBorder="1" applyAlignment="1">
      <alignment horizontal="right"/>
    </xf>
    <xf numFmtId="172" fontId="23" fillId="0" borderId="46" xfId="8" applyNumberFormat="1" applyFont="1" applyFill="1" applyBorder="1" applyAlignment="1"/>
    <xf numFmtId="0" fontId="6" fillId="0" borderId="4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1" fillId="4" borderId="0" xfId="0" applyNumberFormat="1" applyFont="1" applyFill="1" applyBorder="1" applyAlignment="1">
      <alignment horizontal="center" wrapText="1"/>
    </xf>
    <xf numFmtId="0" fontId="1" fillId="7" borderId="27" xfId="0" applyNumberFormat="1" applyFont="1" applyFill="1" applyBorder="1" applyAlignment="1" applyProtection="1">
      <alignment horizontal="center" vertical="top" wrapText="1"/>
      <protection locked="0"/>
    </xf>
    <xf numFmtId="0" fontId="1" fillId="7" borderId="16" xfId="0" applyNumberFormat="1" applyFont="1" applyFill="1" applyBorder="1" applyAlignment="1" applyProtection="1">
      <alignment horizontal="center" vertical="top" wrapText="1"/>
      <protection locked="0"/>
    </xf>
    <xf numFmtId="0" fontId="1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0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1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7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24" xfId="0" applyNumberFormat="1" applyFont="1" applyFill="1" applyBorder="1" applyAlignment="1">
      <alignment horizontal="center"/>
    </xf>
    <xf numFmtId="49" fontId="8" fillId="6" borderId="19" xfId="0" applyNumberFormat="1" applyFont="1" applyFill="1" applyBorder="1" applyAlignment="1">
      <alignment horizontal="center"/>
    </xf>
    <xf numFmtId="49" fontId="1" fillId="6" borderId="24" xfId="0" applyNumberFormat="1" applyFont="1" applyFill="1" applyBorder="1" applyAlignment="1">
      <alignment horizontal="center"/>
    </xf>
    <xf numFmtId="49" fontId="1" fillId="6" borderId="19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wrapText="1" shrinkToFit="1"/>
    </xf>
    <xf numFmtId="0" fontId="14" fillId="0" borderId="0" xfId="0" applyFont="1" applyAlignment="1">
      <alignment horizontal="left" wrapText="1" shrinkToFi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8" fillId="6" borderId="30" xfId="0" applyNumberFormat="1" applyFont="1" applyFill="1" applyBorder="1" applyAlignment="1">
      <alignment horizontal="center"/>
    </xf>
    <xf numFmtId="49" fontId="8" fillId="6" borderId="43" xfId="0" applyNumberFormat="1" applyFont="1" applyFill="1" applyBorder="1" applyAlignment="1">
      <alignment horizontal="center"/>
    </xf>
    <xf numFmtId="0" fontId="1" fillId="6" borderId="24" xfId="0" applyNumberFormat="1" applyFont="1" applyFill="1" applyBorder="1" applyAlignment="1">
      <alignment horizontal="center"/>
    </xf>
    <xf numFmtId="0" fontId="1" fillId="6" borderId="44" xfId="0" applyNumberFormat="1" applyFont="1" applyFill="1" applyBorder="1" applyAlignment="1">
      <alignment horizontal="center"/>
    </xf>
    <xf numFmtId="0" fontId="1" fillId="6" borderId="19" xfId="0" applyNumberFormat="1" applyFont="1" applyFill="1" applyBorder="1" applyAlignment="1">
      <alignment horizontal="center"/>
    </xf>
    <xf numFmtId="0" fontId="1" fillId="6" borderId="45" xfId="0" applyNumberFormat="1" applyFont="1" applyFill="1" applyBorder="1" applyAlignment="1">
      <alignment horizontal="center"/>
    </xf>
    <xf numFmtId="0" fontId="4" fillId="9" borderId="54" xfId="0" applyNumberFormat="1" applyFont="1" applyFill="1" applyBorder="1" applyAlignment="1">
      <alignment horizontal="center" vertical="center"/>
    </xf>
    <xf numFmtId="0" fontId="4" fillId="9" borderId="58" xfId="0" applyNumberFormat="1" applyFont="1" applyFill="1" applyBorder="1" applyAlignment="1">
      <alignment horizontal="center" vertical="center"/>
    </xf>
    <xf numFmtId="0" fontId="4" fillId="9" borderId="59" xfId="0" applyNumberFormat="1" applyFont="1" applyFill="1" applyBorder="1" applyAlignment="1">
      <alignment horizontal="center" vertical="center"/>
    </xf>
    <xf numFmtId="0" fontId="4" fillId="9" borderId="60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4" fillId="9" borderId="48" xfId="0" applyNumberFormat="1" applyFont="1" applyFill="1" applyBorder="1" applyAlignment="1">
      <alignment horizontal="center" vertical="center"/>
    </xf>
    <xf numFmtId="0" fontId="4" fillId="9" borderId="49" xfId="0" applyNumberFormat="1" applyFont="1" applyFill="1" applyBorder="1" applyAlignment="1">
      <alignment horizontal="center" vertical="center"/>
    </xf>
    <xf numFmtId="0" fontId="4" fillId="9" borderId="52" xfId="0" applyNumberFormat="1" applyFont="1" applyFill="1" applyBorder="1" applyAlignment="1">
      <alignment horizontal="center" vertical="center"/>
    </xf>
    <xf numFmtId="0" fontId="20" fillId="9" borderId="53" xfId="0" applyNumberFormat="1" applyFont="1" applyFill="1" applyBorder="1" applyAlignment="1">
      <alignment horizontal="center" vertical="center" wrapText="1"/>
    </xf>
    <xf numFmtId="0" fontId="20" fillId="9" borderId="49" xfId="0" applyNumberFormat="1" applyFont="1" applyFill="1" applyBorder="1" applyAlignment="1">
      <alignment horizontal="center" vertical="center" wrapText="1"/>
    </xf>
    <xf numFmtId="0" fontId="20" fillId="9" borderId="50" xfId="0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 2 2" xfId="2"/>
    <cellStyle name="Normal 3" xfId="5"/>
    <cellStyle name="Normal 3 2" xfId="7"/>
    <cellStyle name="Normal 3 3" xfId="8"/>
    <cellStyle name="Normal 4" xfId="6"/>
    <cellStyle name="NumberCellStyle" xfId="3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11811023622038E-2"/>
          <c:y val="5.9459459459459511E-2"/>
          <c:w val="0.94178162729658776"/>
          <c:h val="0.776329253552694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CB716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'Figure 1 '!$B$62:$B$94</c:f>
              <c:strCache>
                <c:ptCount val="33"/>
                <c:pt idx="0">
                  <c:v>Cyprus</c:v>
                </c:pt>
                <c:pt idx="1">
                  <c:v>Greece</c:v>
                </c:pt>
                <c:pt idx="2">
                  <c:v>Belgium</c:v>
                </c:pt>
                <c:pt idx="3">
                  <c:v>Austria</c:v>
                </c:pt>
                <c:pt idx="4">
                  <c:v>Finland</c:v>
                </c:pt>
                <c:pt idx="5">
                  <c:v>Italy</c:v>
                </c:pt>
                <c:pt idx="6">
                  <c:v>France</c:v>
                </c:pt>
                <c:pt idx="7">
                  <c:v>Spain</c:v>
                </c:pt>
                <c:pt idx="8">
                  <c:v>Denmark</c:v>
                </c:pt>
                <c:pt idx="9">
                  <c:v>Bulgaria</c:v>
                </c:pt>
                <c:pt idx="10">
                  <c:v>Netherlands</c:v>
                </c:pt>
                <c:pt idx="11">
                  <c:v>Portugal</c:v>
                </c:pt>
                <c:pt idx="12">
                  <c:v>United Kingdom</c:v>
                </c:pt>
                <c:pt idx="13">
                  <c:v>Slovakia</c:v>
                </c:pt>
                <c:pt idx="14">
                  <c:v>Sweden</c:v>
                </c:pt>
                <c:pt idx="15">
                  <c:v>Luxembourg</c:v>
                </c:pt>
                <c:pt idx="16">
                  <c:v>Czech Republic</c:v>
                </c:pt>
                <c:pt idx="17">
                  <c:v>Malta</c:v>
                </c:pt>
                <c:pt idx="18">
                  <c:v>Slovenia</c:v>
                </c:pt>
                <c:pt idx="19">
                  <c:v>Poland</c:v>
                </c:pt>
                <c:pt idx="20">
                  <c:v>Germany</c:v>
                </c:pt>
                <c:pt idx="21">
                  <c:v>Hungary</c:v>
                </c:pt>
                <c:pt idx="22">
                  <c:v>Croatia</c:v>
                </c:pt>
                <c:pt idx="23">
                  <c:v>Ireland</c:v>
                </c:pt>
                <c:pt idx="24">
                  <c:v>Lithuania</c:v>
                </c:pt>
                <c:pt idx="25">
                  <c:v>Romania</c:v>
                </c:pt>
                <c:pt idx="26">
                  <c:v>Estonia</c:v>
                </c:pt>
                <c:pt idx="27">
                  <c:v>Latvia</c:v>
                </c:pt>
                <c:pt idx="29">
                  <c:v>Norway</c:v>
                </c:pt>
                <c:pt idx="30">
                  <c:v>Iceland</c:v>
                </c:pt>
                <c:pt idx="32">
                  <c:v>Serbia (²)</c:v>
                </c:pt>
              </c:strCache>
            </c:strRef>
          </c:cat>
          <c:val>
            <c:numRef>
              <c:f>'Figure 1 '!$C$62:$C$94</c:f>
              <c:numCache>
                <c:formatCode>#,##0.0_i</c:formatCode>
                <c:ptCount val="33"/>
                <c:pt idx="0">
                  <c:v>-2.7114576388888865</c:v>
                </c:pt>
                <c:pt idx="1">
                  <c:v>-0.99645833333333655</c:v>
                </c:pt>
                <c:pt idx="2">
                  <c:v>-0.8535120939875549</c:v>
                </c:pt>
                <c:pt idx="3">
                  <c:v>-0.59058205161346666</c:v>
                </c:pt>
                <c:pt idx="4">
                  <c:v>0.41777402750823578</c:v>
                </c:pt>
                <c:pt idx="5">
                  <c:v>0.45151342090235591</c:v>
                </c:pt>
                <c:pt idx="6">
                  <c:v>0.92799896221520195</c:v>
                </c:pt>
                <c:pt idx="7">
                  <c:v>1.2594588891400977</c:v>
                </c:pt>
                <c:pt idx="8">
                  <c:v>1.5603147484178386</c:v>
                </c:pt>
                <c:pt idx="9">
                  <c:v>1.704336009882645</c:v>
                </c:pt>
                <c:pt idx="10">
                  <c:v>1.7054559379637246</c:v>
                </c:pt>
                <c:pt idx="11">
                  <c:v>1.9908251306355662</c:v>
                </c:pt>
                <c:pt idx="12">
                  <c:v>2.0364998791394728</c:v>
                </c:pt>
                <c:pt idx="13">
                  <c:v>2.1332794830371582</c:v>
                </c:pt>
                <c:pt idx="14">
                  <c:v>2.5820255462786501</c:v>
                </c:pt>
                <c:pt idx="15">
                  <c:v>2.7064044289044178</c:v>
                </c:pt>
                <c:pt idx="16">
                  <c:v>3.0087714868604398</c:v>
                </c:pt>
                <c:pt idx="17">
                  <c:v>4.2971862047392042</c:v>
                </c:pt>
                <c:pt idx="18">
                  <c:v>4.3389302208413829</c:v>
                </c:pt>
                <c:pt idx="19">
                  <c:v>4.512384481450062</c:v>
                </c:pt>
                <c:pt idx="20">
                  <c:v>4.6335174580651808</c:v>
                </c:pt>
                <c:pt idx="21">
                  <c:v>4.9377497855669414</c:v>
                </c:pt>
                <c:pt idx="22">
                  <c:v>5.4932681818181939</c:v>
                </c:pt>
                <c:pt idx="23">
                  <c:v>6.5487595185458121</c:v>
                </c:pt>
                <c:pt idx="24">
                  <c:v>8.1379139274561556</c:v>
                </c:pt>
                <c:pt idx="25">
                  <c:v>8.4769659735349716</c:v>
                </c:pt>
                <c:pt idx="26">
                  <c:v>9.2348302618816724</c:v>
                </c:pt>
                <c:pt idx="27">
                  <c:v>11.777074764558906</c:v>
                </c:pt>
                <c:pt idx="29">
                  <c:v>-0.6140353957440845</c:v>
                </c:pt>
                <c:pt idx="30">
                  <c:v>0.23714083522666068</c:v>
                </c:pt>
                <c:pt idx="32">
                  <c:v>8.861470370370359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969104"/>
        <c:axId val="236608392"/>
      </c:barChart>
      <c:catAx>
        <c:axId val="23296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236608392"/>
        <c:crosses val="autoZero"/>
        <c:auto val="1"/>
        <c:lblAlgn val="ctr"/>
        <c:lblOffset val="100"/>
        <c:noMultiLvlLbl val="0"/>
      </c:catAx>
      <c:valAx>
        <c:axId val="236608392"/>
        <c:scaling>
          <c:orientation val="minMax"/>
          <c:max val="12"/>
          <c:min val="-4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32969104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685273963252805E-2"/>
          <c:y val="3.3520812685827552E-2"/>
          <c:w val="0.94285220874940845"/>
          <c:h val="0.74170447822090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2'!$T$27</c:f>
              <c:strCache>
                <c:ptCount val="1"/>
                <c:pt idx="0">
                  <c:v>First quintile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2'!$S$28:$S$34</c:f>
              <c:strCache>
                <c:ptCount val="7"/>
                <c:pt idx="0">
                  <c:v>Lithuania (¹)</c:v>
                </c:pt>
                <c:pt idx="1">
                  <c:v>Romania</c:v>
                </c:pt>
                <c:pt idx="2">
                  <c:v>Spain</c:v>
                </c:pt>
                <c:pt idx="4">
                  <c:v>Slovakia</c:v>
                </c:pt>
                <c:pt idx="5">
                  <c:v>Slovenia</c:v>
                </c:pt>
                <c:pt idx="6">
                  <c:v>Estonia</c:v>
                </c:pt>
              </c:strCache>
            </c:strRef>
          </c:cat>
          <c:val>
            <c:numRef>
              <c:f>'Figure 2'!$T$28:$T$34</c:f>
              <c:numCache>
                <c:formatCode>#,##0.0</c:formatCode>
                <c:ptCount val="7"/>
                <c:pt idx="0">
                  <c:v>-1.209672632038413</c:v>
                </c:pt>
                <c:pt idx="1">
                  <c:v>-2.4588571428571382</c:v>
                </c:pt>
                <c:pt idx="2">
                  <c:v>-2.5479972538250419</c:v>
                </c:pt>
                <c:pt idx="4">
                  <c:v>0.24107191316146301</c:v>
                </c:pt>
                <c:pt idx="5">
                  <c:v>6.6023452980347601</c:v>
                </c:pt>
                <c:pt idx="6">
                  <c:v>12.907922077922091</c:v>
                </c:pt>
              </c:numCache>
            </c:numRef>
          </c:val>
        </c:ser>
        <c:ser>
          <c:idx val="1"/>
          <c:order val="1"/>
          <c:tx>
            <c:strRef>
              <c:f>'Figure 2'!$U$27</c:f>
              <c:strCache>
                <c:ptCount val="1"/>
                <c:pt idx="0">
                  <c:v>Second quintile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2'!$S$28:$S$34</c:f>
              <c:strCache>
                <c:ptCount val="7"/>
                <c:pt idx="0">
                  <c:v>Lithuania (¹)</c:v>
                </c:pt>
                <c:pt idx="1">
                  <c:v>Romania</c:v>
                </c:pt>
                <c:pt idx="2">
                  <c:v>Spain</c:v>
                </c:pt>
                <c:pt idx="4">
                  <c:v>Slovakia</c:v>
                </c:pt>
                <c:pt idx="5">
                  <c:v>Slovenia</c:v>
                </c:pt>
                <c:pt idx="6">
                  <c:v>Estonia</c:v>
                </c:pt>
              </c:strCache>
            </c:strRef>
          </c:cat>
          <c:val>
            <c:numRef>
              <c:f>'Figure 2'!$U$28:$U$34</c:f>
              <c:numCache>
                <c:formatCode>#,##0.0</c:formatCode>
                <c:ptCount val="7"/>
                <c:pt idx="0">
                  <c:v>2.3721008403361399</c:v>
                </c:pt>
                <c:pt idx="1">
                  <c:v>6.9852796725784412</c:v>
                </c:pt>
                <c:pt idx="2">
                  <c:v>2.4604194307725091</c:v>
                </c:pt>
                <c:pt idx="4">
                  <c:v>1.5733416995338743</c:v>
                </c:pt>
                <c:pt idx="5">
                  <c:v>3.9830519140010643</c:v>
                </c:pt>
                <c:pt idx="6">
                  <c:v>8.6280066057897926</c:v>
                </c:pt>
              </c:numCache>
            </c:numRef>
          </c:val>
        </c:ser>
        <c:ser>
          <c:idx val="2"/>
          <c:order val="2"/>
          <c:tx>
            <c:strRef>
              <c:f>'Figure 2'!$V$27</c:f>
              <c:strCache>
                <c:ptCount val="1"/>
                <c:pt idx="0">
                  <c:v>Third quintile</c:v>
                </c:pt>
              </c:strCache>
            </c:strRef>
          </c:tx>
          <c:spPr>
            <a:solidFill>
              <a:srgbClr val="FAA519">
                <a:lumMod val="40000"/>
                <a:lumOff val="6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2'!$S$28:$S$34</c:f>
              <c:strCache>
                <c:ptCount val="7"/>
                <c:pt idx="0">
                  <c:v>Lithuania (¹)</c:v>
                </c:pt>
                <c:pt idx="1">
                  <c:v>Romania</c:v>
                </c:pt>
                <c:pt idx="2">
                  <c:v>Spain</c:v>
                </c:pt>
                <c:pt idx="4">
                  <c:v>Slovakia</c:v>
                </c:pt>
                <c:pt idx="5">
                  <c:v>Slovenia</c:v>
                </c:pt>
                <c:pt idx="6">
                  <c:v>Estonia</c:v>
                </c:pt>
              </c:strCache>
            </c:strRef>
          </c:cat>
          <c:val>
            <c:numRef>
              <c:f>'Figure 2'!$V$28:$V$34</c:f>
              <c:numCache>
                <c:formatCode>#,##0.0</c:formatCode>
                <c:ptCount val="7"/>
                <c:pt idx="0">
                  <c:v>8.1323657474600903</c:v>
                </c:pt>
                <c:pt idx="1">
                  <c:v>7.81844083526682</c:v>
                </c:pt>
                <c:pt idx="2">
                  <c:v>1.2594588891400977</c:v>
                </c:pt>
                <c:pt idx="4">
                  <c:v>2.1332794830371582</c:v>
                </c:pt>
                <c:pt idx="5">
                  <c:v>4.3389302208413829</c:v>
                </c:pt>
                <c:pt idx="6">
                  <c:v>9.2348302618816867</c:v>
                </c:pt>
              </c:numCache>
            </c:numRef>
          </c:val>
        </c:ser>
        <c:ser>
          <c:idx val="3"/>
          <c:order val="3"/>
          <c:tx>
            <c:strRef>
              <c:f>'Figure 2'!$W$27</c:f>
              <c:strCache>
                <c:ptCount val="1"/>
                <c:pt idx="0">
                  <c:v>Fourth quintile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2'!$S$28:$S$34</c:f>
              <c:strCache>
                <c:ptCount val="7"/>
                <c:pt idx="0">
                  <c:v>Lithuania (¹)</c:v>
                </c:pt>
                <c:pt idx="1">
                  <c:v>Romania</c:v>
                </c:pt>
                <c:pt idx="2">
                  <c:v>Spain</c:v>
                </c:pt>
                <c:pt idx="4">
                  <c:v>Slovakia</c:v>
                </c:pt>
                <c:pt idx="5">
                  <c:v>Slovenia</c:v>
                </c:pt>
                <c:pt idx="6">
                  <c:v>Estonia</c:v>
                </c:pt>
              </c:strCache>
            </c:strRef>
          </c:cat>
          <c:val>
            <c:numRef>
              <c:f>'Figure 2'!$W$28:$W$34</c:f>
              <c:numCache>
                <c:formatCode>#,##0.0</c:formatCode>
                <c:ptCount val="7"/>
                <c:pt idx="0">
                  <c:v>10.165430267062323</c:v>
                </c:pt>
                <c:pt idx="1">
                  <c:v>6.1751674641148275</c:v>
                </c:pt>
                <c:pt idx="2">
                  <c:v>-3.9111619795082292E-2</c:v>
                </c:pt>
                <c:pt idx="4">
                  <c:v>3.8420363982433706E-3</c:v>
                </c:pt>
                <c:pt idx="5">
                  <c:v>2.9465483826941496</c:v>
                </c:pt>
                <c:pt idx="6">
                  <c:v>7.3514158512720238</c:v>
                </c:pt>
              </c:numCache>
            </c:numRef>
          </c:val>
        </c:ser>
        <c:ser>
          <c:idx val="4"/>
          <c:order val="4"/>
          <c:tx>
            <c:strRef>
              <c:f>'Figure 2'!$X$27</c:f>
              <c:strCache>
                <c:ptCount val="1"/>
                <c:pt idx="0">
                  <c:v>Fifth quintile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2'!$S$28:$S$34</c:f>
              <c:strCache>
                <c:ptCount val="7"/>
                <c:pt idx="0">
                  <c:v>Lithuania (¹)</c:v>
                </c:pt>
                <c:pt idx="1">
                  <c:v>Romania</c:v>
                </c:pt>
                <c:pt idx="2">
                  <c:v>Spain</c:v>
                </c:pt>
                <c:pt idx="4">
                  <c:v>Slovakia</c:v>
                </c:pt>
                <c:pt idx="5">
                  <c:v>Slovenia</c:v>
                </c:pt>
                <c:pt idx="6">
                  <c:v>Estonia</c:v>
                </c:pt>
              </c:strCache>
            </c:strRef>
          </c:cat>
          <c:val>
            <c:numRef>
              <c:f>'Figure 2'!$X$28:$X$34</c:f>
              <c:numCache>
                <c:formatCode>#,##0.0</c:formatCode>
                <c:ptCount val="7"/>
                <c:pt idx="0">
                  <c:v>7.4304322127816889</c:v>
                </c:pt>
                <c:pt idx="1">
                  <c:v>5.4168449682683475</c:v>
                </c:pt>
                <c:pt idx="2">
                  <c:v>0.65535490605426749</c:v>
                </c:pt>
                <c:pt idx="4">
                  <c:v>-4.2133353505662647</c:v>
                </c:pt>
                <c:pt idx="5">
                  <c:v>2.1185054726368286</c:v>
                </c:pt>
                <c:pt idx="6">
                  <c:v>6.0525060842054241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609176"/>
        <c:axId val="236609568"/>
      </c:barChart>
      <c:catAx>
        <c:axId val="236609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236609568"/>
        <c:crosses val="autoZero"/>
        <c:auto val="1"/>
        <c:lblAlgn val="ctr"/>
        <c:lblOffset val="100"/>
        <c:noMultiLvlLbl val="0"/>
      </c:catAx>
      <c:valAx>
        <c:axId val="236609568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3660917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solidFill>
                <a:sysClr val="windowText" lastClr="000000"/>
              </a:solidFill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026181102362205E-2"/>
          <c:y val="2.0496285946810303E-2"/>
          <c:w val="0.95240118110236238"/>
          <c:h val="0.5764345887016848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'Figure 3'!$D$70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  <a:effectLst/>
            <a:extLst/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dPt>
            <c:idx val="34"/>
            <c:invertIfNegative val="0"/>
            <c:bubble3D val="0"/>
          </c:dPt>
          <c:dPt>
            <c:idx val="35"/>
            <c:invertIfNegative val="0"/>
            <c:bubble3D val="0"/>
          </c:dPt>
          <c:dPt>
            <c:idx val="37"/>
            <c:invertIfNegative val="0"/>
            <c:bubble3D val="0"/>
          </c:dPt>
          <c:cat>
            <c:strRef>
              <c:f>'Figure 3'!$B$71:$B$108</c:f>
              <c:strCache>
                <c:ptCount val="38"/>
                <c:pt idx="0">
                  <c:v>EU-28 </c:v>
                </c:pt>
                <c:pt idx="1">
                  <c:v>EA-19 </c:v>
                </c:pt>
                <c:pt idx="3">
                  <c:v>Bulgaria</c:v>
                </c:pt>
                <c:pt idx="4">
                  <c:v>Hungary</c:v>
                </c:pt>
                <c:pt idx="5">
                  <c:v>Slovakia</c:v>
                </c:pt>
                <c:pt idx="6">
                  <c:v>Romania</c:v>
                </c:pt>
                <c:pt idx="7">
                  <c:v>Latvia</c:v>
                </c:pt>
                <c:pt idx="8">
                  <c:v>Croatia</c:v>
                </c:pt>
                <c:pt idx="9">
                  <c:v>Lithuania</c:v>
                </c:pt>
                <c:pt idx="10">
                  <c:v>Malta</c:v>
                </c:pt>
                <c:pt idx="11">
                  <c:v>Greece</c:v>
                </c:pt>
                <c:pt idx="12">
                  <c:v>Italy</c:v>
                </c:pt>
                <c:pt idx="13">
                  <c:v>Czech Republic</c:v>
                </c:pt>
                <c:pt idx="14">
                  <c:v>Poland</c:v>
                </c:pt>
                <c:pt idx="15">
                  <c:v>France</c:v>
                </c:pt>
                <c:pt idx="16">
                  <c:v>Germany</c:v>
                </c:pt>
                <c:pt idx="17">
                  <c:v>Austria</c:v>
                </c:pt>
                <c:pt idx="18">
                  <c:v>United Kingdom</c:v>
                </c:pt>
                <c:pt idx="19">
                  <c:v>Slovenia</c:v>
                </c:pt>
                <c:pt idx="20">
                  <c:v>Belgium</c:v>
                </c:pt>
                <c:pt idx="21">
                  <c:v>Estonia</c:v>
                </c:pt>
                <c:pt idx="22">
                  <c:v>Cyprus</c:v>
                </c:pt>
                <c:pt idx="23">
                  <c:v>Portugal</c:v>
                </c:pt>
                <c:pt idx="24">
                  <c:v>Finland (¹)</c:v>
                </c:pt>
                <c:pt idx="25">
                  <c:v>Ireland</c:v>
                </c:pt>
                <c:pt idx="26">
                  <c:v>Spain (¹)</c:v>
                </c:pt>
                <c:pt idx="27">
                  <c:v>Luxembourg</c:v>
                </c:pt>
                <c:pt idx="28">
                  <c:v>Netherlands (¹)(²)</c:v>
                </c:pt>
                <c:pt idx="29">
                  <c:v>Denmark</c:v>
                </c:pt>
                <c:pt idx="30">
                  <c:v>Sweden</c:v>
                </c:pt>
                <c:pt idx="32">
                  <c:v>Iceland (¹)</c:v>
                </c:pt>
                <c:pt idx="33">
                  <c:v>Norway (¹)</c:v>
                </c:pt>
                <c:pt idx="34">
                  <c:v>Switzerland (³)</c:v>
                </c:pt>
                <c:pt idx="36">
                  <c:v>FYR of Macedonia</c:v>
                </c:pt>
                <c:pt idx="37">
                  <c:v>Serbia</c:v>
                </c:pt>
              </c:strCache>
            </c:strRef>
          </c:cat>
          <c:val>
            <c:numRef>
              <c:f>'Figure 3'!$D$71:$D$108</c:f>
              <c:numCache>
                <c:formatCode>#,##0.0</c:formatCode>
                <c:ptCount val="38"/>
                <c:pt idx="0">
                  <c:v>8.5</c:v>
                </c:pt>
                <c:pt idx="1">
                  <c:v>7.3</c:v>
                </c:pt>
                <c:pt idx="3">
                  <c:v>36.799999999999997</c:v>
                </c:pt>
                <c:pt idx="4">
                  <c:v>23.8</c:v>
                </c:pt>
                <c:pt idx="5">
                  <c:v>20.100000000000001</c:v>
                </c:pt>
                <c:pt idx="6">
                  <c:v>19.7</c:v>
                </c:pt>
                <c:pt idx="7">
                  <c:v>16</c:v>
                </c:pt>
                <c:pt idx="8">
                  <c:v>14.5</c:v>
                </c:pt>
                <c:pt idx="9">
                  <c:v>14.3</c:v>
                </c:pt>
                <c:pt idx="10">
                  <c:v>13.1</c:v>
                </c:pt>
                <c:pt idx="11">
                  <c:v>12.9</c:v>
                </c:pt>
                <c:pt idx="12">
                  <c:v>11.8</c:v>
                </c:pt>
                <c:pt idx="13">
                  <c:v>11.4</c:v>
                </c:pt>
                <c:pt idx="14" formatCode="General">
                  <c:v>8.1999999999999993</c:v>
                </c:pt>
                <c:pt idx="15">
                  <c:v>7.3</c:v>
                </c:pt>
                <c:pt idx="16">
                  <c:v>7.1</c:v>
                </c:pt>
                <c:pt idx="17">
                  <c:v>6.8</c:v>
                </c:pt>
                <c:pt idx="18">
                  <c:v>6.5</c:v>
                </c:pt>
                <c:pt idx="19">
                  <c:v>6.4</c:v>
                </c:pt>
                <c:pt idx="20">
                  <c:v>5.0999999999999996</c:v>
                </c:pt>
                <c:pt idx="21">
                  <c:v>5</c:v>
                </c:pt>
                <c:pt idx="22">
                  <c:v>3.9</c:v>
                </c:pt>
                <c:pt idx="23">
                  <c:v>3.5</c:v>
                </c:pt>
                <c:pt idx="24">
                  <c:v>2.9</c:v>
                </c:pt>
                <c:pt idx="25">
                  <c:v>2.7</c:v>
                </c:pt>
                <c:pt idx="26">
                  <c:v>2.6</c:v>
                </c:pt>
                <c:pt idx="27">
                  <c:v>2.2000000000000002</c:v>
                </c:pt>
                <c:pt idx="28">
                  <c:v>2.2000000000000002</c:v>
                </c:pt>
                <c:pt idx="29">
                  <c:v>1.7</c:v>
                </c:pt>
                <c:pt idx="30">
                  <c:v>1.3</c:v>
                </c:pt>
                <c:pt idx="32">
                  <c:v>4.8</c:v>
                </c:pt>
                <c:pt idx="33">
                  <c:v>1.8</c:v>
                </c:pt>
                <c:pt idx="34" formatCode="General">
                  <c:v>0</c:v>
                </c:pt>
                <c:pt idx="36">
                  <c:v>42.9</c:v>
                </c:pt>
                <c:pt idx="37">
                  <c:v>24.6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236610352"/>
        <c:axId val="236610744"/>
      </c:barChart>
      <c:lineChart>
        <c:grouping val="stacked"/>
        <c:varyColors val="0"/>
        <c:ser>
          <c:idx val="1"/>
          <c:order val="0"/>
          <c:tx>
            <c:strRef>
              <c:f>'Figure 3'!$C$70</c:f>
              <c:strCache>
                <c:ptCount val="1"/>
                <c:pt idx="0">
                  <c:v>2014</c:v>
                </c:pt>
              </c:strCache>
            </c:strRef>
          </c:tx>
          <c:spPr>
            <a:ln w="6350" cap="flat" cmpd="sng" algn="ctr">
              <a:noFill/>
              <a:prstDash val="solid"/>
              <a:round/>
            </a:ln>
            <a:effectLst/>
            <a:extLst/>
          </c:spPr>
          <c:marker>
            <c:symbol val="dash"/>
            <c:size val="10"/>
          </c:marker>
          <c:cat>
            <c:strRef>
              <c:f>'Figure 3'!$B$71:$B$108</c:f>
              <c:strCache>
                <c:ptCount val="38"/>
                <c:pt idx="0">
                  <c:v>EU-28 </c:v>
                </c:pt>
                <c:pt idx="1">
                  <c:v>EA-19 </c:v>
                </c:pt>
                <c:pt idx="3">
                  <c:v>Bulgaria</c:v>
                </c:pt>
                <c:pt idx="4">
                  <c:v>Hungary</c:v>
                </c:pt>
                <c:pt idx="5">
                  <c:v>Slovakia</c:v>
                </c:pt>
                <c:pt idx="6">
                  <c:v>Romania</c:v>
                </c:pt>
                <c:pt idx="7">
                  <c:v>Latvia</c:v>
                </c:pt>
                <c:pt idx="8">
                  <c:v>Croatia</c:v>
                </c:pt>
                <c:pt idx="9">
                  <c:v>Lithuania</c:v>
                </c:pt>
                <c:pt idx="10">
                  <c:v>Malta</c:v>
                </c:pt>
                <c:pt idx="11">
                  <c:v>Greece</c:v>
                </c:pt>
                <c:pt idx="12">
                  <c:v>Italy</c:v>
                </c:pt>
                <c:pt idx="13">
                  <c:v>Czech Republic</c:v>
                </c:pt>
                <c:pt idx="14">
                  <c:v>Poland</c:v>
                </c:pt>
                <c:pt idx="15">
                  <c:v>France</c:v>
                </c:pt>
                <c:pt idx="16">
                  <c:v>Germany</c:v>
                </c:pt>
                <c:pt idx="17">
                  <c:v>Austria</c:v>
                </c:pt>
                <c:pt idx="18">
                  <c:v>United Kingdom</c:v>
                </c:pt>
                <c:pt idx="19">
                  <c:v>Slovenia</c:v>
                </c:pt>
                <c:pt idx="20">
                  <c:v>Belgium</c:v>
                </c:pt>
                <c:pt idx="21">
                  <c:v>Estonia</c:v>
                </c:pt>
                <c:pt idx="22">
                  <c:v>Cyprus</c:v>
                </c:pt>
                <c:pt idx="23">
                  <c:v>Portugal</c:v>
                </c:pt>
                <c:pt idx="24">
                  <c:v>Finland (¹)</c:v>
                </c:pt>
                <c:pt idx="25">
                  <c:v>Ireland</c:v>
                </c:pt>
                <c:pt idx="26">
                  <c:v>Spain (¹)</c:v>
                </c:pt>
                <c:pt idx="27">
                  <c:v>Luxembourg</c:v>
                </c:pt>
                <c:pt idx="28">
                  <c:v>Netherlands (¹)(²)</c:v>
                </c:pt>
                <c:pt idx="29">
                  <c:v>Denmark</c:v>
                </c:pt>
                <c:pt idx="30">
                  <c:v>Sweden</c:v>
                </c:pt>
                <c:pt idx="32">
                  <c:v>Iceland (¹)</c:v>
                </c:pt>
                <c:pt idx="33">
                  <c:v>Norway (¹)</c:v>
                </c:pt>
                <c:pt idx="34">
                  <c:v>Switzerland (³)</c:v>
                </c:pt>
                <c:pt idx="36">
                  <c:v>FYR of Macedonia</c:v>
                </c:pt>
                <c:pt idx="37">
                  <c:v>Serbia</c:v>
                </c:pt>
              </c:strCache>
            </c:strRef>
          </c:cat>
          <c:val>
            <c:numRef>
              <c:f>'Figure 3'!$C$71:$C$108</c:f>
              <c:numCache>
                <c:formatCode>#,##0.0</c:formatCode>
                <c:ptCount val="38"/>
                <c:pt idx="0">
                  <c:v>9.5</c:v>
                </c:pt>
                <c:pt idx="1">
                  <c:v>7.8</c:v>
                </c:pt>
                <c:pt idx="3">
                  <c:v>39.5</c:v>
                </c:pt>
                <c:pt idx="4">
                  <c:v>27.7</c:v>
                </c:pt>
                <c:pt idx="5">
                  <c:v>21.5</c:v>
                </c:pt>
                <c:pt idx="6">
                  <c:v>22.7</c:v>
                </c:pt>
                <c:pt idx="7">
                  <c:v>19.100000000000001</c:v>
                </c:pt>
                <c:pt idx="8">
                  <c:v>12.7</c:v>
                </c:pt>
                <c:pt idx="9">
                  <c:v>16.100000000000001</c:v>
                </c:pt>
                <c:pt idx="10">
                  <c:v>15.5</c:v>
                </c:pt>
                <c:pt idx="11">
                  <c:v>13</c:v>
                </c:pt>
                <c:pt idx="12">
                  <c:v>12.6</c:v>
                </c:pt>
                <c:pt idx="13">
                  <c:v>12.8</c:v>
                </c:pt>
                <c:pt idx="14" formatCode="General">
                  <c:v>11.2</c:v>
                </c:pt>
                <c:pt idx="15">
                  <c:v>7.2</c:v>
                </c:pt>
                <c:pt idx="16">
                  <c:v>7.5</c:v>
                </c:pt>
                <c:pt idx="17">
                  <c:v>8.1999999999999993</c:v>
                </c:pt>
                <c:pt idx="18">
                  <c:v>8</c:v>
                </c:pt>
                <c:pt idx="19">
                  <c:v>7.9</c:v>
                </c:pt>
                <c:pt idx="20">
                  <c:v>5.0999999999999996</c:v>
                </c:pt>
                <c:pt idx="21">
                  <c:v>7.5</c:v>
                </c:pt>
                <c:pt idx="22">
                  <c:v>5.9</c:v>
                </c:pt>
                <c:pt idx="23">
                  <c:v>4</c:v>
                </c:pt>
                <c:pt idx="24">
                  <c:v>2.7</c:v>
                </c:pt>
                <c:pt idx="25">
                  <c:v>3.5</c:v>
                </c:pt>
                <c:pt idx="26">
                  <c:v>3.3</c:v>
                </c:pt>
                <c:pt idx="27">
                  <c:v>2.5</c:v>
                </c:pt>
                <c:pt idx="28">
                  <c:v>2.8</c:v>
                </c:pt>
                <c:pt idx="29">
                  <c:v>1.7</c:v>
                </c:pt>
                <c:pt idx="30">
                  <c:v>1.2</c:v>
                </c:pt>
                <c:pt idx="32">
                  <c:v>4.2</c:v>
                </c:pt>
                <c:pt idx="33">
                  <c:v>1.7</c:v>
                </c:pt>
                <c:pt idx="34">
                  <c:v>1.7</c:v>
                </c:pt>
                <c:pt idx="36">
                  <c:v>52.2</c:v>
                </c:pt>
                <c:pt idx="37">
                  <c:v>26.1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610352"/>
        <c:axId val="236610744"/>
      </c:lineChart>
      <c:catAx>
        <c:axId val="236610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236610744"/>
        <c:crosses val="autoZero"/>
        <c:auto val="1"/>
        <c:lblAlgn val="ctr"/>
        <c:lblOffset val="100"/>
        <c:noMultiLvlLbl val="0"/>
      </c:catAx>
      <c:valAx>
        <c:axId val="2366107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236610352"/>
        <c:crosses val="autoZero"/>
        <c:crossBetween val="between"/>
        <c:majorUnit val="2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xtLst/>
  </c:spPr>
  <c:txPr>
    <a:bodyPr/>
    <a:lstStyle/>
    <a:p>
      <a:pPr>
        <a:defRPr sz="100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3</xdr:row>
      <xdr:rowOff>95249</xdr:rowOff>
    </xdr:from>
    <xdr:to>
      <xdr:col>11</xdr:col>
      <xdr:colOff>447675</xdr:colOff>
      <xdr:row>33</xdr:row>
      <xdr:rowOff>24847</xdr:rowOff>
    </xdr:to>
    <xdr:graphicFrame macro="">
      <xdr:nvGraphicFramePr>
        <xdr:cNvPr id="137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666747</xdr:colOff>
      <xdr:row>3</xdr:row>
      <xdr:rowOff>38096</xdr:rowOff>
    </xdr:from>
    <xdr:to>
      <xdr:col>15</xdr:col>
      <xdr:colOff>68036</xdr:colOff>
      <xdr:row>32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0.1755</cdr:x>
      <cdr:y>0.02328</cdr:y>
    </cdr:from>
    <cdr:to>
      <cdr:x>0.308</cdr:x>
      <cdr:y>0.11244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85994" y="119152"/>
          <a:ext cx="1272881" cy="4564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/>
          <a:r>
            <a:rPr lang="en-GB" sz="1600" b="1"/>
            <a:t>Increases</a:t>
          </a:r>
        </a:p>
      </cdr:txBody>
    </cdr:sp>
  </cdr:relSizeAnchor>
  <cdr:relSizeAnchor xmlns:cdr="http://schemas.openxmlformats.org/drawingml/2006/chartDrawing">
    <cdr:from>
      <cdr:x>0.72167</cdr:x>
      <cdr:y>0.05332</cdr:y>
    </cdr:from>
    <cdr:to>
      <cdr:x>0.85417</cdr:x>
      <cdr:y>0.14247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499100" y="193675"/>
          <a:ext cx="10096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600" b="1"/>
            <a:t>Decreases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78440</xdr:colOff>
      <xdr:row>5</xdr:row>
      <xdr:rowOff>56029</xdr:rowOff>
    </xdr:from>
    <xdr:to>
      <xdr:col>13</xdr:col>
      <xdr:colOff>21290</xdr:colOff>
      <xdr:row>32</xdr:row>
      <xdr:rowOff>130966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3 Population and social condition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AA519"/>
    </a:accent1>
    <a:accent2>
      <a:srgbClr val="286EB4"/>
    </a:accent2>
    <a:accent3>
      <a:srgbClr val="F06423"/>
    </a:accent3>
    <a:accent4>
      <a:srgbClr val="B9C31E"/>
    </a:accent4>
    <a:accent5>
      <a:srgbClr val="5FB441"/>
    </a:accent5>
    <a:accent6>
      <a:srgbClr val="32AFAF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AB248"/>
  <sheetViews>
    <sheetView showGridLines="0" tabSelected="1" zoomScaleNormal="100" workbookViewId="0"/>
  </sheetViews>
  <sheetFormatPr defaultColWidth="10.85546875" defaultRowHeight="12" x14ac:dyDescent="0.2"/>
  <cols>
    <col min="1" max="1" width="10.85546875" style="6"/>
    <col min="2" max="2" width="20.140625" style="6" customWidth="1"/>
    <col min="3" max="3" width="10.140625" style="6" customWidth="1"/>
    <col min="4" max="5" width="10.85546875" style="6" customWidth="1"/>
    <col min="6" max="7" width="10.140625" style="6" customWidth="1"/>
    <col min="8" max="8" width="12.85546875" style="6" customWidth="1"/>
    <col min="9" max="9" width="16.28515625" style="171" customWidth="1"/>
    <col min="10" max="13" width="14.42578125" style="46" customWidth="1"/>
    <col min="14" max="14" width="14.7109375" style="46" customWidth="1"/>
    <col min="15" max="15" width="13.85546875" style="46" customWidth="1"/>
    <col min="16" max="17" width="10.85546875" style="14" customWidth="1"/>
    <col min="18" max="18" width="10.140625" style="14" customWidth="1"/>
    <col min="19" max="19" width="10.85546875" style="14"/>
    <col min="20" max="20" width="10.85546875" style="10"/>
    <col min="21" max="24" width="10.85546875" style="6"/>
    <col min="25" max="25" width="11.85546875" style="6" customWidth="1"/>
    <col min="26" max="16384" width="10.85546875" style="6"/>
  </cols>
  <sheetData>
    <row r="1" spans="1:20" x14ac:dyDescent="0.2">
      <c r="J1" s="21"/>
      <c r="K1" s="61"/>
    </row>
    <row r="2" spans="1:20" x14ac:dyDescent="0.2">
      <c r="B2" s="170" t="s">
        <v>151</v>
      </c>
      <c r="H2" s="171"/>
      <c r="I2" s="21"/>
      <c r="J2" s="61"/>
      <c r="O2" s="14"/>
      <c r="S2" s="10"/>
      <c r="T2" s="6"/>
    </row>
    <row r="3" spans="1:20" x14ac:dyDescent="0.2">
      <c r="B3" s="5"/>
      <c r="C3" s="8"/>
      <c r="D3" s="8"/>
      <c r="E3" s="8"/>
      <c r="F3" s="8"/>
      <c r="G3" s="8"/>
      <c r="H3" s="172"/>
      <c r="I3" s="449"/>
      <c r="J3" s="449"/>
      <c r="K3" s="173"/>
      <c r="L3" s="173"/>
      <c r="O3" s="14"/>
      <c r="S3" s="10"/>
      <c r="T3" s="6"/>
    </row>
    <row r="4" spans="1:20" ht="12" customHeight="1" x14ac:dyDescent="0.2">
      <c r="A4" s="9"/>
      <c r="B4" s="116"/>
      <c r="C4" s="457" t="s">
        <v>1</v>
      </c>
      <c r="D4" s="174">
        <v>2015</v>
      </c>
      <c r="E4" s="456" t="s">
        <v>150</v>
      </c>
      <c r="F4" s="456"/>
      <c r="G4" s="456"/>
      <c r="H4" s="14"/>
      <c r="I4" s="175"/>
      <c r="J4" s="175"/>
      <c r="K4" s="173"/>
      <c r="L4" s="173"/>
      <c r="O4" s="14"/>
      <c r="S4" s="10"/>
      <c r="T4" s="6"/>
    </row>
    <row r="5" spans="1:20" ht="36" customHeight="1" x14ac:dyDescent="0.2">
      <c r="A5" s="9"/>
      <c r="B5" s="454"/>
      <c r="C5" s="458"/>
      <c r="D5" s="452" t="s">
        <v>88</v>
      </c>
      <c r="E5" s="176" t="s">
        <v>85</v>
      </c>
      <c r="F5" s="177" t="s">
        <v>86</v>
      </c>
      <c r="G5" s="177" t="s">
        <v>142</v>
      </c>
      <c r="H5" s="183"/>
      <c r="I5" s="183"/>
      <c r="J5" s="183"/>
      <c r="K5" s="178"/>
      <c r="L5" s="179"/>
      <c r="O5" s="14"/>
      <c r="S5" s="10"/>
      <c r="T5" s="6"/>
    </row>
    <row r="6" spans="1:20" ht="12" customHeight="1" x14ac:dyDescent="0.2">
      <c r="A6" s="171"/>
      <c r="B6" s="455"/>
      <c r="C6" s="453"/>
      <c r="D6" s="453"/>
      <c r="E6" s="450" t="s">
        <v>22</v>
      </c>
      <c r="F6" s="451"/>
      <c r="G6" s="451"/>
      <c r="H6" s="183"/>
      <c r="I6" s="183"/>
      <c r="J6" s="183"/>
      <c r="K6" s="178"/>
      <c r="L6" s="179"/>
      <c r="O6" s="14"/>
      <c r="S6" s="10"/>
      <c r="T6" s="6"/>
    </row>
    <row r="7" spans="1:20" s="146" customFormat="1" ht="12" customHeight="1" x14ac:dyDescent="0.2">
      <c r="A7" s="171"/>
      <c r="B7" s="180" t="s">
        <v>23</v>
      </c>
      <c r="C7" s="181" t="s">
        <v>2</v>
      </c>
      <c r="D7" s="182">
        <v>21654</v>
      </c>
      <c r="E7" s="352">
        <v>-0.23496890117484451</v>
      </c>
      <c r="F7" s="353">
        <v>0.62386798148521294</v>
      </c>
      <c r="G7" s="354">
        <v>-0.8535120939875549</v>
      </c>
      <c r="H7" s="183"/>
      <c r="I7" s="183"/>
      <c r="J7" s="183"/>
      <c r="K7" s="184"/>
      <c r="L7" s="185"/>
      <c r="O7" s="45"/>
      <c r="P7" s="186"/>
      <c r="Q7" s="130"/>
      <c r="R7" s="130"/>
      <c r="S7" s="145"/>
    </row>
    <row r="8" spans="1:20" s="146" customFormat="1" ht="12" customHeight="1" x14ac:dyDescent="0.2">
      <c r="A8" s="171"/>
      <c r="B8" s="187" t="s">
        <v>24</v>
      </c>
      <c r="C8" s="181" t="s">
        <v>3</v>
      </c>
      <c r="D8" s="188">
        <v>6516</v>
      </c>
      <c r="E8" s="348">
        <v>0.61766522544780722</v>
      </c>
      <c r="F8" s="355">
        <v>-1.0684606252473272</v>
      </c>
      <c r="G8" s="355">
        <v>1.704336009882645</v>
      </c>
      <c r="H8" s="183"/>
      <c r="I8" s="183"/>
      <c r="J8" s="183"/>
      <c r="K8" s="184"/>
      <c r="L8" s="185"/>
      <c r="M8" s="14"/>
      <c r="N8" s="14"/>
      <c r="O8" s="45"/>
      <c r="P8" s="186"/>
      <c r="Q8" s="130"/>
      <c r="R8" s="130"/>
      <c r="S8" s="145"/>
    </row>
    <row r="9" spans="1:20" s="146" customFormat="1" ht="12" customHeight="1" x14ac:dyDescent="0.2">
      <c r="A9" s="171"/>
      <c r="B9" s="180" t="s">
        <v>25</v>
      </c>
      <c r="C9" s="189" t="s">
        <v>4</v>
      </c>
      <c r="D9" s="182">
        <v>204395</v>
      </c>
      <c r="E9" s="348">
        <v>3.215201890641727</v>
      </c>
      <c r="F9" s="355">
        <v>0.20040080160320925</v>
      </c>
      <c r="G9" s="355">
        <v>3.0087714868604398</v>
      </c>
      <c r="H9" s="183"/>
      <c r="I9" s="183"/>
      <c r="J9" s="183"/>
      <c r="K9" s="130"/>
      <c r="L9" s="130"/>
      <c r="M9" s="14"/>
      <c r="N9" s="14"/>
      <c r="O9" s="45"/>
      <c r="P9" s="186"/>
      <c r="Q9" s="130"/>
      <c r="R9" s="130"/>
      <c r="S9" s="145"/>
    </row>
    <row r="10" spans="1:20" s="146" customFormat="1" ht="12" customHeight="1" x14ac:dyDescent="0.2">
      <c r="A10" s="171"/>
      <c r="B10" s="187" t="s">
        <v>26</v>
      </c>
      <c r="C10" s="189" t="s">
        <v>5</v>
      </c>
      <c r="D10" s="188">
        <v>211450</v>
      </c>
      <c r="E10" s="348">
        <v>1.7638424332844047</v>
      </c>
      <c r="F10" s="355">
        <v>0.20040080160320925</v>
      </c>
      <c r="G10" s="355">
        <v>1.5603147484178386</v>
      </c>
      <c r="H10" s="183"/>
      <c r="I10" s="183"/>
      <c r="J10" s="183"/>
      <c r="K10" s="130"/>
      <c r="L10" s="130"/>
      <c r="M10" s="14"/>
      <c r="N10" s="14"/>
      <c r="O10" s="45"/>
      <c r="P10" s="186"/>
      <c r="Q10" s="130"/>
      <c r="R10" s="130"/>
      <c r="S10" s="145"/>
    </row>
    <row r="11" spans="1:20" s="146" customFormat="1" ht="12" customHeight="1" x14ac:dyDescent="0.2">
      <c r="A11" s="171"/>
      <c r="B11" s="187" t="s">
        <v>62</v>
      </c>
      <c r="C11" s="181" t="s">
        <v>2</v>
      </c>
      <c r="D11" s="188">
        <v>20668</v>
      </c>
      <c r="E11" s="348">
        <v>4.7382557137789485</v>
      </c>
      <c r="F11" s="355">
        <v>0.1001001001000944</v>
      </c>
      <c r="G11" s="355">
        <v>4.6335174580651808</v>
      </c>
      <c r="H11" s="183"/>
      <c r="I11" s="183"/>
      <c r="J11" s="183"/>
      <c r="K11" s="184"/>
      <c r="L11" s="185"/>
      <c r="M11" s="14"/>
      <c r="N11" s="14"/>
      <c r="O11" s="45"/>
      <c r="P11" s="186"/>
      <c r="Q11" s="130"/>
      <c r="R11" s="130"/>
      <c r="S11" s="145"/>
    </row>
    <row r="12" spans="1:20" s="146" customFormat="1" ht="12" customHeight="1" x14ac:dyDescent="0.2">
      <c r="A12" s="171"/>
      <c r="B12" s="187" t="s">
        <v>27</v>
      </c>
      <c r="C12" s="181" t="s">
        <v>2</v>
      </c>
      <c r="D12" s="188">
        <v>7889</v>
      </c>
      <c r="E12" s="348">
        <v>9.3113482056256061</v>
      </c>
      <c r="F12" s="355">
        <v>7.0049034324019988E-2</v>
      </c>
      <c r="G12" s="355">
        <v>9.2348302618816724</v>
      </c>
      <c r="H12" s="183"/>
      <c r="I12" s="183"/>
      <c r="J12" s="183"/>
      <c r="K12" s="184"/>
      <c r="L12" s="185"/>
      <c r="M12" s="14"/>
      <c r="N12" s="14"/>
      <c r="O12" s="45"/>
      <c r="P12" s="186"/>
      <c r="Q12" s="130"/>
      <c r="R12" s="130"/>
      <c r="S12" s="145"/>
    </row>
    <row r="13" spans="1:20" s="146" customFormat="1" ht="12" customHeight="1" x14ac:dyDescent="0.2">
      <c r="A13" s="171"/>
      <c r="B13" s="187" t="s">
        <v>28</v>
      </c>
      <c r="C13" s="181" t="s">
        <v>2</v>
      </c>
      <c r="D13" s="188">
        <v>21688</v>
      </c>
      <c r="E13" s="348">
        <v>6.5487595185458121</v>
      </c>
      <c r="F13" s="355">
        <v>0</v>
      </c>
      <c r="G13" s="355">
        <v>6.5487595185458121</v>
      </c>
      <c r="H13" s="183"/>
      <c r="I13" s="183"/>
      <c r="J13" s="183"/>
      <c r="K13" s="184"/>
      <c r="L13" s="185"/>
      <c r="M13" s="14"/>
      <c r="N13" s="14"/>
      <c r="O13" s="45"/>
      <c r="P13" s="186"/>
      <c r="Q13" s="130"/>
      <c r="R13" s="130"/>
      <c r="S13" s="145"/>
    </row>
    <row r="14" spans="1:20" s="146" customFormat="1" ht="12" customHeight="1" x14ac:dyDescent="0.2">
      <c r="A14" s="171"/>
      <c r="B14" s="187" t="s">
        <v>29</v>
      </c>
      <c r="C14" s="181" t="s">
        <v>2</v>
      </c>
      <c r="D14" s="188">
        <v>7520</v>
      </c>
      <c r="E14" s="348">
        <v>-2.083333333333333</v>
      </c>
      <c r="F14" s="355">
        <v>-1.0978142616951829</v>
      </c>
      <c r="G14" s="355">
        <v>-0.99645833333333655</v>
      </c>
      <c r="H14" s="183"/>
      <c r="I14" s="183"/>
      <c r="J14" s="183"/>
      <c r="K14" s="184"/>
      <c r="L14" s="185"/>
      <c r="M14" s="14"/>
      <c r="N14" s="14"/>
      <c r="O14" s="45"/>
      <c r="P14" s="186"/>
      <c r="Q14" s="130"/>
      <c r="R14" s="130"/>
      <c r="S14" s="145"/>
    </row>
    <row r="15" spans="1:20" s="146" customFormat="1" ht="12" customHeight="1" x14ac:dyDescent="0.2">
      <c r="A15" s="171"/>
      <c r="B15" s="187" t="s">
        <v>61</v>
      </c>
      <c r="C15" s="181" t="s">
        <v>2</v>
      </c>
      <c r="D15" s="188">
        <v>13352</v>
      </c>
      <c r="E15" s="348">
        <v>0.62551812495289771</v>
      </c>
      <c r="F15" s="355">
        <v>-0.62605584815660886</v>
      </c>
      <c r="G15" s="355">
        <v>1.2594588891400977</v>
      </c>
      <c r="H15" s="183"/>
      <c r="I15" s="183"/>
      <c r="J15" s="183"/>
      <c r="K15" s="184"/>
      <c r="L15" s="185"/>
      <c r="M15" s="14"/>
      <c r="N15" s="14"/>
      <c r="O15" s="45"/>
      <c r="P15" s="186"/>
      <c r="Q15" s="130"/>
      <c r="R15" s="130"/>
      <c r="S15" s="145"/>
    </row>
    <row r="16" spans="1:20" s="146" customFormat="1" ht="12" customHeight="1" x14ac:dyDescent="0.2">
      <c r="A16" s="171"/>
      <c r="B16" s="187" t="s">
        <v>30</v>
      </c>
      <c r="C16" s="181" t="s">
        <v>2</v>
      </c>
      <c r="D16" s="188">
        <v>21415</v>
      </c>
      <c r="E16" s="348">
        <v>1.0189159866031416</v>
      </c>
      <c r="F16" s="355">
        <v>9.0081072965672512E-2</v>
      </c>
      <c r="G16" s="355">
        <v>0.92799896221520195</v>
      </c>
      <c r="H16" s="183"/>
      <c r="I16" s="183"/>
      <c r="J16" s="183"/>
      <c r="K16" s="184"/>
      <c r="L16" s="185"/>
      <c r="M16" s="14"/>
      <c r="N16" s="14"/>
      <c r="O16" s="45"/>
      <c r="P16" s="186"/>
      <c r="Q16" s="130"/>
      <c r="R16" s="130"/>
      <c r="S16" s="145"/>
    </row>
    <row r="17" spans="1:19" s="146" customFormat="1" ht="12" customHeight="1" x14ac:dyDescent="0.2">
      <c r="A17" s="171"/>
      <c r="B17" s="187" t="s">
        <v>31</v>
      </c>
      <c r="C17" s="189" t="s">
        <v>15</v>
      </c>
      <c r="D17" s="188">
        <v>41667</v>
      </c>
      <c r="E17" s="348">
        <v>5.2196969696969697</v>
      </c>
      <c r="F17" s="355">
        <v>-0.25932575304209565</v>
      </c>
      <c r="G17" s="355">
        <v>5.4932681818181939</v>
      </c>
      <c r="H17" s="183"/>
      <c r="I17" s="183"/>
      <c r="J17" s="183"/>
      <c r="K17" s="184"/>
      <c r="L17" s="185"/>
      <c r="M17" s="14"/>
      <c r="N17" s="14"/>
      <c r="O17" s="45"/>
      <c r="P17" s="186"/>
      <c r="Q17" s="130"/>
      <c r="R17" s="130"/>
      <c r="S17" s="145"/>
    </row>
    <row r="18" spans="1:19" s="146" customFormat="1" ht="12" customHeight="1" x14ac:dyDescent="0.2">
      <c r="A18" s="171"/>
      <c r="B18" s="187" t="s">
        <v>32</v>
      </c>
      <c r="C18" s="181" t="s">
        <v>2</v>
      </c>
      <c r="D18" s="188">
        <v>15846</v>
      </c>
      <c r="E18" s="348">
        <v>0.55206548638873032</v>
      </c>
      <c r="F18" s="355">
        <v>0.1001001001000944</v>
      </c>
      <c r="G18" s="355">
        <v>0.45151342090235591</v>
      </c>
      <c r="H18" s="183"/>
      <c r="I18" s="183"/>
      <c r="J18" s="183"/>
      <c r="K18" s="184"/>
      <c r="L18" s="185"/>
      <c r="M18" s="14"/>
      <c r="N18" s="14"/>
      <c r="O18" s="45"/>
      <c r="P18" s="186"/>
      <c r="Q18" s="130"/>
      <c r="R18" s="130"/>
      <c r="S18" s="145"/>
    </row>
    <row r="19" spans="1:19" s="146" customFormat="1" ht="12" customHeight="1" x14ac:dyDescent="0.2">
      <c r="A19" s="171"/>
      <c r="B19" s="187" t="s">
        <v>33</v>
      </c>
      <c r="C19" s="181" t="s">
        <v>2</v>
      </c>
      <c r="D19" s="188">
        <v>13793</v>
      </c>
      <c r="E19" s="348">
        <v>-4.2152777777777777</v>
      </c>
      <c r="F19" s="355">
        <v>-1.5457320074825178</v>
      </c>
      <c r="G19" s="355">
        <v>-2.7114576388888865</v>
      </c>
      <c r="H19" s="183"/>
      <c r="I19" s="183"/>
      <c r="J19" s="183"/>
      <c r="K19" s="184"/>
      <c r="L19" s="185"/>
      <c r="M19" s="14"/>
      <c r="N19" s="14"/>
      <c r="O19" s="45"/>
      <c r="P19" s="186"/>
      <c r="Q19" s="130"/>
      <c r="R19" s="130"/>
      <c r="S19" s="145"/>
    </row>
    <row r="20" spans="1:19" s="146" customFormat="1" ht="12" customHeight="1" x14ac:dyDescent="0.2">
      <c r="A20" s="171"/>
      <c r="B20" s="187" t="s">
        <v>34</v>
      </c>
      <c r="C20" s="181" t="s">
        <v>2</v>
      </c>
      <c r="D20" s="188">
        <v>5828</v>
      </c>
      <c r="E20" s="348">
        <v>12.012300595810109</v>
      </c>
      <c r="F20" s="355">
        <v>0.21044192804889642</v>
      </c>
      <c r="G20" s="355">
        <v>11.777074764558906</v>
      </c>
      <c r="H20" s="183"/>
      <c r="I20" s="183"/>
      <c r="J20" s="183"/>
      <c r="K20" s="184"/>
      <c r="L20" s="185"/>
      <c r="M20" s="14"/>
      <c r="N20" s="14"/>
      <c r="O20" s="45"/>
      <c r="P20" s="186"/>
      <c r="Q20" s="130"/>
      <c r="R20" s="130"/>
      <c r="S20" s="145"/>
    </row>
    <row r="21" spans="1:19" s="146" customFormat="1" ht="12" customHeight="1" x14ac:dyDescent="0.2">
      <c r="A21" s="171"/>
      <c r="B21" s="187" t="s">
        <v>184</v>
      </c>
      <c r="C21" s="181" t="s">
        <v>6</v>
      </c>
      <c r="D21" s="188">
        <v>5180</v>
      </c>
      <c r="E21" s="348">
        <v>7.4075426375210238</v>
      </c>
      <c r="F21" s="355">
        <v>-0.67540723083036025</v>
      </c>
      <c r="G21" s="355">
        <v>8.1379139274561858</v>
      </c>
      <c r="H21" s="183"/>
      <c r="I21" s="183"/>
      <c r="J21" s="183"/>
      <c r="K21" s="184"/>
      <c r="L21" s="185"/>
      <c r="M21" s="14"/>
      <c r="N21" s="14"/>
      <c r="O21" s="45"/>
      <c r="P21" s="186"/>
      <c r="Q21" s="130"/>
      <c r="R21" s="130"/>
      <c r="S21" s="145"/>
    </row>
    <row r="22" spans="1:19" s="146" customFormat="1" ht="12" customHeight="1" x14ac:dyDescent="0.2">
      <c r="A22" s="171"/>
      <c r="B22" s="187" t="s">
        <v>36</v>
      </c>
      <c r="C22" s="181" t="s">
        <v>2</v>
      </c>
      <c r="D22" s="188">
        <v>35270</v>
      </c>
      <c r="E22" s="348">
        <v>2.7680652680652682</v>
      </c>
      <c r="F22" s="355">
        <v>6.0036021612970059E-2</v>
      </c>
      <c r="G22" s="355">
        <v>2.7064044289044178</v>
      </c>
      <c r="H22" s="183"/>
      <c r="I22" s="183"/>
      <c r="J22" s="183"/>
      <c r="K22" s="184"/>
      <c r="L22" s="185"/>
      <c r="M22" s="14"/>
      <c r="N22" s="14"/>
      <c r="O22" s="45"/>
      <c r="P22" s="186"/>
      <c r="Q22" s="130"/>
      <c r="R22" s="130"/>
      <c r="S22" s="145"/>
    </row>
    <row r="23" spans="1:19" s="146" customFormat="1" ht="12" customHeight="1" x14ac:dyDescent="0.2">
      <c r="A23" s="171"/>
      <c r="B23" s="187" t="s">
        <v>37</v>
      </c>
      <c r="C23" s="189" t="s">
        <v>7</v>
      </c>
      <c r="D23" s="188">
        <v>1406568</v>
      </c>
      <c r="E23" s="348">
        <v>5.0007502357083826</v>
      </c>
      <c r="F23" s="355">
        <v>6.0036021612970059E-2</v>
      </c>
      <c r="G23" s="355">
        <v>4.9377497855669414</v>
      </c>
      <c r="H23" s="183"/>
      <c r="I23" s="183"/>
      <c r="J23" s="183"/>
      <c r="K23" s="184"/>
      <c r="L23" s="185"/>
      <c r="M23" s="14"/>
      <c r="N23" s="14"/>
      <c r="O23" s="45"/>
      <c r="P23" s="186"/>
      <c r="Q23" s="130"/>
      <c r="R23" s="130"/>
      <c r="S23" s="145"/>
    </row>
    <row r="24" spans="1:19" s="146" customFormat="1" ht="12" customHeight="1" x14ac:dyDescent="0.2">
      <c r="A24" s="171"/>
      <c r="B24" s="187" t="s">
        <v>38</v>
      </c>
      <c r="C24" s="181" t="s">
        <v>2</v>
      </c>
      <c r="D24" s="188">
        <v>13493</v>
      </c>
      <c r="E24" s="348">
        <v>5.5212325017595996</v>
      </c>
      <c r="F24" s="355">
        <v>1.173613921489272</v>
      </c>
      <c r="G24" s="355">
        <v>4.2971862047392042</v>
      </c>
      <c r="H24" s="183"/>
      <c r="I24" s="183"/>
      <c r="J24" s="183"/>
      <c r="K24" s="184"/>
      <c r="L24" s="185"/>
      <c r="M24" s="14"/>
      <c r="N24" s="14"/>
      <c r="O24" s="45"/>
      <c r="P24" s="186"/>
      <c r="Q24" s="130"/>
      <c r="R24" s="130"/>
      <c r="S24" s="145"/>
    </row>
    <row r="25" spans="1:19" s="146" customFormat="1" ht="12" customHeight="1" x14ac:dyDescent="0.2">
      <c r="A25" s="171"/>
      <c r="B25" s="187" t="s">
        <v>39</v>
      </c>
      <c r="C25" s="190" t="s">
        <v>2</v>
      </c>
      <c r="D25" s="188">
        <v>21292</v>
      </c>
      <c r="E25" s="348">
        <v>1.9194868603704944</v>
      </c>
      <c r="F25" s="355">
        <v>0.21044192804889642</v>
      </c>
      <c r="G25" s="355">
        <v>1.7054559379637246</v>
      </c>
      <c r="H25" s="183"/>
      <c r="I25" s="183"/>
      <c r="J25" s="183"/>
      <c r="K25" s="184"/>
      <c r="L25" s="185"/>
      <c r="M25" s="14"/>
      <c r="N25" s="14"/>
      <c r="O25" s="45"/>
      <c r="P25" s="186"/>
      <c r="Q25" s="130"/>
      <c r="R25" s="130"/>
      <c r="S25" s="145"/>
    </row>
    <row r="26" spans="1:19" s="146" customFormat="1" ht="12" customHeight="1" x14ac:dyDescent="0.2">
      <c r="A26" s="171"/>
      <c r="B26" s="187" t="s">
        <v>40</v>
      </c>
      <c r="C26" s="190" t="s">
        <v>2</v>
      </c>
      <c r="D26" s="188">
        <v>23260</v>
      </c>
      <c r="E26" s="348">
        <v>0.21110680280901298</v>
      </c>
      <c r="F26" s="355">
        <v>0.80645161290322287</v>
      </c>
      <c r="G26" s="355">
        <v>-0.59058205161346666</v>
      </c>
      <c r="H26" s="183"/>
      <c r="I26" s="183"/>
      <c r="J26" s="183"/>
      <c r="K26" s="184"/>
      <c r="L26" s="185"/>
      <c r="M26" s="14"/>
      <c r="N26" s="14"/>
      <c r="O26" s="45"/>
      <c r="P26" s="186"/>
      <c r="Q26" s="130"/>
      <c r="R26" s="130"/>
      <c r="S26" s="145"/>
    </row>
    <row r="27" spans="1:19" s="146" customFormat="1" ht="12" customHeight="1" x14ac:dyDescent="0.2">
      <c r="A27" s="171"/>
      <c r="B27" s="187" t="s">
        <v>41</v>
      </c>
      <c r="C27" s="190" t="s">
        <v>8</v>
      </c>
      <c r="D27" s="188">
        <v>23247</v>
      </c>
      <c r="E27" s="348">
        <v>3.7858832983615338</v>
      </c>
      <c r="F27" s="355">
        <v>-0.69513406156901969</v>
      </c>
      <c r="G27" s="355">
        <v>4.512384481450062</v>
      </c>
      <c r="H27" s="183"/>
      <c r="I27" s="183"/>
      <c r="J27" s="183"/>
      <c r="K27" s="184"/>
      <c r="L27" s="185"/>
      <c r="M27" s="14"/>
      <c r="N27" s="14"/>
      <c r="O27" s="45"/>
      <c r="P27" s="186"/>
      <c r="Q27" s="130"/>
      <c r="R27" s="130"/>
      <c r="S27" s="145"/>
    </row>
    <row r="28" spans="1:19" s="146" customFormat="1" ht="12" customHeight="1" x14ac:dyDescent="0.2">
      <c r="A28" s="171"/>
      <c r="B28" s="187" t="s">
        <v>42</v>
      </c>
      <c r="C28" s="190" t="s">
        <v>2</v>
      </c>
      <c r="D28" s="188">
        <v>8435</v>
      </c>
      <c r="E28" s="348">
        <v>2.5033418398347309</v>
      </c>
      <c r="F28" s="355">
        <v>0.50251256281407031</v>
      </c>
      <c r="G28" s="355">
        <v>1.9908251306355662</v>
      </c>
      <c r="H28" s="183"/>
      <c r="I28" s="183"/>
      <c r="J28" s="183"/>
      <c r="K28" s="184"/>
      <c r="L28" s="185"/>
      <c r="M28" s="14"/>
      <c r="N28" s="14"/>
      <c r="O28" s="45"/>
      <c r="P28" s="186"/>
      <c r="Q28" s="130"/>
      <c r="R28" s="130"/>
      <c r="S28" s="145"/>
    </row>
    <row r="29" spans="1:19" s="146" customFormat="1" ht="12" customHeight="1" x14ac:dyDescent="0.2">
      <c r="A29" s="171"/>
      <c r="B29" s="187" t="s">
        <v>43</v>
      </c>
      <c r="C29" s="181" t="s">
        <v>9</v>
      </c>
      <c r="D29" s="188">
        <v>10287</v>
      </c>
      <c r="E29" s="348">
        <v>8.0340264650283562</v>
      </c>
      <c r="F29" s="355">
        <v>-0.40832586395776976</v>
      </c>
      <c r="G29" s="355">
        <v>8.4769659735349716</v>
      </c>
      <c r="H29" s="183"/>
      <c r="I29" s="183"/>
      <c r="J29" s="183"/>
      <c r="K29" s="184"/>
      <c r="L29" s="185"/>
      <c r="M29" s="14"/>
      <c r="N29" s="14"/>
      <c r="O29" s="45"/>
      <c r="P29" s="186"/>
      <c r="Q29" s="130"/>
      <c r="R29" s="130"/>
      <c r="S29" s="145"/>
    </row>
    <row r="30" spans="1:19" s="146" customFormat="1" ht="12" customHeight="1" x14ac:dyDescent="0.2">
      <c r="A30" s="171"/>
      <c r="B30" s="187" t="s">
        <v>44</v>
      </c>
      <c r="C30" s="190" t="s">
        <v>2</v>
      </c>
      <c r="D30" s="188">
        <v>12332</v>
      </c>
      <c r="E30" s="348">
        <v>3.5519355109580992</v>
      </c>
      <c r="F30" s="355">
        <v>-0.75426756649464577</v>
      </c>
      <c r="G30" s="355">
        <v>4.3389302208413829</v>
      </c>
      <c r="H30" s="183"/>
      <c r="I30" s="183"/>
      <c r="J30" s="183"/>
      <c r="K30" s="184"/>
      <c r="L30" s="185"/>
      <c r="M30" s="14"/>
      <c r="N30" s="14"/>
      <c r="O30" s="45"/>
      <c r="P30" s="186"/>
      <c r="Q30" s="130"/>
      <c r="R30" s="130"/>
      <c r="S30" s="145"/>
    </row>
    <row r="31" spans="1:19" s="146" customFormat="1" ht="12" customHeight="1" x14ac:dyDescent="0.2">
      <c r="A31" s="171"/>
      <c r="B31" s="187" t="s">
        <v>45</v>
      </c>
      <c r="C31" s="190" t="s">
        <v>2</v>
      </c>
      <c r="D31" s="188">
        <v>6930</v>
      </c>
      <c r="E31" s="348">
        <v>1.7770597738287561</v>
      </c>
      <c r="F31" s="355">
        <v>-0.34877927254608304</v>
      </c>
      <c r="G31" s="355">
        <v>2.1332794830371582</v>
      </c>
      <c r="H31" s="183"/>
      <c r="I31" s="183"/>
      <c r="J31" s="183"/>
      <c r="K31" s="184"/>
      <c r="L31" s="185"/>
      <c r="M31" s="14"/>
      <c r="N31" s="14"/>
      <c r="O31" s="45"/>
      <c r="P31" s="186"/>
      <c r="Q31" s="130"/>
      <c r="R31" s="130"/>
      <c r="S31" s="145"/>
    </row>
    <row r="32" spans="1:19" s="146" customFormat="1" ht="12" customHeight="1" x14ac:dyDescent="0.2">
      <c r="A32" s="171"/>
      <c r="B32" s="187" t="s">
        <v>46</v>
      </c>
      <c r="C32" s="190" t="s">
        <v>2</v>
      </c>
      <c r="D32" s="188">
        <v>23763</v>
      </c>
      <c r="E32" s="348">
        <v>0.25736224791156864</v>
      </c>
      <c r="F32" s="355">
        <v>-0.15974440894568351</v>
      </c>
      <c r="G32" s="355">
        <v>0.41777402750823578</v>
      </c>
      <c r="H32" s="183"/>
      <c r="I32" s="183"/>
      <c r="J32" s="183"/>
      <c r="K32" s="184"/>
      <c r="L32" s="185"/>
      <c r="M32" s="14"/>
      <c r="N32" s="14"/>
      <c r="O32" s="45"/>
      <c r="P32" s="186"/>
      <c r="Q32" s="130"/>
      <c r="R32" s="130"/>
      <c r="S32" s="145"/>
    </row>
    <row r="33" spans="1:20" s="146" customFormat="1" ht="12" customHeight="1" x14ac:dyDescent="0.2">
      <c r="A33" s="171"/>
      <c r="B33" s="187" t="s">
        <v>47</v>
      </c>
      <c r="C33" s="191" t="s">
        <v>10</v>
      </c>
      <c r="D33" s="188">
        <v>242388</v>
      </c>
      <c r="E33" s="349">
        <v>3.3051616780248301</v>
      </c>
      <c r="F33" s="356">
        <v>0.70493454179255066</v>
      </c>
      <c r="G33" s="356">
        <v>2.5820255462786501</v>
      </c>
      <c r="H33" s="183"/>
      <c r="I33" s="183"/>
      <c r="J33" s="183"/>
      <c r="K33" s="130"/>
      <c r="L33" s="130"/>
      <c r="M33" s="14"/>
      <c r="N33" s="14"/>
    </row>
    <row r="34" spans="1:20" s="146" customFormat="1" ht="12" customHeight="1" x14ac:dyDescent="0.2">
      <c r="A34" s="171"/>
      <c r="B34" s="192" t="s">
        <v>63</v>
      </c>
      <c r="C34" s="193" t="s">
        <v>11</v>
      </c>
      <c r="D34" s="194">
        <v>16885</v>
      </c>
      <c r="E34" s="350">
        <v>2.0364998791394728</v>
      </c>
      <c r="F34" s="357">
        <v>0</v>
      </c>
      <c r="G34" s="357">
        <v>2.0364998791394728</v>
      </c>
      <c r="H34" s="183"/>
      <c r="I34" s="183"/>
      <c r="J34" s="183"/>
      <c r="K34" s="130"/>
      <c r="L34" s="130"/>
      <c r="M34" s="14"/>
      <c r="N34" s="14"/>
    </row>
    <row r="35" spans="1:20" ht="12" customHeight="1" x14ac:dyDescent="0.2">
      <c r="A35" s="171"/>
      <c r="B35" s="195" t="s">
        <v>48</v>
      </c>
      <c r="C35" s="196" t="s">
        <v>12</v>
      </c>
      <c r="D35" s="197">
        <v>3669616</v>
      </c>
      <c r="E35" s="358">
        <v>0.49843677083082288</v>
      </c>
      <c r="F35" s="354">
        <v>0.26067776218167749</v>
      </c>
      <c r="G35" s="354">
        <v>0.23714083522666068</v>
      </c>
      <c r="H35" s="183"/>
      <c r="I35" s="183"/>
      <c r="J35" s="183"/>
      <c r="K35" s="14"/>
      <c r="L35" s="14"/>
      <c r="M35" s="14"/>
      <c r="N35" s="14"/>
      <c r="O35" s="6"/>
      <c r="P35" s="6"/>
      <c r="Q35" s="6"/>
      <c r="R35" s="6"/>
      <c r="S35" s="6"/>
      <c r="T35" s="6"/>
    </row>
    <row r="36" spans="1:20" ht="12" customHeight="1" x14ac:dyDescent="0.2">
      <c r="A36" s="171"/>
      <c r="B36" s="192" t="s">
        <v>49</v>
      </c>
      <c r="C36" s="193" t="s">
        <v>13</v>
      </c>
      <c r="D36" s="194">
        <v>346569</v>
      </c>
      <c r="E36" s="350">
        <v>1.414249596179507</v>
      </c>
      <c r="F36" s="357">
        <v>2.0408163265306123</v>
      </c>
      <c r="G36" s="357">
        <v>-0.6140353957440845</v>
      </c>
      <c r="H36" s="183"/>
      <c r="I36" s="183"/>
      <c r="J36" s="183"/>
      <c r="K36" s="14"/>
      <c r="L36" s="14"/>
      <c r="M36" s="14"/>
      <c r="N36" s="14"/>
      <c r="O36" s="6"/>
      <c r="P36" s="6"/>
      <c r="Q36" s="6"/>
      <c r="R36" s="6"/>
      <c r="S36" s="6"/>
      <c r="T36" s="6"/>
    </row>
    <row r="37" spans="1:20" ht="12" customHeight="1" x14ac:dyDescent="0.2">
      <c r="A37" s="171"/>
      <c r="B37" s="437" t="s">
        <v>98</v>
      </c>
      <c r="C37" s="196" t="s">
        <v>106</v>
      </c>
      <c r="D37" s="197">
        <v>130603</v>
      </c>
      <c r="E37" s="358">
        <v>8.9493222106360797</v>
      </c>
      <c r="F37" s="354"/>
      <c r="G37" s="354"/>
      <c r="H37" s="183"/>
      <c r="I37" s="183"/>
      <c r="J37" s="183"/>
      <c r="K37" s="14"/>
      <c r="L37" s="14"/>
      <c r="M37" s="14"/>
      <c r="N37" s="14"/>
      <c r="O37" s="6"/>
      <c r="P37" s="6"/>
      <c r="Q37" s="6"/>
      <c r="R37" s="6"/>
      <c r="S37" s="6"/>
      <c r="T37" s="6"/>
    </row>
    <row r="38" spans="1:20" x14ac:dyDescent="0.2">
      <c r="A38" s="171"/>
      <c r="B38" s="192" t="s">
        <v>141</v>
      </c>
      <c r="C38" s="193" t="s">
        <v>105</v>
      </c>
      <c r="D38" s="194">
        <v>298402</v>
      </c>
      <c r="E38" s="350">
        <v>10.519259259259259</v>
      </c>
      <c r="F38" s="357">
        <v>1.5228426395939088</v>
      </c>
      <c r="G38" s="357">
        <v>8.861470370370359</v>
      </c>
      <c r="H38" s="183"/>
      <c r="I38" s="183"/>
      <c r="J38" s="183"/>
      <c r="K38" s="14"/>
      <c r="L38" s="14"/>
      <c r="M38" s="14"/>
      <c r="N38" s="14"/>
      <c r="O38" s="6"/>
      <c r="P38" s="6"/>
      <c r="Q38" s="6"/>
      <c r="R38" s="6"/>
      <c r="S38" s="6"/>
      <c r="T38" s="6"/>
    </row>
    <row r="39" spans="1:20" x14ac:dyDescent="0.2">
      <c r="B39" s="183"/>
      <c r="C39" s="183"/>
      <c r="D39" s="183"/>
      <c r="E39" s="183"/>
      <c r="F39" s="183"/>
      <c r="G39" s="183"/>
      <c r="H39" s="183"/>
      <c r="I39" s="183"/>
      <c r="J39" s="61"/>
      <c r="M39" s="14"/>
      <c r="N39" s="14"/>
      <c r="O39" s="14"/>
      <c r="S39" s="10"/>
      <c r="T39" s="6"/>
    </row>
    <row r="40" spans="1:20" x14ac:dyDescent="0.2">
      <c r="B40" s="446" t="s">
        <v>201</v>
      </c>
      <c r="C40" s="447"/>
      <c r="D40" s="447"/>
      <c r="E40" s="447"/>
      <c r="F40" s="447"/>
      <c r="G40" s="448"/>
      <c r="H40" s="171"/>
      <c r="I40" s="61"/>
      <c r="J40" s="61"/>
      <c r="O40" s="14"/>
      <c r="S40" s="10"/>
      <c r="T40" s="6"/>
    </row>
    <row r="41" spans="1:20" x14ac:dyDescent="0.2">
      <c r="B41" s="6" t="s">
        <v>140</v>
      </c>
      <c r="J41" s="61"/>
      <c r="K41" s="61"/>
    </row>
    <row r="42" spans="1:20" x14ac:dyDescent="0.2">
      <c r="A42" s="12"/>
      <c r="B42" s="6" t="s">
        <v>208</v>
      </c>
    </row>
    <row r="46" spans="1:20" x14ac:dyDescent="0.2">
      <c r="B46" s="201"/>
    </row>
    <row r="47" spans="1:20" x14ac:dyDescent="0.2">
      <c r="A47" s="12"/>
      <c r="B47" s="202"/>
    </row>
    <row r="48" spans="1:20" x14ac:dyDescent="0.2">
      <c r="J48" s="61"/>
      <c r="K48" s="61"/>
    </row>
    <row r="49" spans="1:23" x14ac:dyDescent="0.2">
      <c r="J49" s="61"/>
      <c r="K49" s="61"/>
    </row>
    <row r="50" spans="1:23" x14ac:dyDescent="0.2">
      <c r="J50" s="61"/>
      <c r="K50" s="61"/>
    </row>
    <row r="53" spans="1:23" x14ac:dyDescent="0.2">
      <c r="A53" s="203" t="s">
        <v>51</v>
      </c>
    </row>
    <row r="54" spans="1:23" x14ac:dyDescent="0.2">
      <c r="A54" s="6" t="s">
        <v>100</v>
      </c>
    </row>
    <row r="55" spans="1:23" x14ac:dyDescent="0.2">
      <c r="A55" s="202" t="s">
        <v>172</v>
      </c>
    </row>
    <row r="59" spans="1:23" x14ac:dyDescent="0.2">
      <c r="A59" s="9"/>
      <c r="B59" s="9" t="s">
        <v>77</v>
      </c>
      <c r="C59" s="52"/>
      <c r="D59" s="10"/>
    </row>
    <row r="61" spans="1:23" x14ac:dyDescent="0.2">
      <c r="B61" s="6" t="s">
        <v>68</v>
      </c>
      <c r="C61" s="6" t="s">
        <v>78</v>
      </c>
    </row>
    <row r="62" spans="1:23" ht="15" x14ac:dyDescent="0.25">
      <c r="B62" s="6" t="s">
        <v>69</v>
      </c>
      <c r="C62" s="6" t="s">
        <v>70</v>
      </c>
      <c r="I62" s="247" t="s">
        <v>67</v>
      </c>
      <c r="J62"/>
      <c r="K62"/>
      <c r="S62" s="365" t="s">
        <v>67</v>
      </c>
      <c r="T62" s="364"/>
      <c r="U62" s="364"/>
      <c r="V62" s="364"/>
      <c r="W62" s="364"/>
    </row>
    <row r="63" spans="1:23" ht="15" x14ac:dyDescent="0.25">
      <c r="B63" s="6" t="s">
        <v>71</v>
      </c>
      <c r="C63" s="6" t="s">
        <v>72</v>
      </c>
      <c r="I63"/>
      <c r="J63"/>
      <c r="K63"/>
    </row>
    <row r="64" spans="1:23" ht="15" x14ac:dyDescent="0.25">
      <c r="I64" s="247" t="s">
        <v>68</v>
      </c>
      <c r="J64" s="248">
        <v>42754.611354166671</v>
      </c>
      <c r="K64"/>
      <c r="S64" s="365" t="s">
        <v>68</v>
      </c>
      <c r="T64" s="366">
        <v>42754.611354166671</v>
      </c>
      <c r="U64" s="364"/>
      <c r="V64" s="364"/>
      <c r="W64" s="364"/>
    </row>
    <row r="65" spans="1:28" ht="15" x14ac:dyDescent="0.25">
      <c r="B65" s="6" t="s">
        <v>79</v>
      </c>
      <c r="C65" s="6" t="s">
        <v>80</v>
      </c>
      <c r="I65" s="247" t="s">
        <v>69</v>
      </c>
      <c r="J65" s="248">
        <v>42772.604779421294</v>
      </c>
      <c r="K65"/>
      <c r="S65" s="365" t="s">
        <v>69</v>
      </c>
      <c r="T65" s="366">
        <v>42772.533546828708</v>
      </c>
      <c r="U65" s="364"/>
      <c r="V65" s="364"/>
      <c r="W65" s="364"/>
    </row>
    <row r="66" spans="1:28" ht="15" x14ac:dyDescent="0.25">
      <c r="B66" s="6" t="s">
        <v>81</v>
      </c>
      <c r="C66" s="6" t="s">
        <v>80</v>
      </c>
      <c r="I66" s="247" t="s">
        <v>71</v>
      </c>
      <c r="J66" s="247" t="s">
        <v>72</v>
      </c>
      <c r="K66"/>
      <c r="S66" s="365" t="s">
        <v>71</v>
      </c>
      <c r="T66" s="365" t="s">
        <v>72</v>
      </c>
      <c r="U66" s="364"/>
      <c r="V66" s="364"/>
      <c r="W66" s="364"/>
    </row>
    <row r="67" spans="1:28" ht="15" x14ac:dyDescent="0.25">
      <c r="B67" s="6" t="s">
        <v>82</v>
      </c>
      <c r="C67" s="9" t="s">
        <v>83</v>
      </c>
      <c r="D67" s="10"/>
      <c r="I67"/>
      <c r="J67"/>
      <c r="K67"/>
      <c r="S67" s="365" t="s">
        <v>75</v>
      </c>
      <c r="T67" s="365" t="s">
        <v>76</v>
      </c>
      <c r="U67" s="364"/>
      <c r="V67" s="364"/>
      <c r="W67" s="364"/>
    </row>
    <row r="68" spans="1:28" ht="15" x14ac:dyDescent="0.25">
      <c r="B68" s="6" t="s">
        <v>73</v>
      </c>
      <c r="C68" s="9" t="s">
        <v>84</v>
      </c>
      <c r="D68" s="10"/>
      <c r="I68" s="247" t="s">
        <v>75</v>
      </c>
      <c r="J68" s="247" t="s">
        <v>76</v>
      </c>
      <c r="K68"/>
      <c r="S68" s="363"/>
      <c r="T68" s="363"/>
      <c r="U68" s="363"/>
      <c r="V68" s="363"/>
      <c r="W68" s="363"/>
    </row>
    <row r="69" spans="1:28" ht="24" x14ac:dyDescent="0.2">
      <c r="A69" s="8"/>
      <c r="B69" s="8"/>
      <c r="C69" s="8"/>
      <c r="D69" s="8"/>
      <c r="E69" s="8"/>
      <c r="F69" s="373" t="s">
        <v>138</v>
      </c>
      <c r="G69" s="9"/>
      <c r="I69" s="172"/>
      <c r="S69" s="367" t="s">
        <v>73</v>
      </c>
      <c r="T69" s="367" t="s">
        <v>74</v>
      </c>
      <c r="U69" s="367" t="s">
        <v>74</v>
      </c>
      <c r="V69" s="367" t="s">
        <v>173</v>
      </c>
      <c r="W69" s="367" t="s">
        <v>173</v>
      </c>
    </row>
    <row r="70" spans="1:28" ht="47.25" customHeight="1" x14ac:dyDescent="0.2">
      <c r="A70" s="171"/>
      <c r="B70" s="375"/>
      <c r="C70" s="204" t="s">
        <v>1</v>
      </c>
      <c r="D70" s="374" t="s">
        <v>93</v>
      </c>
      <c r="E70" s="374" t="s">
        <v>110</v>
      </c>
      <c r="F70" s="204" t="s">
        <v>85</v>
      </c>
      <c r="G70" s="52"/>
      <c r="H70" s="205"/>
      <c r="I70" s="206" t="s">
        <v>108</v>
      </c>
      <c r="J70" s="207" t="s">
        <v>93</v>
      </c>
      <c r="K70" s="207" t="s">
        <v>110</v>
      </c>
      <c r="L70" s="207" t="s">
        <v>86</v>
      </c>
      <c r="M70" s="208"/>
      <c r="N70" s="204"/>
      <c r="O70" s="204" t="s">
        <v>1</v>
      </c>
      <c r="P70" s="204" t="s">
        <v>87</v>
      </c>
      <c r="S70" s="367" t="s">
        <v>108</v>
      </c>
      <c r="T70" s="367" t="s">
        <v>93</v>
      </c>
      <c r="U70" s="367" t="s">
        <v>110</v>
      </c>
      <c r="V70" s="367" t="s">
        <v>93</v>
      </c>
      <c r="W70" s="367" t="s">
        <v>110</v>
      </c>
    </row>
    <row r="71" spans="1:28" ht="12.75" x14ac:dyDescent="0.2">
      <c r="A71" s="171"/>
      <c r="B71" s="62" t="s">
        <v>23</v>
      </c>
      <c r="C71" s="196" t="s">
        <v>2</v>
      </c>
      <c r="D71" s="196">
        <v>21705</v>
      </c>
      <c r="E71" s="196">
        <v>21654</v>
      </c>
      <c r="F71" s="67">
        <f>((E71-D71)/D71)*100</f>
        <v>-0.23496890117484451</v>
      </c>
      <c r="G71" s="261"/>
      <c r="H71" s="262"/>
      <c r="I71" s="370" t="s">
        <v>23</v>
      </c>
      <c r="J71" s="371">
        <v>99.38</v>
      </c>
      <c r="K71" s="371">
        <v>100</v>
      </c>
      <c r="L71" s="67">
        <f>(+K71-J71)/J71*100</f>
        <v>0.62386798148521294</v>
      </c>
      <c r="M71" s="34">
        <f>+K71/J71</f>
        <v>1.0062386798148522</v>
      </c>
      <c r="N71" s="62" t="s">
        <v>23</v>
      </c>
      <c r="O71" s="196" t="s">
        <v>2</v>
      </c>
      <c r="P71" s="67">
        <f>+(E71*J71/K71-D71)/D71*100</f>
        <v>-0.8535120939875549</v>
      </c>
      <c r="Q71" s="67"/>
      <c r="R71" s="211"/>
      <c r="S71" s="367" t="s">
        <v>23</v>
      </c>
      <c r="T71" s="368">
        <v>99.38</v>
      </c>
      <c r="U71" s="368">
        <v>100</v>
      </c>
      <c r="V71" s="369">
        <v>0.5</v>
      </c>
      <c r="W71" s="369">
        <v>0.6</v>
      </c>
      <c r="Y71" s="287">
        <f>+T71-J71</f>
        <v>0</v>
      </c>
      <c r="Z71" s="287">
        <f>+U71-K71</f>
        <v>0</v>
      </c>
      <c r="AA71" s="212">
        <f>+W71-L71</f>
        <v>-2.3867981485212963E-2</v>
      </c>
      <c r="AB71" s="212"/>
    </row>
    <row r="72" spans="1:28" ht="12.75" x14ac:dyDescent="0.2">
      <c r="A72" s="171"/>
      <c r="B72" s="63" t="s">
        <v>24</v>
      </c>
      <c r="C72" s="196" t="s">
        <v>3</v>
      </c>
      <c r="D72" s="196">
        <v>6476</v>
      </c>
      <c r="E72" s="196">
        <v>6516</v>
      </c>
      <c r="F72" s="67">
        <f t="shared" ref="F72:F104" si="0">((E72-D72)/D72)*100</f>
        <v>0.61766522544780722</v>
      </c>
      <c r="G72" s="261"/>
      <c r="H72" s="262"/>
      <c r="I72" s="370" t="s">
        <v>24</v>
      </c>
      <c r="J72" s="371">
        <v>101.08</v>
      </c>
      <c r="K72" s="371">
        <v>100</v>
      </c>
      <c r="L72" s="67">
        <f t="shared" ref="L72:L104" si="1">(+K72-J72)/J72*100</f>
        <v>-1.0684606252473272</v>
      </c>
      <c r="M72" s="34">
        <f t="shared" ref="M72:M104" si="2">+K72/J72</f>
        <v>0.98931539374752675</v>
      </c>
      <c r="N72" s="63" t="s">
        <v>24</v>
      </c>
      <c r="O72" s="196" t="s">
        <v>3</v>
      </c>
      <c r="P72" s="67">
        <f t="shared" ref="P72:P103" si="3">+(E72*J72/K72-D72)/D72*100</f>
        <v>1.704336009882645</v>
      </c>
      <c r="Q72" s="67"/>
      <c r="R72" s="211"/>
      <c r="S72" s="367" t="s">
        <v>24</v>
      </c>
      <c r="T72" s="368">
        <v>101.08</v>
      </c>
      <c r="U72" s="368">
        <v>100</v>
      </c>
      <c r="V72" s="369">
        <v>-1.6</v>
      </c>
      <c r="W72" s="369">
        <v>-1.1000000000000001</v>
      </c>
      <c r="Y72" s="287">
        <f t="shared" ref="Y72:Y104" si="4">+T72-J72</f>
        <v>0</v>
      </c>
      <c r="Z72" s="287">
        <f t="shared" ref="Z72:Z104" si="5">+U72-K72</f>
        <v>0</v>
      </c>
      <c r="AA72" s="212">
        <f t="shared" ref="AA72:AA104" si="6">+W72-L72</f>
        <v>-3.1539374752672877E-2</v>
      </c>
      <c r="AB72" s="212"/>
    </row>
    <row r="73" spans="1:28" ht="12.75" x14ac:dyDescent="0.2">
      <c r="A73" s="171"/>
      <c r="B73" s="62" t="s">
        <v>25</v>
      </c>
      <c r="C73" s="196" t="s">
        <v>4</v>
      </c>
      <c r="D73" s="196">
        <v>198028</v>
      </c>
      <c r="E73" s="196">
        <v>204395</v>
      </c>
      <c r="F73" s="67">
        <f t="shared" si="0"/>
        <v>3.215201890641727</v>
      </c>
      <c r="G73" s="261"/>
      <c r="H73" s="262"/>
      <c r="I73" s="370" t="s">
        <v>25</v>
      </c>
      <c r="J73" s="372">
        <v>99.8</v>
      </c>
      <c r="K73" s="372">
        <v>100</v>
      </c>
      <c r="L73" s="67">
        <f t="shared" si="1"/>
        <v>0.20040080160320925</v>
      </c>
      <c r="M73" s="34">
        <f t="shared" si="2"/>
        <v>1.0020040080160322</v>
      </c>
      <c r="N73" s="62" t="s">
        <v>25</v>
      </c>
      <c r="O73" s="196" t="s">
        <v>4</v>
      </c>
      <c r="P73" s="67">
        <f t="shared" si="3"/>
        <v>3.0087714868604398</v>
      </c>
      <c r="Q73" s="67"/>
      <c r="R73" s="211"/>
      <c r="S73" s="367" t="s">
        <v>25</v>
      </c>
      <c r="T73" s="369">
        <v>99.8</v>
      </c>
      <c r="U73" s="369">
        <v>100</v>
      </c>
      <c r="V73" s="369">
        <v>0.4</v>
      </c>
      <c r="W73" s="369">
        <v>0.3</v>
      </c>
      <c r="Y73" s="287">
        <f t="shared" si="4"/>
        <v>0</v>
      </c>
      <c r="Z73" s="287">
        <f t="shared" si="5"/>
        <v>0</v>
      </c>
      <c r="AA73" s="212">
        <f t="shared" si="6"/>
        <v>9.9599198396790739E-2</v>
      </c>
      <c r="AB73" s="212"/>
    </row>
    <row r="74" spans="1:28" ht="12.75" x14ac:dyDescent="0.2">
      <c r="A74" s="171"/>
      <c r="B74" s="63" t="s">
        <v>26</v>
      </c>
      <c r="C74" s="196" t="s">
        <v>5</v>
      </c>
      <c r="D74" s="196">
        <v>207785</v>
      </c>
      <c r="E74" s="196">
        <v>211450</v>
      </c>
      <c r="F74" s="67">
        <f t="shared" si="0"/>
        <v>1.7638424332844047</v>
      </c>
      <c r="G74" s="261"/>
      <c r="H74" s="262"/>
      <c r="I74" s="370" t="s">
        <v>26</v>
      </c>
      <c r="J74" s="372">
        <v>99.8</v>
      </c>
      <c r="K74" s="372">
        <v>100</v>
      </c>
      <c r="L74" s="67">
        <f t="shared" si="1"/>
        <v>0.20040080160320925</v>
      </c>
      <c r="M74" s="34">
        <f t="shared" si="2"/>
        <v>1.0020040080160322</v>
      </c>
      <c r="N74" s="63" t="s">
        <v>26</v>
      </c>
      <c r="O74" s="196" t="s">
        <v>5</v>
      </c>
      <c r="P74" s="67">
        <f t="shared" si="3"/>
        <v>1.5603147484178386</v>
      </c>
      <c r="Q74" s="67"/>
      <c r="R74" s="211"/>
      <c r="S74" s="367" t="s">
        <v>26</v>
      </c>
      <c r="T74" s="369">
        <v>99.8</v>
      </c>
      <c r="U74" s="369">
        <v>100</v>
      </c>
      <c r="V74" s="369">
        <v>0.4</v>
      </c>
      <c r="W74" s="369">
        <v>0.2</v>
      </c>
      <c r="Y74" s="287">
        <f t="shared" si="4"/>
        <v>0</v>
      </c>
      <c r="Z74" s="287">
        <f t="shared" si="5"/>
        <v>0</v>
      </c>
      <c r="AA74" s="212">
        <f t="shared" si="6"/>
        <v>-4.0080160320923874E-4</v>
      </c>
      <c r="AB74" s="212"/>
    </row>
    <row r="75" spans="1:28" ht="12.75" x14ac:dyDescent="0.2">
      <c r="A75" s="171"/>
      <c r="B75" s="63" t="s">
        <v>62</v>
      </c>
      <c r="C75" s="196" t="s">
        <v>2</v>
      </c>
      <c r="D75" s="196">
        <v>19733</v>
      </c>
      <c r="E75" s="196">
        <v>20668</v>
      </c>
      <c r="F75" s="67">
        <f t="shared" si="0"/>
        <v>4.7382557137789485</v>
      </c>
      <c r="G75" s="261"/>
      <c r="H75" s="262"/>
      <c r="I75" s="370" t="s">
        <v>101</v>
      </c>
      <c r="J75" s="372">
        <v>99.9</v>
      </c>
      <c r="K75" s="372">
        <v>100</v>
      </c>
      <c r="L75" s="67">
        <f t="shared" si="1"/>
        <v>0.1001001001000944</v>
      </c>
      <c r="M75" s="34">
        <f t="shared" si="2"/>
        <v>1.0010010010010009</v>
      </c>
      <c r="N75" s="63" t="s">
        <v>62</v>
      </c>
      <c r="O75" s="196" t="s">
        <v>2</v>
      </c>
      <c r="P75" s="67">
        <f t="shared" si="3"/>
        <v>4.6335174580651808</v>
      </c>
      <c r="Q75" s="67"/>
      <c r="R75" s="211"/>
      <c r="S75" s="367" t="s">
        <v>101</v>
      </c>
      <c r="T75" s="369">
        <v>99.9</v>
      </c>
      <c r="U75" s="369">
        <v>100</v>
      </c>
      <c r="V75" s="369">
        <v>0.8</v>
      </c>
      <c r="W75" s="369">
        <v>0.1</v>
      </c>
      <c r="Y75" s="287">
        <f t="shared" si="4"/>
        <v>0</v>
      </c>
      <c r="Z75" s="287">
        <f t="shared" si="5"/>
        <v>0</v>
      </c>
      <c r="AA75" s="212">
        <f t="shared" si="6"/>
        <v>-1.0010010009439685E-4</v>
      </c>
      <c r="AB75" s="212"/>
    </row>
    <row r="76" spans="1:28" ht="12.75" x14ac:dyDescent="0.2">
      <c r="A76" s="171"/>
      <c r="B76" s="63" t="s">
        <v>27</v>
      </c>
      <c r="C76" s="196" t="s">
        <v>2</v>
      </c>
      <c r="D76" s="196">
        <v>7217</v>
      </c>
      <c r="E76" s="196">
        <v>7889</v>
      </c>
      <c r="F76" s="67">
        <f t="shared" si="0"/>
        <v>9.3113482056256061</v>
      </c>
      <c r="G76" s="261"/>
      <c r="H76" s="262"/>
      <c r="I76" s="370" t="s">
        <v>27</v>
      </c>
      <c r="J76" s="371">
        <v>99.93</v>
      </c>
      <c r="K76" s="371">
        <v>100</v>
      </c>
      <c r="L76" s="67">
        <f t="shared" si="1"/>
        <v>7.0049034324019988E-2</v>
      </c>
      <c r="M76" s="34">
        <f t="shared" si="2"/>
        <v>1.0007004903432402</v>
      </c>
      <c r="N76" s="63" t="s">
        <v>27</v>
      </c>
      <c r="O76" s="196" t="s">
        <v>2</v>
      </c>
      <c r="P76" s="67">
        <f t="shared" si="3"/>
        <v>9.2348302618816724</v>
      </c>
      <c r="Q76" s="67"/>
      <c r="R76" s="211"/>
      <c r="S76" s="367" t="s">
        <v>27</v>
      </c>
      <c r="T76" s="368">
        <v>99.93</v>
      </c>
      <c r="U76" s="368">
        <v>100</v>
      </c>
      <c r="V76" s="369">
        <v>0.5</v>
      </c>
      <c r="W76" s="369">
        <v>0.1</v>
      </c>
      <c r="Y76" s="287">
        <f t="shared" si="4"/>
        <v>0</v>
      </c>
      <c r="Z76" s="287">
        <f t="shared" si="5"/>
        <v>0</v>
      </c>
      <c r="AA76" s="212">
        <f t="shared" si="6"/>
        <v>2.9950965675980018E-2</v>
      </c>
      <c r="AB76" s="212"/>
    </row>
    <row r="77" spans="1:28" ht="12.75" x14ac:dyDescent="0.2">
      <c r="A77" s="171"/>
      <c r="B77" s="63" t="s">
        <v>28</v>
      </c>
      <c r="C77" s="196" t="s">
        <v>2</v>
      </c>
      <c r="D77" s="196">
        <v>20355</v>
      </c>
      <c r="E77" s="196">
        <v>21688</v>
      </c>
      <c r="F77" s="67">
        <f t="shared" si="0"/>
        <v>6.5487595185458121</v>
      </c>
      <c r="G77" s="261"/>
      <c r="H77" s="262"/>
      <c r="I77" s="370" t="s">
        <v>28</v>
      </c>
      <c r="J77" s="372">
        <v>100</v>
      </c>
      <c r="K77" s="372">
        <v>100</v>
      </c>
      <c r="L77" s="67">
        <f t="shared" si="1"/>
        <v>0</v>
      </c>
      <c r="M77" s="34">
        <f t="shared" si="2"/>
        <v>1</v>
      </c>
      <c r="N77" s="63" t="s">
        <v>28</v>
      </c>
      <c r="O77" s="196" t="s">
        <v>2</v>
      </c>
      <c r="P77" s="67">
        <f t="shared" si="3"/>
        <v>6.5487595185458121</v>
      </c>
      <c r="Q77" s="67"/>
      <c r="R77" s="211"/>
      <c r="S77" s="367" t="s">
        <v>28</v>
      </c>
      <c r="T77" s="369">
        <v>100</v>
      </c>
      <c r="U77" s="369">
        <v>100</v>
      </c>
      <c r="V77" s="369">
        <v>0.3</v>
      </c>
      <c r="W77" s="369">
        <v>0</v>
      </c>
      <c r="Y77" s="287">
        <f t="shared" si="4"/>
        <v>0</v>
      </c>
      <c r="Z77" s="287">
        <f t="shared" si="5"/>
        <v>0</v>
      </c>
      <c r="AA77" s="212">
        <f t="shared" si="6"/>
        <v>0</v>
      </c>
      <c r="AB77" s="212"/>
    </row>
    <row r="78" spans="1:28" ht="12.75" x14ac:dyDescent="0.2">
      <c r="A78" s="171"/>
      <c r="B78" s="63" t="s">
        <v>29</v>
      </c>
      <c r="C78" s="196" t="s">
        <v>2</v>
      </c>
      <c r="D78" s="196">
        <v>7680</v>
      </c>
      <c r="E78" s="196">
        <v>7520</v>
      </c>
      <c r="F78" s="67">
        <f t="shared" si="0"/>
        <v>-2.083333333333333</v>
      </c>
      <c r="G78" s="261"/>
      <c r="H78" s="262"/>
      <c r="I78" s="370" t="s">
        <v>29</v>
      </c>
      <c r="J78" s="371">
        <v>101.11</v>
      </c>
      <c r="K78" s="371">
        <v>100</v>
      </c>
      <c r="L78" s="67">
        <f t="shared" si="1"/>
        <v>-1.0978142616951829</v>
      </c>
      <c r="M78" s="34">
        <f t="shared" si="2"/>
        <v>0.98902185738304815</v>
      </c>
      <c r="N78" s="63" t="s">
        <v>29</v>
      </c>
      <c r="O78" s="196" t="s">
        <v>2</v>
      </c>
      <c r="P78" s="67">
        <f t="shared" si="3"/>
        <v>-0.99645833333333655</v>
      </c>
      <c r="Q78" s="67"/>
      <c r="R78" s="211"/>
      <c r="S78" s="367" t="s">
        <v>29</v>
      </c>
      <c r="T78" s="368">
        <v>101.11</v>
      </c>
      <c r="U78" s="368">
        <v>100</v>
      </c>
      <c r="V78" s="369">
        <v>-1.4</v>
      </c>
      <c r="W78" s="369">
        <v>-1.1000000000000001</v>
      </c>
      <c r="Y78" s="287">
        <f t="shared" si="4"/>
        <v>0</v>
      </c>
      <c r="Z78" s="287">
        <f t="shared" si="5"/>
        <v>0</v>
      </c>
      <c r="AA78" s="212">
        <f t="shared" si="6"/>
        <v>-2.1857383048171641E-3</v>
      </c>
      <c r="AB78" s="212"/>
    </row>
    <row r="79" spans="1:28" ht="12.75" x14ac:dyDescent="0.2">
      <c r="A79" s="171"/>
      <c r="B79" s="63" t="s">
        <v>61</v>
      </c>
      <c r="C79" s="196" t="s">
        <v>2</v>
      </c>
      <c r="D79" s="196">
        <v>13269</v>
      </c>
      <c r="E79" s="196">
        <v>13352</v>
      </c>
      <c r="F79" s="67">
        <f t="shared" si="0"/>
        <v>0.62551812495289771</v>
      </c>
      <c r="G79" s="261"/>
      <c r="H79" s="262"/>
      <c r="I79" s="370" t="s">
        <v>61</v>
      </c>
      <c r="J79" s="371">
        <v>100.63</v>
      </c>
      <c r="K79" s="371">
        <v>100</v>
      </c>
      <c r="L79" s="67">
        <f t="shared" si="1"/>
        <v>-0.62605584815660886</v>
      </c>
      <c r="M79" s="34">
        <f t="shared" si="2"/>
        <v>0.99373944151843396</v>
      </c>
      <c r="N79" s="63" t="s">
        <v>61</v>
      </c>
      <c r="O79" s="196" t="s">
        <v>2</v>
      </c>
      <c r="P79" s="67">
        <f t="shared" si="3"/>
        <v>1.2594588891400977</v>
      </c>
      <c r="Q79" s="67"/>
      <c r="R79" s="211"/>
      <c r="S79" s="367" t="s">
        <v>61</v>
      </c>
      <c r="T79" s="368">
        <v>100.63</v>
      </c>
      <c r="U79" s="368">
        <v>100</v>
      </c>
      <c r="V79" s="369">
        <v>-0.2</v>
      </c>
      <c r="W79" s="369">
        <v>-0.6</v>
      </c>
      <c r="Y79" s="287">
        <f t="shared" si="4"/>
        <v>0</v>
      </c>
      <c r="Z79" s="287">
        <f t="shared" si="5"/>
        <v>0</v>
      </c>
      <c r="AA79" s="212">
        <f t="shared" si="6"/>
        <v>2.6055848156608885E-2</v>
      </c>
      <c r="AB79" s="212"/>
    </row>
    <row r="80" spans="1:28" ht="12.75" x14ac:dyDescent="0.2">
      <c r="A80" s="171"/>
      <c r="B80" s="63" t="s">
        <v>30</v>
      </c>
      <c r="C80" s="196" t="s">
        <v>2</v>
      </c>
      <c r="D80" s="196">
        <v>21199</v>
      </c>
      <c r="E80" s="196">
        <v>21415</v>
      </c>
      <c r="F80" s="67">
        <f t="shared" si="0"/>
        <v>1.0189159866031416</v>
      </c>
      <c r="G80" s="261"/>
      <c r="H80" s="262"/>
      <c r="I80" s="370" t="s">
        <v>30</v>
      </c>
      <c r="J80" s="371">
        <v>99.91</v>
      </c>
      <c r="K80" s="371">
        <v>100</v>
      </c>
      <c r="L80" s="67">
        <f t="shared" si="1"/>
        <v>9.0081072965672512E-2</v>
      </c>
      <c r="M80" s="34">
        <f t="shared" si="2"/>
        <v>1.0009008107296566</v>
      </c>
      <c r="N80" s="63" t="s">
        <v>30</v>
      </c>
      <c r="O80" s="196" t="s">
        <v>2</v>
      </c>
      <c r="P80" s="67">
        <f t="shared" si="3"/>
        <v>0.92799896221520195</v>
      </c>
      <c r="Q80" s="67"/>
      <c r="R80" s="211"/>
      <c r="S80" s="367" t="s">
        <v>30</v>
      </c>
      <c r="T80" s="368">
        <v>99.91</v>
      </c>
      <c r="U80" s="368">
        <v>100</v>
      </c>
      <c r="V80" s="369">
        <v>0.6</v>
      </c>
      <c r="W80" s="369">
        <v>0.1</v>
      </c>
      <c r="Y80" s="287">
        <f t="shared" si="4"/>
        <v>0</v>
      </c>
      <c r="Z80" s="287">
        <f t="shared" si="5"/>
        <v>0</v>
      </c>
      <c r="AA80" s="212">
        <f t="shared" si="6"/>
        <v>9.9189270343274932E-3</v>
      </c>
      <c r="AB80" s="212"/>
    </row>
    <row r="81" spans="1:28" ht="12.75" x14ac:dyDescent="0.2">
      <c r="A81" s="171"/>
      <c r="B81" s="63" t="s">
        <v>31</v>
      </c>
      <c r="C81" s="196" t="s">
        <v>15</v>
      </c>
      <c r="D81" s="196">
        <v>39600</v>
      </c>
      <c r="E81" s="196">
        <v>41667</v>
      </c>
      <c r="F81" s="67">
        <f t="shared" si="0"/>
        <v>5.2196969696969697</v>
      </c>
      <c r="G81" s="261"/>
      <c r="H81" s="262"/>
      <c r="I81" s="370" t="s">
        <v>31</v>
      </c>
      <c r="J81" s="371">
        <v>100.26</v>
      </c>
      <c r="K81" s="371">
        <v>100</v>
      </c>
      <c r="L81" s="67">
        <f t="shared" si="1"/>
        <v>-0.25932575304209565</v>
      </c>
      <c r="M81" s="34">
        <f t="shared" si="2"/>
        <v>0.99740674246957906</v>
      </c>
      <c r="N81" s="63" t="s">
        <v>31</v>
      </c>
      <c r="O81" s="196" t="s">
        <v>15</v>
      </c>
      <c r="P81" s="67">
        <f t="shared" si="3"/>
        <v>5.4932681818181939</v>
      </c>
      <c r="Q81" s="67"/>
      <c r="R81" s="211"/>
      <c r="S81" s="367" t="s">
        <v>31</v>
      </c>
      <c r="T81" s="368">
        <v>100.26</v>
      </c>
      <c r="U81" s="368">
        <v>100</v>
      </c>
      <c r="V81" s="369">
        <v>0.2</v>
      </c>
      <c r="W81" s="369">
        <v>-0.3</v>
      </c>
      <c r="Y81" s="287">
        <f t="shared" si="4"/>
        <v>0</v>
      </c>
      <c r="Z81" s="287">
        <f t="shared" si="5"/>
        <v>0</v>
      </c>
      <c r="AA81" s="212">
        <f t="shared" si="6"/>
        <v>-4.0674246957904336E-2</v>
      </c>
      <c r="AB81" s="212"/>
    </row>
    <row r="82" spans="1:28" ht="12.75" x14ac:dyDescent="0.2">
      <c r="A82" s="171"/>
      <c r="B82" s="63" t="s">
        <v>32</v>
      </c>
      <c r="C82" s="196" t="s">
        <v>2</v>
      </c>
      <c r="D82" s="196">
        <v>15759</v>
      </c>
      <c r="E82" s="196">
        <v>15846</v>
      </c>
      <c r="F82" s="67">
        <f t="shared" si="0"/>
        <v>0.55206548638873032</v>
      </c>
      <c r="G82" s="261"/>
      <c r="H82" s="262"/>
      <c r="I82" s="370" t="s">
        <v>32</v>
      </c>
      <c r="J82" s="372">
        <v>99.9</v>
      </c>
      <c r="K82" s="372">
        <v>100</v>
      </c>
      <c r="L82" s="67">
        <f t="shared" si="1"/>
        <v>0.1001001001000944</v>
      </c>
      <c r="M82" s="34">
        <f t="shared" si="2"/>
        <v>1.0010010010010009</v>
      </c>
      <c r="N82" s="63" t="s">
        <v>32</v>
      </c>
      <c r="O82" s="196" t="s">
        <v>2</v>
      </c>
      <c r="P82" s="67">
        <f t="shared" si="3"/>
        <v>0.45151342090235591</v>
      </c>
      <c r="Q82" s="67"/>
      <c r="R82" s="211"/>
      <c r="S82" s="367" t="s">
        <v>32</v>
      </c>
      <c r="T82" s="369">
        <v>99.9</v>
      </c>
      <c r="U82" s="369">
        <v>100</v>
      </c>
      <c r="V82" s="369">
        <v>0.2</v>
      </c>
      <c r="W82" s="369">
        <v>0.1</v>
      </c>
      <c r="Y82" s="287">
        <f t="shared" si="4"/>
        <v>0</v>
      </c>
      <c r="Z82" s="287">
        <f t="shared" si="5"/>
        <v>0</v>
      </c>
      <c r="AA82" s="212">
        <f t="shared" si="6"/>
        <v>-1.0010010009439685E-4</v>
      </c>
      <c r="AB82" s="212"/>
    </row>
    <row r="83" spans="1:28" ht="12.75" x14ac:dyDescent="0.2">
      <c r="A83" s="171"/>
      <c r="B83" s="63" t="s">
        <v>33</v>
      </c>
      <c r="C83" s="196" t="s">
        <v>2</v>
      </c>
      <c r="D83" s="196">
        <v>14400</v>
      </c>
      <c r="E83" s="196">
        <v>13793</v>
      </c>
      <c r="F83" s="67">
        <f t="shared" si="0"/>
        <v>-4.2152777777777777</v>
      </c>
      <c r="G83" s="261"/>
      <c r="H83" s="262"/>
      <c r="I83" s="370" t="s">
        <v>33</v>
      </c>
      <c r="J83" s="371">
        <v>101.57</v>
      </c>
      <c r="K83" s="371">
        <v>100</v>
      </c>
      <c r="L83" s="67">
        <f t="shared" si="1"/>
        <v>-1.5457320074825178</v>
      </c>
      <c r="M83" s="34">
        <f t="shared" si="2"/>
        <v>0.98454267992517486</v>
      </c>
      <c r="N83" s="63" t="s">
        <v>33</v>
      </c>
      <c r="O83" s="196" t="s">
        <v>2</v>
      </c>
      <c r="P83" s="67">
        <f>+(E83*J83/K83-D83)/D83*100</f>
        <v>-2.7114576388888865</v>
      </c>
      <c r="Q83" s="67"/>
      <c r="R83" s="211"/>
      <c r="S83" s="367" t="s">
        <v>33</v>
      </c>
      <c r="T83" s="368">
        <v>101.57</v>
      </c>
      <c r="U83" s="368">
        <v>100</v>
      </c>
      <c r="V83" s="369">
        <v>-0.3</v>
      </c>
      <c r="W83" s="369">
        <v>-1.5</v>
      </c>
      <c r="Y83" s="287">
        <f t="shared" si="4"/>
        <v>0</v>
      </c>
      <c r="Z83" s="287">
        <f t="shared" si="5"/>
        <v>0</v>
      </c>
      <c r="AA83" s="212">
        <f t="shared" si="6"/>
        <v>4.5732007482517822E-2</v>
      </c>
      <c r="AB83" s="212"/>
    </row>
    <row r="84" spans="1:28" ht="12.75" x14ac:dyDescent="0.2">
      <c r="A84" s="171"/>
      <c r="B84" s="63" t="s">
        <v>34</v>
      </c>
      <c r="C84" s="196" t="s">
        <v>2</v>
      </c>
      <c r="D84" s="196">
        <v>5203</v>
      </c>
      <c r="E84" s="196">
        <v>5828</v>
      </c>
      <c r="F84" s="67">
        <f t="shared" si="0"/>
        <v>12.012300595810109</v>
      </c>
      <c r="G84" s="261"/>
      <c r="H84" s="262"/>
      <c r="I84" s="370" t="s">
        <v>34</v>
      </c>
      <c r="J84" s="371">
        <v>99.79</v>
      </c>
      <c r="K84" s="371">
        <v>100</v>
      </c>
      <c r="L84" s="67">
        <f t="shared" si="1"/>
        <v>0.21044192804889642</v>
      </c>
      <c r="M84" s="34">
        <f t="shared" si="2"/>
        <v>1.0021044192804889</v>
      </c>
      <c r="N84" s="63" t="s">
        <v>34</v>
      </c>
      <c r="O84" s="196" t="s">
        <v>2</v>
      </c>
      <c r="P84" s="67">
        <f t="shared" si="3"/>
        <v>11.777074764558906</v>
      </c>
      <c r="Q84" s="67"/>
      <c r="R84" s="211"/>
      <c r="S84" s="367" t="s">
        <v>34</v>
      </c>
      <c r="T84" s="368">
        <v>99.79</v>
      </c>
      <c r="U84" s="368">
        <v>100</v>
      </c>
      <c r="V84" s="369">
        <v>0.7</v>
      </c>
      <c r="W84" s="369">
        <v>0.2</v>
      </c>
      <c r="Y84" s="287">
        <f t="shared" si="4"/>
        <v>0</v>
      </c>
      <c r="Z84" s="287">
        <f t="shared" si="5"/>
        <v>0</v>
      </c>
      <c r="AA84" s="212">
        <f t="shared" si="6"/>
        <v>-1.0441928048896404E-2</v>
      </c>
      <c r="AB84" s="212"/>
    </row>
    <row r="85" spans="1:28" ht="12.75" x14ac:dyDescent="0.2">
      <c r="A85" s="445">
        <v>3.4527999999999999</v>
      </c>
      <c r="B85" s="63" t="s">
        <v>184</v>
      </c>
      <c r="C85" s="196" t="s">
        <v>2</v>
      </c>
      <c r="D85" s="196">
        <f>16652/A85</f>
        <v>4822.7525486561635</v>
      </c>
      <c r="E85" s="196">
        <v>5180</v>
      </c>
      <c r="F85" s="67">
        <f t="shared" si="0"/>
        <v>7.4075426375210096</v>
      </c>
      <c r="G85" s="261"/>
      <c r="H85" s="262"/>
      <c r="I85" s="370" t="s">
        <v>35</v>
      </c>
      <c r="J85" s="371">
        <v>100.68</v>
      </c>
      <c r="K85" s="371">
        <v>100</v>
      </c>
      <c r="L85" s="67">
        <f t="shared" si="1"/>
        <v>-0.67540723083036025</v>
      </c>
      <c r="M85" s="34">
        <f t="shared" si="2"/>
        <v>0.9932459276916964</v>
      </c>
      <c r="N85" s="63" t="s">
        <v>35</v>
      </c>
      <c r="O85" s="196" t="s">
        <v>6</v>
      </c>
      <c r="P85" s="67">
        <f t="shared" si="3"/>
        <v>8.1379139274561556</v>
      </c>
      <c r="Q85" s="67"/>
      <c r="R85" s="211"/>
      <c r="S85" s="367" t="s">
        <v>35</v>
      </c>
      <c r="T85" s="368">
        <v>100.68</v>
      </c>
      <c r="U85" s="368">
        <v>100</v>
      </c>
      <c r="V85" s="369">
        <v>0.2</v>
      </c>
      <c r="W85" s="369">
        <v>-0.7</v>
      </c>
      <c r="Y85" s="287">
        <f t="shared" si="4"/>
        <v>0</v>
      </c>
      <c r="Z85" s="287">
        <f t="shared" si="5"/>
        <v>0</v>
      </c>
      <c r="AA85" s="212">
        <f t="shared" si="6"/>
        <v>-2.4592769169639705E-2</v>
      </c>
      <c r="AB85" s="212"/>
    </row>
    <row r="86" spans="1:28" ht="12.75" x14ac:dyDescent="0.2">
      <c r="A86" s="171"/>
      <c r="B86" s="63" t="s">
        <v>36</v>
      </c>
      <c r="C86" s="196" t="s">
        <v>2</v>
      </c>
      <c r="D86" s="196">
        <v>34320</v>
      </c>
      <c r="E86" s="196">
        <v>35270</v>
      </c>
      <c r="F86" s="67">
        <f t="shared" si="0"/>
        <v>2.7680652680652682</v>
      </c>
      <c r="G86" s="261"/>
      <c r="H86" s="262"/>
      <c r="I86" s="370" t="s">
        <v>36</v>
      </c>
      <c r="J86" s="371">
        <v>99.94</v>
      </c>
      <c r="K86" s="371">
        <v>100</v>
      </c>
      <c r="L86" s="67">
        <f t="shared" si="1"/>
        <v>6.0036021612970059E-2</v>
      </c>
      <c r="M86" s="34">
        <f t="shared" si="2"/>
        <v>1.0006003602161297</v>
      </c>
      <c r="N86" s="63" t="s">
        <v>36</v>
      </c>
      <c r="O86" s="196" t="s">
        <v>2</v>
      </c>
      <c r="P86" s="67">
        <f t="shared" si="3"/>
        <v>2.7064044289044178</v>
      </c>
      <c r="Q86" s="67"/>
      <c r="R86" s="211"/>
      <c r="S86" s="367" t="s">
        <v>36</v>
      </c>
      <c r="T86" s="368">
        <v>99.94</v>
      </c>
      <c r="U86" s="368">
        <v>100</v>
      </c>
      <c r="V86" s="369">
        <v>0.7</v>
      </c>
      <c r="W86" s="369">
        <v>0.1</v>
      </c>
      <c r="Y86" s="287">
        <f t="shared" si="4"/>
        <v>0</v>
      </c>
      <c r="Z86" s="287">
        <f t="shared" si="5"/>
        <v>0</v>
      </c>
      <c r="AA86" s="212">
        <f t="shared" si="6"/>
        <v>3.9963978387029947E-2</v>
      </c>
      <c r="AB86" s="212"/>
    </row>
    <row r="87" spans="1:28" ht="12.75" x14ac:dyDescent="0.2">
      <c r="A87" s="171"/>
      <c r="B87" s="63" t="s">
        <v>37</v>
      </c>
      <c r="C87" s="196" t="s">
        <v>7</v>
      </c>
      <c r="D87" s="196">
        <v>1339579</v>
      </c>
      <c r="E87" s="196">
        <v>1406568</v>
      </c>
      <c r="F87" s="67">
        <f t="shared" si="0"/>
        <v>5.0007502357083826</v>
      </c>
      <c r="G87" s="261"/>
      <c r="H87" s="262"/>
      <c r="I87" s="370" t="s">
        <v>37</v>
      </c>
      <c r="J87" s="371">
        <v>99.94</v>
      </c>
      <c r="K87" s="371">
        <v>100</v>
      </c>
      <c r="L87" s="67">
        <f t="shared" si="1"/>
        <v>6.0036021612970059E-2</v>
      </c>
      <c r="M87" s="34">
        <f t="shared" si="2"/>
        <v>1.0006003602161297</v>
      </c>
      <c r="N87" s="63" t="s">
        <v>37</v>
      </c>
      <c r="O87" s="196" t="s">
        <v>7</v>
      </c>
      <c r="P87" s="67">
        <f t="shared" si="3"/>
        <v>4.9377497855669414</v>
      </c>
      <c r="Q87" s="67"/>
      <c r="R87" s="211"/>
      <c r="S87" s="367" t="s">
        <v>37</v>
      </c>
      <c r="T87" s="368">
        <v>99.94</v>
      </c>
      <c r="U87" s="368">
        <v>100</v>
      </c>
      <c r="V87" s="369">
        <v>0</v>
      </c>
      <c r="W87" s="369">
        <v>0.1</v>
      </c>
      <c r="Y87" s="287">
        <f t="shared" si="4"/>
        <v>0</v>
      </c>
      <c r="Z87" s="287">
        <f t="shared" si="5"/>
        <v>0</v>
      </c>
      <c r="AA87" s="212">
        <f t="shared" si="6"/>
        <v>3.9963978387029947E-2</v>
      </c>
      <c r="AB87" s="212"/>
    </row>
    <row r="88" spans="1:28" ht="12.75" x14ac:dyDescent="0.2">
      <c r="A88" s="171"/>
      <c r="B88" s="63" t="s">
        <v>38</v>
      </c>
      <c r="C88" s="196" t="s">
        <v>2</v>
      </c>
      <c r="D88" s="196">
        <v>12787</v>
      </c>
      <c r="E88" s="196">
        <v>13493</v>
      </c>
      <c r="F88" s="67">
        <f t="shared" si="0"/>
        <v>5.5212325017595996</v>
      </c>
      <c r="G88" s="261"/>
      <c r="H88" s="262"/>
      <c r="I88" s="370" t="s">
        <v>38</v>
      </c>
      <c r="J88" s="371">
        <v>98.84</v>
      </c>
      <c r="K88" s="371">
        <v>100</v>
      </c>
      <c r="L88" s="67">
        <f t="shared" si="1"/>
        <v>1.173613921489272</v>
      </c>
      <c r="M88" s="34">
        <f t="shared" si="2"/>
        <v>1.0117361392148927</v>
      </c>
      <c r="N88" s="63" t="s">
        <v>38</v>
      </c>
      <c r="O88" s="196" t="s">
        <v>2</v>
      </c>
      <c r="P88" s="67">
        <f t="shared" si="3"/>
        <v>4.2971862047392042</v>
      </c>
      <c r="Q88" s="67"/>
      <c r="R88" s="211"/>
      <c r="S88" s="367" t="s">
        <v>38</v>
      </c>
      <c r="T88" s="368">
        <v>98.84</v>
      </c>
      <c r="U88" s="368">
        <v>100</v>
      </c>
      <c r="V88" s="369">
        <v>0.8</v>
      </c>
      <c r="W88" s="369">
        <v>1.2</v>
      </c>
      <c r="Y88" s="287">
        <f t="shared" si="4"/>
        <v>0</v>
      </c>
      <c r="Z88" s="287">
        <f t="shared" si="5"/>
        <v>0</v>
      </c>
      <c r="AA88" s="212">
        <f t="shared" si="6"/>
        <v>2.6386078510727939E-2</v>
      </c>
      <c r="AB88" s="212"/>
    </row>
    <row r="89" spans="1:28" ht="12.75" x14ac:dyDescent="0.2">
      <c r="A89" s="171"/>
      <c r="B89" s="63" t="s">
        <v>39</v>
      </c>
      <c r="C89" s="213" t="s">
        <v>2</v>
      </c>
      <c r="D89" s="213">
        <v>20891</v>
      </c>
      <c r="E89" s="213">
        <v>21292</v>
      </c>
      <c r="F89" s="67">
        <f t="shared" si="0"/>
        <v>1.9194868603704944</v>
      </c>
      <c r="G89" s="261"/>
      <c r="H89" s="262"/>
      <c r="I89" s="370" t="s">
        <v>39</v>
      </c>
      <c r="J89" s="371">
        <v>99.79</v>
      </c>
      <c r="K89" s="371">
        <v>100</v>
      </c>
      <c r="L89" s="67">
        <f t="shared" si="1"/>
        <v>0.21044192804889642</v>
      </c>
      <c r="M89" s="34">
        <f t="shared" si="2"/>
        <v>1.0021044192804889</v>
      </c>
      <c r="N89" s="63" t="s">
        <v>39</v>
      </c>
      <c r="O89" s="213" t="s">
        <v>2</v>
      </c>
      <c r="P89" s="67">
        <f t="shared" si="3"/>
        <v>1.7054559379637246</v>
      </c>
      <c r="Q89" s="67"/>
      <c r="R89" s="211"/>
      <c r="S89" s="367" t="s">
        <v>39</v>
      </c>
      <c r="T89" s="368">
        <v>99.79</v>
      </c>
      <c r="U89" s="368">
        <v>100</v>
      </c>
      <c r="V89" s="369">
        <v>0.3</v>
      </c>
      <c r="W89" s="369">
        <v>0.2</v>
      </c>
      <c r="Y89" s="287">
        <f t="shared" si="4"/>
        <v>0</v>
      </c>
      <c r="Z89" s="287">
        <f t="shared" si="5"/>
        <v>0</v>
      </c>
      <c r="AA89" s="212">
        <f t="shared" si="6"/>
        <v>-1.0441928048896404E-2</v>
      </c>
      <c r="AB89" s="212"/>
    </row>
    <row r="90" spans="1:28" ht="12.75" x14ac:dyDescent="0.2">
      <c r="A90" s="171"/>
      <c r="B90" s="63" t="s">
        <v>40</v>
      </c>
      <c r="C90" s="214" t="s">
        <v>2</v>
      </c>
      <c r="D90" s="214">
        <v>23211</v>
      </c>
      <c r="E90" s="214">
        <v>23260</v>
      </c>
      <c r="F90" s="67">
        <f t="shared" si="0"/>
        <v>0.21110680280901298</v>
      </c>
      <c r="G90" s="261"/>
      <c r="H90" s="262"/>
      <c r="I90" s="370" t="s">
        <v>40</v>
      </c>
      <c r="J90" s="371">
        <v>99.2</v>
      </c>
      <c r="K90" s="371">
        <v>100</v>
      </c>
      <c r="L90" s="67">
        <f t="shared" si="1"/>
        <v>0.80645161290322287</v>
      </c>
      <c r="M90" s="34">
        <f t="shared" si="2"/>
        <v>1.0080645161290323</v>
      </c>
      <c r="N90" s="63" t="s">
        <v>40</v>
      </c>
      <c r="O90" s="214" t="s">
        <v>2</v>
      </c>
      <c r="P90" s="67">
        <f t="shared" si="3"/>
        <v>-0.59058205161346666</v>
      </c>
      <c r="Q90" s="67"/>
      <c r="R90" s="211"/>
      <c r="S90" s="367" t="s">
        <v>40</v>
      </c>
      <c r="T90" s="368">
        <v>99.2</v>
      </c>
      <c r="U90" s="368">
        <v>100</v>
      </c>
      <c r="V90" s="369">
        <v>1.5</v>
      </c>
      <c r="W90" s="369">
        <v>0.8</v>
      </c>
      <c r="Y90" s="287">
        <f t="shared" si="4"/>
        <v>0</v>
      </c>
      <c r="Z90" s="287">
        <f t="shared" si="5"/>
        <v>0</v>
      </c>
      <c r="AA90" s="212">
        <f t="shared" si="6"/>
        <v>-6.4516129032228253E-3</v>
      </c>
      <c r="AB90" s="212"/>
    </row>
    <row r="91" spans="1:28" ht="12.75" x14ac:dyDescent="0.2">
      <c r="A91" s="171"/>
      <c r="B91" s="63" t="s">
        <v>41</v>
      </c>
      <c r="C91" s="214" t="s">
        <v>8</v>
      </c>
      <c r="D91" s="214">
        <v>22399</v>
      </c>
      <c r="E91" s="214">
        <v>23247</v>
      </c>
      <c r="F91" s="67">
        <f t="shared" si="0"/>
        <v>3.7858832983615338</v>
      </c>
      <c r="G91" s="261"/>
      <c r="H91" s="262"/>
      <c r="I91" s="370" t="s">
        <v>41</v>
      </c>
      <c r="J91" s="372">
        <v>100.7</v>
      </c>
      <c r="K91" s="372">
        <v>100</v>
      </c>
      <c r="L91" s="67">
        <f t="shared" si="1"/>
        <v>-0.69513406156901969</v>
      </c>
      <c r="M91" s="34">
        <f t="shared" si="2"/>
        <v>0.99304865938430975</v>
      </c>
      <c r="N91" s="63" t="s">
        <v>41</v>
      </c>
      <c r="O91" s="214" t="s">
        <v>8</v>
      </c>
      <c r="P91" s="67">
        <f t="shared" si="3"/>
        <v>4.512384481450062</v>
      </c>
      <c r="Q91" s="67"/>
      <c r="R91" s="211"/>
      <c r="S91" s="367" t="s">
        <v>41</v>
      </c>
      <c r="T91" s="369">
        <v>100.7</v>
      </c>
      <c r="U91" s="369">
        <v>100</v>
      </c>
      <c r="V91" s="369">
        <v>0.1</v>
      </c>
      <c r="W91" s="369">
        <v>-0.7</v>
      </c>
      <c r="Y91" s="287">
        <f t="shared" si="4"/>
        <v>0</v>
      </c>
      <c r="Z91" s="287">
        <f t="shared" si="5"/>
        <v>0</v>
      </c>
      <c r="AA91" s="212">
        <f t="shared" si="6"/>
        <v>-4.8659384309802656E-3</v>
      </c>
      <c r="AB91" s="212"/>
    </row>
    <row r="92" spans="1:28" ht="12.75" x14ac:dyDescent="0.2">
      <c r="A92" s="171"/>
      <c r="B92" s="63" t="s">
        <v>42</v>
      </c>
      <c r="C92" s="214" t="s">
        <v>2</v>
      </c>
      <c r="D92" s="214">
        <v>8229</v>
      </c>
      <c r="E92" s="214">
        <v>8435</v>
      </c>
      <c r="F92" s="67">
        <f t="shared" si="0"/>
        <v>2.5033418398347309</v>
      </c>
      <c r="G92" s="261"/>
      <c r="H92" s="262"/>
      <c r="I92" s="370" t="s">
        <v>42</v>
      </c>
      <c r="J92" s="371">
        <v>99.5</v>
      </c>
      <c r="K92" s="371">
        <v>100</v>
      </c>
      <c r="L92" s="67">
        <f t="shared" si="1"/>
        <v>0.50251256281407031</v>
      </c>
      <c r="M92" s="34">
        <f t="shared" si="2"/>
        <v>1.0050251256281406</v>
      </c>
      <c r="N92" s="63" t="s">
        <v>42</v>
      </c>
      <c r="O92" s="214" t="s">
        <v>2</v>
      </c>
      <c r="P92" s="67">
        <f t="shared" si="3"/>
        <v>1.9908251306355662</v>
      </c>
      <c r="Q92" s="67"/>
      <c r="R92" s="211"/>
      <c r="S92" s="367" t="s">
        <v>42</v>
      </c>
      <c r="T92" s="368">
        <v>99.5</v>
      </c>
      <c r="U92" s="368">
        <v>100</v>
      </c>
      <c r="V92" s="369">
        <v>-0.2</v>
      </c>
      <c r="W92" s="369">
        <v>0.5</v>
      </c>
      <c r="Y92" s="287">
        <f t="shared" si="4"/>
        <v>0</v>
      </c>
      <c r="Z92" s="287">
        <f t="shared" si="5"/>
        <v>0</v>
      </c>
      <c r="AA92" s="212">
        <f t="shared" si="6"/>
        <v>-2.5125628140703071E-3</v>
      </c>
      <c r="AB92" s="212"/>
    </row>
    <row r="93" spans="1:28" ht="12.75" x14ac:dyDescent="0.2">
      <c r="A93" s="171"/>
      <c r="B93" s="63" t="s">
        <v>43</v>
      </c>
      <c r="C93" s="196" t="s">
        <v>9</v>
      </c>
      <c r="D93" s="196">
        <v>9522</v>
      </c>
      <c r="E93" s="196">
        <v>10287</v>
      </c>
      <c r="F93" s="67">
        <f t="shared" si="0"/>
        <v>8.0340264650283562</v>
      </c>
      <c r="G93" s="261"/>
      <c r="H93" s="262"/>
      <c r="I93" s="370" t="s">
        <v>43</v>
      </c>
      <c r="J93" s="371">
        <v>100.41</v>
      </c>
      <c r="K93" s="371">
        <v>100</v>
      </c>
      <c r="L93" s="67">
        <f t="shared" si="1"/>
        <v>-0.40832586395776976</v>
      </c>
      <c r="M93" s="34">
        <f t="shared" si="2"/>
        <v>0.9959167413604223</v>
      </c>
      <c r="N93" s="63" t="s">
        <v>43</v>
      </c>
      <c r="O93" s="196" t="s">
        <v>9</v>
      </c>
      <c r="P93" s="67">
        <f t="shared" si="3"/>
        <v>8.4769659735349716</v>
      </c>
      <c r="Q93" s="67"/>
      <c r="R93" s="211"/>
      <c r="S93" s="367" t="s">
        <v>43</v>
      </c>
      <c r="T93" s="368">
        <v>100.41</v>
      </c>
      <c r="U93" s="368">
        <v>100</v>
      </c>
      <c r="V93" s="369">
        <v>1.4</v>
      </c>
      <c r="W93" s="369">
        <v>-0.4</v>
      </c>
      <c r="Y93" s="287">
        <f t="shared" si="4"/>
        <v>0</v>
      </c>
      <c r="Z93" s="287">
        <f t="shared" si="5"/>
        <v>0</v>
      </c>
      <c r="AA93" s="212">
        <f t="shared" si="6"/>
        <v>8.3258639577697413E-3</v>
      </c>
      <c r="AB93" s="212"/>
    </row>
    <row r="94" spans="1:28" ht="12.75" x14ac:dyDescent="0.2">
      <c r="A94" s="171"/>
      <c r="B94" s="63" t="s">
        <v>44</v>
      </c>
      <c r="C94" s="214" t="s">
        <v>2</v>
      </c>
      <c r="D94" s="214">
        <v>11909</v>
      </c>
      <c r="E94" s="214">
        <v>12332</v>
      </c>
      <c r="F94" s="67">
        <f t="shared" si="0"/>
        <v>3.5519355109580992</v>
      </c>
      <c r="G94" s="261"/>
      <c r="H94" s="262"/>
      <c r="I94" s="370" t="s">
        <v>44</v>
      </c>
      <c r="J94" s="371">
        <v>100.76</v>
      </c>
      <c r="K94" s="371">
        <v>100</v>
      </c>
      <c r="L94" s="67">
        <f t="shared" si="1"/>
        <v>-0.75426756649464577</v>
      </c>
      <c r="M94" s="34">
        <f t="shared" si="2"/>
        <v>0.99245732433505351</v>
      </c>
      <c r="N94" s="63" t="s">
        <v>44</v>
      </c>
      <c r="O94" s="214" t="s">
        <v>2</v>
      </c>
      <c r="P94" s="67">
        <f t="shared" si="3"/>
        <v>4.3389302208413829</v>
      </c>
      <c r="Q94" s="67"/>
      <c r="R94" s="211"/>
      <c r="S94" s="367" t="s">
        <v>44</v>
      </c>
      <c r="T94" s="368">
        <v>100.76</v>
      </c>
      <c r="U94" s="368">
        <v>100</v>
      </c>
      <c r="V94" s="369">
        <v>0.4</v>
      </c>
      <c r="W94" s="369">
        <v>-0.8</v>
      </c>
      <c r="Y94" s="287">
        <f t="shared" si="4"/>
        <v>0</v>
      </c>
      <c r="Z94" s="287">
        <f t="shared" si="5"/>
        <v>0</v>
      </c>
      <c r="AA94" s="212">
        <f t="shared" si="6"/>
        <v>-4.5732433505354275E-2</v>
      </c>
      <c r="AB94" s="212"/>
    </row>
    <row r="95" spans="1:28" ht="12.75" x14ac:dyDescent="0.2">
      <c r="A95" s="171"/>
      <c r="B95" s="63" t="s">
        <v>45</v>
      </c>
      <c r="C95" s="213" t="s">
        <v>2</v>
      </c>
      <c r="D95" s="213">
        <v>6809</v>
      </c>
      <c r="E95" s="213">
        <v>6930</v>
      </c>
      <c r="F95" s="67">
        <f t="shared" si="0"/>
        <v>1.7770597738287561</v>
      </c>
      <c r="G95" s="261"/>
      <c r="H95" s="262"/>
      <c r="I95" s="370" t="s">
        <v>45</v>
      </c>
      <c r="J95" s="371">
        <v>100.35</v>
      </c>
      <c r="K95" s="371">
        <v>100</v>
      </c>
      <c r="L95" s="67">
        <f t="shared" si="1"/>
        <v>-0.34877927254608304</v>
      </c>
      <c r="M95" s="34">
        <f t="shared" si="2"/>
        <v>0.99651220727453915</v>
      </c>
      <c r="N95" s="63" t="s">
        <v>45</v>
      </c>
      <c r="O95" s="213" t="s">
        <v>2</v>
      </c>
      <c r="P95" s="67">
        <f t="shared" si="3"/>
        <v>2.1332794830371582</v>
      </c>
      <c r="Q95" s="67"/>
      <c r="R95" s="211"/>
      <c r="S95" s="367" t="s">
        <v>45</v>
      </c>
      <c r="T95" s="368">
        <v>100.35</v>
      </c>
      <c r="U95" s="368">
        <v>100</v>
      </c>
      <c r="V95" s="369">
        <v>-0.1</v>
      </c>
      <c r="W95" s="369">
        <v>-0.3</v>
      </c>
      <c r="Y95" s="287">
        <f t="shared" si="4"/>
        <v>0</v>
      </c>
      <c r="Z95" s="287">
        <f t="shared" si="5"/>
        <v>0</v>
      </c>
      <c r="AA95" s="212">
        <f t="shared" si="6"/>
        <v>4.8779272546083052E-2</v>
      </c>
      <c r="AB95" s="212"/>
    </row>
    <row r="96" spans="1:28" ht="12.75" x14ac:dyDescent="0.2">
      <c r="A96" s="171"/>
      <c r="B96" s="63" t="s">
        <v>46</v>
      </c>
      <c r="C96" s="213" t="s">
        <v>2</v>
      </c>
      <c r="D96" s="213">
        <v>23702</v>
      </c>
      <c r="E96" s="213">
        <v>23763</v>
      </c>
      <c r="F96" s="215">
        <f t="shared" si="0"/>
        <v>0.25736224791156864</v>
      </c>
      <c r="G96" s="261"/>
      <c r="H96" s="262"/>
      <c r="I96" s="370" t="s">
        <v>46</v>
      </c>
      <c r="J96" s="371">
        <v>100.16</v>
      </c>
      <c r="K96" s="371">
        <v>100</v>
      </c>
      <c r="L96" s="215">
        <f t="shared" si="1"/>
        <v>-0.15974440894568351</v>
      </c>
      <c r="M96" s="34">
        <f t="shared" si="2"/>
        <v>0.99840255591054317</v>
      </c>
      <c r="N96" s="63" t="s">
        <v>46</v>
      </c>
      <c r="O96" s="213" t="s">
        <v>2</v>
      </c>
      <c r="P96" s="215">
        <f t="shared" si="3"/>
        <v>0.41777402750823578</v>
      </c>
      <c r="Q96" s="67"/>
      <c r="R96" s="211"/>
      <c r="S96" s="367" t="s">
        <v>46</v>
      </c>
      <c r="T96" s="368">
        <v>100.16</v>
      </c>
      <c r="U96" s="368">
        <v>100</v>
      </c>
      <c r="V96" s="369">
        <v>1.2</v>
      </c>
      <c r="W96" s="369">
        <v>-0.2</v>
      </c>
      <c r="Y96" s="287">
        <f t="shared" si="4"/>
        <v>0</v>
      </c>
      <c r="Z96" s="287">
        <f t="shared" si="5"/>
        <v>0</v>
      </c>
      <c r="AA96" s="212">
        <f t="shared" si="6"/>
        <v>-4.0255591054316503E-2</v>
      </c>
      <c r="AB96" s="212"/>
    </row>
    <row r="97" spans="1:28" ht="12.75" x14ac:dyDescent="0.2">
      <c r="A97" s="171"/>
      <c r="B97" s="63" t="s">
        <v>47</v>
      </c>
      <c r="C97" s="216" t="s">
        <v>10</v>
      </c>
      <c r="D97" s="216">
        <v>234633</v>
      </c>
      <c r="E97" s="216">
        <v>242388</v>
      </c>
      <c r="F97" s="215">
        <f t="shared" si="0"/>
        <v>3.3051616780248301</v>
      </c>
      <c r="G97" s="261"/>
      <c r="H97" s="262"/>
      <c r="I97" s="370" t="s">
        <v>47</v>
      </c>
      <c r="J97" s="371">
        <v>99.3</v>
      </c>
      <c r="K97" s="371">
        <v>100</v>
      </c>
      <c r="L97" s="215">
        <f t="shared" si="1"/>
        <v>0.70493454179255066</v>
      </c>
      <c r="M97" s="34">
        <f t="shared" si="2"/>
        <v>1.0070493454179255</v>
      </c>
      <c r="N97" s="63" t="s">
        <v>47</v>
      </c>
      <c r="O97" s="216" t="s">
        <v>10</v>
      </c>
      <c r="P97" s="215">
        <f t="shared" si="3"/>
        <v>2.5820255462786501</v>
      </c>
      <c r="Q97" s="67"/>
      <c r="R97" s="211"/>
      <c r="S97" s="367" t="s">
        <v>47</v>
      </c>
      <c r="T97" s="368">
        <v>99.3</v>
      </c>
      <c r="U97" s="368">
        <v>100</v>
      </c>
      <c r="V97" s="369">
        <v>0.2</v>
      </c>
      <c r="W97" s="369">
        <v>0.7</v>
      </c>
      <c r="Y97" s="287">
        <f t="shared" si="4"/>
        <v>0</v>
      </c>
      <c r="Z97" s="287">
        <f t="shared" si="5"/>
        <v>0</v>
      </c>
      <c r="AA97" s="212">
        <f t="shared" si="6"/>
        <v>-4.9345417925507062E-3</v>
      </c>
      <c r="AB97" s="212"/>
    </row>
    <row r="98" spans="1:28" ht="12.75" x14ac:dyDescent="0.2">
      <c r="A98" s="171"/>
      <c r="B98" s="66" t="s">
        <v>63</v>
      </c>
      <c r="C98" s="217" t="s">
        <v>11</v>
      </c>
      <c r="D98" s="217">
        <v>16548</v>
      </c>
      <c r="E98" s="217">
        <v>16885</v>
      </c>
      <c r="F98" s="218">
        <f t="shared" si="0"/>
        <v>2.0364998791394728</v>
      </c>
      <c r="G98" s="261"/>
      <c r="H98" s="262"/>
      <c r="I98" s="370" t="s">
        <v>63</v>
      </c>
      <c r="J98" s="372">
        <v>100</v>
      </c>
      <c r="K98" s="372">
        <v>100</v>
      </c>
      <c r="L98" s="218">
        <f t="shared" si="1"/>
        <v>0</v>
      </c>
      <c r="M98" s="34">
        <f t="shared" si="2"/>
        <v>1</v>
      </c>
      <c r="N98" s="66" t="s">
        <v>63</v>
      </c>
      <c r="O98" s="217" t="s">
        <v>11</v>
      </c>
      <c r="P98" s="218">
        <f t="shared" si="3"/>
        <v>2.0364998791394728</v>
      </c>
      <c r="Q98" s="67"/>
      <c r="R98" s="211"/>
      <c r="S98" s="367" t="s">
        <v>63</v>
      </c>
      <c r="T98" s="369">
        <v>100</v>
      </c>
      <c r="U98" s="369">
        <v>100</v>
      </c>
      <c r="V98" s="369">
        <v>1.5</v>
      </c>
      <c r="W98" s="369">
        <v>0</v>
      </c>
      <c r="Y98" s="287">
        <f t="shared" si="4"/>
        <v>0</v>
      </c>
      <c r="Z98" s="287">
        <f t="shared" si="5"/>
        <v>0</v>
      </c>
      <c r="AA98" s="212">
        <f t="shared" si="6"/>
        <v>0</v>
      </c>
      <c r="AB98" s="212"/>
    </row>
    <row r="99" spans="1:28" ht="12.75" x14ac:dyDescent="0.2">
      <c r="A99" s="171"/>
      <c r="B99" s="70" t="s">
        <v>48</v>
      </c>
      <c r="C99" s="196" t="s">
        <v>12</v>
      </c>
      <c r="D99" s="196">
        <v>3651416</v>
      </c>
      <c r="E99" s="196">
        <v>3669616</v>
      </c>
      <c r="F99" s="219">
        <f t="shared" si="0"/>
        <v>0.49843677083082288</v>
      </c>
      <c r="G99" s="261"/>
      <c r="H99" s="262"/>
      <c r="I99" s="370" t="s">
        <v>48</v>
      </c>
      <c r="J99" s="371">
        <v>99.74</v>
      </c>
      <c r="K99" s="371">
        <v>100</v>
      </c>
      <c r="L99" s="219">
        <f t="shared" si="1"/>
        <v>0.26067776218167749</v>
      </c>
      <c r="M99" s="34">
        <f t="shared" si="2"/>
        <v>1.0026067776218168</v>
      </c>
      <c r="N99" s="70" t="s">
        <v>48</v>
      </c>
      <c r="O99" s="196" t="s">
        <v>12</v>
      </c>
      <c r="P99" s="219">
        <f t="shared" si="3"/>
        <v>0.23714083522666068</v>
      </c>
      <c r="Q99" s="67"/>
      <c r="R99" s="211"/>
      <c r="S99" s="367" t="s">
        <v>48</v>
      </c>
      <c r="T99" s="368">
        <v>99.74</v>
      </c>
      <c r="U99" s="368">
        <v>100</v>
      </c>
      <c r="V99" s="369">
        <v>1</v>
      </c>
      <c r="W99" s="369">
        <v>0.3</v>
      </c>
      <c r="Y99" s="287">
        <f t="shared" si="4"/>
        <v>0</v>
      </c>
      <c r="Z99" s="287">
        <f t="shared" si="5"/>
        <v>0</v>
      </c>
      <c r="AA99" s="212">
        <f t="shared" si="6"/>
        <v>3.9322237818322503E-2</v>
      </c>
      <c r="AB99" s="212"/>
    </row>
    <row r="100" spans="1:28" ht="12.75" x14ac:dyDescent="0.2">
      <c r="A100" s="171"/>
      <c r="B100" s="63" t="s">
        <v>49</v>
      </c>
      <c r="C100" s="199" t="s">
        <v>13</v>
      </c>
      <c r="D100" s="199">
        <v>341736</v>
      </c>
      <c r="E100" s="199">
        <v>346569</v>
      </c>
      <c r="F100" s="215">
        <f t="shared" si="0"/>
        <v>1.414249596179507</v>
      </c>
      <c r="G100" s="261"/>
      <c r="H100" s="262"/>
      <c r="I100" s="370" t="s">
        <v>49</v>
      </c>
      <c r="J100" s="372">
        <v>98</v>
      </c>
      <c r="K100" s="372">
        <v>100</v>
      </c>
      <c r="L100" s="215">
        <f t="shared" si="1"/>
        <v>2.0408163265306123</v>
      </c>
      <c r="M100" s="34">
        <f t="shared" si="2"/>
        <v>1.0204081632653061</v>
      </c>
      <c r="N100" s="63" t="s">
        <v>49</v>
      </c>
      <c r="O100" s="199" t="s">
        <v>13</v>
      </c>
      <c r="P100" s="215">
        <f t="shared" si="3"/>
        <v>-0.6140353957440845</v>
      </c>
      <c r="Q100" s="67"/>
      <c r="R100" s="211"/>
      <c r="S100" s="367" t="s">
        <v>49</v>
      </c>
      <c r="T100" s="369">
        <v>98</v>
      </c>
      <c r="U100" s="369">
        <v>100</v>
      </c>
      <c r="V100" s="369">
        <v>1.9</v>
      </c>
      <c r="W100" s="369">
        <v>2</v>
      </c>
      <c r="Y100" s="287">
        <f t="shared" si="4"/>
        <v>0</v>
      </c>
      <c r="Z100" s="287">
        <f t="shared" si="5"/>
        <v>0</v>
      </c>
      <c r="AA100" s="212">
        <f t="shared" si="6"/>
        <v>-4.081632653061229E-2</v>
      </c>
      <c r="AB100" s="212"/>
    </row>
    <row r="101" spans="1:28" ht="12.75" x14ac:dyDescent="0.2">
      <c r="A101" s="171"/>
      <c r="B101" s="66" t="s">
        <v>50</v>
      </c>
      <c r="C101" s="200" t="s">
        <v>14</v>
      </c>
      <c r="D101" s="200">
        <v>46982</v>
      </c>
      <c r="E101" s="200" t="s">
        <v>64</v>
      </c>
      <c r="F101" s="220" t="e">
        <f t="shared" si="0"/>
        <v>#VALUE!</v>
      </c>
      <c r="G101" s="261"/>
      <c r="H101" s="262"/>
      <c r="I101" s="370" t="s">
        <v>50</v>
      </c>
      <c r="J101" s="371">
        <v>100.85</v>
      </c>
      <c r="K101" s="371">
        <v>100</v>
      </c>
      <c r="L101" s="220">
        <f t="shared" si="1"/>
        <v>-0.84283589489340049</v>
      </c>
      <c r="M101" s="34">
        <f t="shared" si="2"/>
        <v>0.99157164105106599</v>
      </c>
      <c r="N101" s="66" t="s">
        <v>50</v>
      </c>
      <c r="O101" s="200" t="s">
        <v>14</v>
      </c>
      <c r="P101" s="220"/>
      <c r="Q101" s="67"/>
      <c r="R101" s="211"/>
      <c r="S101" s="367" t="s">
        <v>50</v>
      </c>
      <c r="T101" s="368">
        <v>100.85</v>
      </c>
      <c r="U101" s="368">
        <v>100</v>
      </c>
      <c r="V101" s="369">
        <v>0</v>
      </c>
      <c r="W101" s="369">
        <v>-0.8</v>
      </c>
      <c r="Y101" s="287">
        <f t="shared" si="4"/>
        <v>0</v>
      </c>
      <c r="Z101" s="287">
        <f t="shared" si="5"/>
        <v>0</v>
      </c>
      <c r="AA101" s="212">
        <f t="shared" si="6"/>
        <v>4.283589489340045E-2</v>
      </c>
      <c r="AB101" s="212"/>
    </row>
    <row r="102" spans="1:28" x14ac:dyDescent="0.2">
      <c r="A102" s="171"/>
      <c r="B102" s="70" t="s">
        <v>98</v>
      </c>
      <c r="C102" s="196" t="s">
        <v>106</v>
      </c>
      <c r="D102" s="196">
        <v>119875</v>
      </c>
      <c r="E102" s="196">
        <v>130603</v>
      </c>
      <c r="F102" s="219">
        <f t="shared" si="0"/>
        <v>8.9493222106360797</v>
      </c>
      <c r="G102" s="261"/>
      <c r="H102" s="262"/>
      <c r="I102" s="70"/>
      <c r="J102" s="209"/>
      <c r="K102" s="210"/>
      <c r="L102" s="219"/>
      <c r="M102" s="34" t="e">
        <f t="shared" si="2"/>
        <v>#DIV/0!</v>
      </c>
      <c r="N102" s="70" t="s">
        <v>98</v>
      </c>
      <c r="O102" s="196" t="s">
        <v>106</v>
      </c>
      <c r="P102" s="219"/>
      <c r="Q102" s="67"/>
      <c r="R102" s="211"/>
      <c r="Y102" s="287">
        <f t="shared" si="4"/>
        <v>0</v>
      </c>
      <c r="Z102" s="287"/>
      <c r="AA102" s="212">
        <f t="shared" si="6"/>
        <v>0</v>
      </c>
      <c r="AB102" s="212"/>
    </row>
    <row r="103" spans="1:28" ht="12.75" x14ac:dyDescent="0.2">
      <c r="A103" s="171"/>
      <c r="B103" s="63" t="s">
        <v>97</v>
      </c>
      <c r="C103" s="199" t="s">
        <v>105</v>
      </c>
      <c r="D103" s="199">
        <v>270000</v>
      </c>
      <c r="E103" s="199">
        <v>298402</v>
      </c>
      <c r="F103" s="215">
        <f t="shared" si="0"/>
        <v>10.519259259259259</v>
      </c>
      <c r="G103" s="261"/>
      <c r="H103" s="262"/>
      <c r="I103" s="370" t="s">
        <v>97</v>
      </c>
      <c r="J103" s="371">
        <v>98.5</v>
      </c>
      <c r="K103" s="371">
        <v>100</v>
      </c>
      <c r="L103" s="215">
        <f t="shared" si="1"/>
        <v>1.5228426395939088</v>
      </c>
      <c r="M103" s="34">
        <f t="shared" si="2"/>
        <v>1.015228426395939</v>
      </c>
      <c r="N103" s="63" t="s">
        <v>97</v>
      </c>
      <c r="O103" s="199" t="s">
        <v>105</v>
      </c>
      <c r="P103" s="215">
        <f t="shared" si="3"/>
        <v>8.861470370370359</v>
      </c>
      <c r="Q103" s="67"/>
      <c r="R103" s="211"/>
      <c r="S103" s="367" t="s">
        <v>97</v>
      </c>
      <c r="T103" s="368">
        <v>98.5</v>
      </c>
      <c r="U103" s="368">
        <v>100</v>
      </c>
      <c r="V103" s="369">
        <v>2.2999999999999998</v>
      </c>
      <c r="W103" s="369">
        <v>1.5</v>
      </c>
      <c r="Y103" s="287">
        <f t="shared" si="4"/>
        <v>0</v>
      </c>
      <c r="Z103" s="287">
        <f t="shared" si="5"/>
        <v>0</v>
      </c>
      <c r="AA103" s="212">
        <f t="shared" si="6"/>
        <v>-2.2842639593908753E-2</v>
      </c>
      <c r="AB103" s="212"/>
    </row>
    <row r="104" spans="1:28" ht="12.75" x14ac:dyDescent="0.2">
      <c r="A104" s="171"/>
      <c r="B104" s="66" t="s">
        <v>103</v>
      </c>
      <c r="C104" s="200" t="s">
        <v>104</v>
      </c>
      <c r="D104" s="200" t="s">
        <v>64</v>
      </c>
      <c r="E104" s="200" t="s">
        <v>64</v>
      </c>
      <c r="F104" s="220" t="e">
        <f t="shared" si="0"/>
        <v>#VALUE!</v>
      </c>
      <c r="G104" s="261"/>
      <c r="H104" s="262"/>
      <c r="I104" s="370" t="s">
        <v>103</v>
      </c>
      <c r="J104" s="371">
        <v>92.81</v>
      </c>
      <c r="K104" s="371">
        <v>100</v>
      </c>
      <c r="L104" s="220">
        <f t="shared" si="1"/>
        <v>7.7470100204719294</v>
      </c>
      <c r="M104" s="34">
        <f t="shared" si="2"/>
        <v>1.0774701002047193</v>
      </c>
      <c r="N104" s="66" t="s">
        <v>103</v>
      </c>
      <c r="O104" s="200" t="s">
        <v>104</v>
      </c>
      <c r="P104" s="220"/>
      <c r="Q104" s="67"/>
      <c r="R104" s="211"/>
      <c r="S104" s="367" t="s">
        <v>103</v>
      </c>
      <c r="T104" s="368">
        <v>92.81</v>
      </c>
      <c r="U104" s="368">
        <v>100</v>
      </c>
      <c r="V104" s="369">
        <v>8.9</v>
      </c>
      <c r="W104" s="369">
        <v>7.7</v>
      </c>
      <c r="Y104" s="287">
        <f t="shared" si="4"/>
        <v>0</v>
      </c>
      <c r="Z104" s="287">
        <f t="shared" si="5"/>
        <v>0</v>
      </c>
      <c r="AA104" s="212">
        <f t="shared" si="6"/>
        <v>-4.7010020471929259E-2</v>
      </c>
      <c r="AB104" s="212"/>
    </row>
    <row r="105" spans="1:28" x14ac:dyDescent="0.2">
      <c r="F105" s="7"/>
    </row>
    <row r="106" spans="1:28" x14ac:dyDescent="0.2">
      <c r="P106" s="14" t="s">
        <v>64</v>
      </c>
    </row>
    <row r="107" spans="1:28" x14ac:dyDescent="0.2">
      <c r="M107" s="14"/>
      <c r="N107" s="14"/>
      <c r="O107" s="14"/>
    </row>
    <row r="108" spans="1:28" x14ac:dyDescent="0.2">
      <c r="M108" s="14"/>
      <c r="N108" s="14"/>
      <c r="O108" s="14"/>
    </row>
    <row r="109" spans="1:28" ht="14.25" x14ac:dyDescent="0.2">
      <c r="A109" s="45" t="s">
        <v>107</v>
      </c>
      <c r="B109" s="221"/>
      <c r="C109" s="221"/>
      <c r="D109" s="221"/>
      <c r="E109" s="221"/>
      <c r="F109" s="45" t="s">
        <v>107</v>
      </c>
      <c r="G109" s="221"/>
      <c r="H109" s="221"/>
      <c r="I109" s="221"/>
      <c r="J109" s="221"/>
      <c r="K109" s="276" t="s">
        <v>107</v>
      </c>
      <c r="L109" s="275"/>
      <c r="M109" s="275"/>
      <c r="N109" s="275"/>
      <c r="O109" s="275"/>
      <c r="S109" s="283" t="s">
        <v>107</v>
      </c>
      <c r="T109" s="282"/>
      <c r="U109" s="282"/>
      <c r="V109" s="282"/>
      <c r="W109" s="282"/>
    </row>
    <row r="110" spans="1:28" x14ac:dyDescent="0.2">
      <c r="A110" s="221"/>
      <c r="B110" s="221"/>
      <c r="C110" s="221"/>
      <c r="D110" s="221"/>
      <c r="E110" s="221"/>
      <c r="F110" s="221"/>
      <c r="G110" s="221"/>
      <c r="H110" s="221"/>
      <c r="I110" s="221"/>
      <c r="J110" s="221"/>
      <c r="M110" s="14"/>
      <c r="N110" s="14"/>
      <c r="O110" s="14"/>
    </row>
    <row r="111" spans="1:28" ht="14.25" x14ac:dyDescent="0.2">
      <c r="A111" s="45" t="s">
        <v>68</v>
      </c>
      <c r="B111" s="105">
        <v>42689.611435185187</v>
      </c>
      <c r="C111" s="221"/>
      <c r="D111" s="221"/>
      <c r="E111" s="221"/>
      <c r="F111" s="45" t="s">
        <v>68</v>
      </c>
      <c r="G111" s="105">
        <v>42689.611435185187</v>
      </c>
      <c r="H111" s="221"/>
      <c r="I111" s="221"/>
      <c r="J111" s="221"/>
      <c r="K111" s="276" t="s">
        <v>68</v>
      </c>
      <c r="L111" s="277">
        <v>42719.691469907411</v>
      </c>
      <c r="M111" s="275"/>
      <c r="N111" s="275"/>
      <c r="O111" s="275"/>
      <c r="S111" s="283" t="s">
        <v>68</v>
      </c>
      <c r="T111" s="284">
        <v>42719.691469907411</v>
      </c>
      <c r="U111" s="282"/>
      <c r="V111" s="282"/>
      <c r="W111" s="282"/>
    </row>
    <row r="112" spans="1:28" ht="14.25" x14ac:dyDescent="0.2">
      <c r="A112" s="45" t="s">
        <v>69</v>
      </c>
      <c r="B112" s="105">
        <v>42710.638420381947</v>
      </c>
      <c r="C112" s="221"/>
      <c r="D112" s="221"/>
      <c r="E112" s="221"/>
      <c r="F112" s="45" t="s">
        <v>69</v>
      </c>
      <c r="G112" s="105">
        <v>42710.638420381947</v>
      </c>
      <c r="H112" s="221"/>
      <c r="I112" s="221"/>
      <c r="J112" s="221"/>
      <c r="K112" s="276" t="s">
        <v>69</v>
      </c>
      <c r="L112" s="277">
        <v>42723.388587187495</v>
      </c>
      <c r="M112" s="275"/>
      <c r="N112" s="275"/>
      <c r="O112" s="275"/>
      <c r="S112" s="283" t="s">
        <v>69</v>
      </c>
      <c r="T112" s="284">
        <v>42723.388587187495</v>
      </c>
      <c r="U112" s="282"/>
      <c r="V112" s="282"/>
      <c r="W112" s="282"/>
    </row>
    <row r="113" spans="1:23" ht="14.25" x14ac:dyDescent="0.2">
      <c r="A113" s="45" t="s">
        <v>71</v>
      </c>
      <c r="B113" s="45" t="s">
        <v>72</v>
      </c>
      <c r="C113" s="221"/>
      <c r="D113" s="221"/>
      <c r="E113" s="221"/>
      <c r="F113" s="45" t="s">
        <v>71</v>
      </c>
      <c r="G113" s="45" t="s">
        <v>72</v>
      </c>
      <c r="H113" s="221"/>
      <c r="I113" s="221"/>
      <c r="J113" s="221"/>
      <c r="K113" s="276" t="s">
        <v>71</v>
      </c>
      <c r="L113" s="276" t="s">
        <v>72</v>
      </c>
      <c r="M113" s="275"/>
      <c r="N113" s="275"/>
      <c r="O113" s="275"/>
      <c r="S113" s="283" t="s">
        <v>71</v>
      </c>
      <c r="T113" s="283" t="s">
        <v>72</v>
      </c>
      <c r="U113" s="282"/>
      <c r="V113" s="282"/>
      <c r="W113" s="282"/>
    </row>
    <row r="114" spans="1:23" x14ac:dyDescent="0.2">
      <c r="A114" s="221"/>
      <c r="B114" s="221"/>
      <c r="C114" s="221"/>
      <c r="D114" s="221"/>
      <c r="E114" s="221"/>
      <c r="F114" s="221"/>
      <c r="G114" s="221"/>
      <c r="H114" s="221"/>
      <c r="I114" s="221"/>
      <c r="J114" s="221"/>
      <c r="M114" s="14"/>
      <c r="N114" s="14"/>
      <c r="O114" s="14"/>
    </row>
    <row r="115" spans="1:23" ht="14.25" x14ac:dyDescent="0.2">
      <c r="A115" s="45" t="s">
        <v>79</v>
      </c>
      <c r="B115" s="45" t="s">
        <v>80</v>
      </c>
      <c r="C115" s="221"/>
      <c r="D115" s="221"/>
      <c r="E115" s="221"/>
      <c r="F115" s="45" t="s">
        <v>79</v>
      </c>
      <c r="G115" s="45" t="s">
        <v>80</v>
      </c>
      <c r="H115" s="221"/>
      <c r="I115" s="221"/>
      <c r="J115" s="221"/>
      <c r="K115" s="276" t="s">
        <v>79</v>
      </c>
      <c r="L115" s="276" t="s">
        <v>80</v>
      </c>
      <c r="M115" s="275"/>
      <c r="N115" s="275"/>
      <c r="O115" s="275"/>
      <c r="S115" s="283" t="s">
        <v>79</v>
      </c>
      <c r="T115" s="283" t="s">
        <v>80</v>
      </c>
      <c r="U115" s="282"/>
      <c r="V115" s="282"/>
      <c r="W115" s="282"/>
    </row>
    <row r="116" spans="1:23" ht="14.25" x14ac:dyDescent="0.2">
      <c r="A116" s="45" t="s">
        <v>81</v>
      </c>
      <c r="B116" s="45" t="s">
        <v>80</v>
      </c>
      <c r="C116" s="221"/>
      <c r="D116" s="221"/>
      <c r="E116" s="221"/>
      <c r="F116" s="45" t="s">
        <v>81</v>
      </c>
      <c r="G116" s="45" t="s">
        <v>80</v>
      </c>
      <c r="H116" s="221"/>
      <c r="I116" s="221"/>
      <c r="J116" s="221"/>
      <c r="K116" s="276" t="s">
        <v>81</v>
      </c>
      <c r="L116" s="276" t="s">
        <v>80</v>
      </c>
      <c r="M116" s="275"/>
      <c r="N116" s="275"/>
      <c r="O116" s="275"/>
      <c r="S116" s="283" t="s">
        <v>81</v>
      </c>
      <c r="T116" s="283" t="s">
        <v>80</v>
      </c>
      <c r="U116" s="282"/>
      <c r="V116" s="282"/>
      <c r="W116" s="282"/>
    </row>
    <row r="117" spans="1:23" ht="14.25" x14ac:dyDescent="0.2">
      <c r="A117" s="45" t="s">
        <v>82</v>
      </c>
      <c r="B117" s="45" t="s">
        <v>83</v>
      </c>
      <c r="C117" s="221"/>
      <c r="D117" s="221"/>
      <c r="E117" s="221"/>
      <c r="F117" s="45" t="s">
        <v>82</v>
      </c>
      <c r="G117" s="45" t="s">
        <v>83</v>
      </c>
      <c r="H117" s="221"/>
      <c r="I117" s="221"/>
      <c r="J117" s="221"/>
      <c r="K117" s="276" t="s">
        <v>82</v>
      </c>
      <c r="L117" s="276" t="s">
        <v>83</v>
      </c>
      <c r="M117" s="275"/>
      <c r="N117" s="275"/>
      <c r="O117" s="275"/>
      <c r="S117" s="283" t="s">
        <v>82</v>
      </c>
      <c r="T117" s="283" t="s">
        <v>83</v>
      </c>
      <c r="U117" s="282"/>
      <c r="V117" s="282"/>
      <c r="W117" s="282"/>
    </row>
    <row r="118" spans="1:23" ht="14.25" x14ac:dyDescent="0.2">
      <c r="A118" s="45" t="s">
        <v>73</v>
      </c>
      <c r="B118" s="45" t="s">
        <v>84</v>
      </c>
      <c r="C118" s="221"/>
      <c r="D118" s="221"/>
      <c r="E118" s="221"/>
      <c r="F118" s="45" t="s">
        <v>73</v>
      </c>
      <c r="G118" s="45" t="s">
        <v>84</v>
      </c>
      <c r="H118" s="221"/>
      <c r="I118" s="221"/>
      <c r="J118" s="221"/>
      <c r="K118" s="276" t="s">
        <v>73</v>
      </c>
      <c r="L118" s="276" t="s">
        <v>84</v>
      </c>
      <c r="M118" s="275"/>
      <c r="N118" s="275"/>
      <c r="O118" s="275"/>
      <c r="S118" s="283" t="s">
        <v>73</v>
      </c>
      <c r="T118" s="283" t="s">
        <v>84</v>
      </c>
      <c r="U118" s="282"/>
      <c r="V118" s="282"/>
      <c r="W118" s="282"/>
    </row>
    <row r="119" spans="1:23" x14ac:dyDescent="0.2">
      <c r="A119" s="221"/>
      <c r="B119" s="221"/>
      <c r="C119" s="221"/>
      <c r="D119" s="221"/>
      <c r="E119" s="221"/>
      <c r="F119" s="221"/>
      <c r="G119" s="221"/>
      <c r="H119" s="221"/>
      <c r="I119" s="221"/>
      <c r="J119" s="221"/>
      <c r="M119" s="14"/>
      <c r="N119" s="14"/>
      <c r="O119" s="14"/>
    </row>
    <row r="120" spans="1:23" ht="12.75" x14ac:dyDescent="0.2">
      <c r="A120" s="222" t="s">
        <v>108</v>
      </c>
      <c r="B120" s="222" t="s">
        <v>109</v>
      </c>
      <c r="C120" s="222" t="s">
        <v>92</v>
      </c>
      <c r="D120" s="222" t="s">
        <v>93</v>
      </c>
      <c r="E120" s="222" t="s">
        <v>110</v>
      </c>
      <c r="F120" s="222" t="s">
        <v>108</v>
      </c>
      <c r="G120" s="222" t="s">
        <v>109</v>
      </c>
      <c r="H120" s="222" t="s">
        <v>92</v>
      </c>
      <c r="I120" s="222" t="s">
        <v>93</v>
      </c>
      <c r="J120" s="222" t="s">
        <v>110</v>
      </c>
      <c r="K120" s="278" t="s">
        <v>108</v>
      </c>
      <c r="L120" s="278" t="s">
        <v>109</v>
      </c>
      <c r="M120" s="278" t="s">
        <v>92</v>
      </c>
      <c r="N120" s="278" t="s">
        <v>93</v>
      </c>
      <c r="O120" s="278" t="s">
        <v>110</v>
      </c>
      <c r="S120" s="285" t="s">
        <v>108</v>
      </c>
      <c r="T120" s="285" t="s">
        <v>109</v>
      </c>
      <c r="U120" s="285" t="s">
        <v>92</v>
      </c>
      <c r="V120" s="285" t="s">
        <v>93</v>
      </c>
      <c r="W120" s="285" t="s">
        <v>110</v>
      </c>
    </row>
    <row r="121" spans="1:23" ht="12.75" x14ac:dyDescent="0.2">
      <c r="A121" s="222" t="s">
        <v>23</v>
      </c>
      <c r="B121" s="223">
        <v>20280</v>
      </c>
      <c r="C121" s="223">
        <v>21483</v>
      </c>
      <c r="D121" s="223">
        <v>21705</v>
      </c>
      <c r="E121" s="223">
        <v>21654</v>
      </c>
      <c r="F121" s="222" t="s">
        <v>23</v>
      </c>
      <c r="G121" s="224" t="s">
        <v>111</v>
      </c>
      <c r="H121" s="224" t="s">
        <v>111</v>
      </c>
      <c r="I121" s="224" t="s">
        <v>111</v>
      </c>
      <c r="J121" s="224" t="s">
        <v>111</v>
      </c>
      <c r="K121" s="278" t="s">
        <v>23</v>
      </c>
      <c r="L121" s="279">
        <v>20280</v>
      </c>
      <c r="M121" s="279">
        <v>21483</v>
      </c>
      <c r="N121" s="279">
        <v>21705</v>
      </c>
      <c r="O121" s="279">
        <v>21654</v>
      </c>
      <c r="P121" s="281">
        <f>SUM(B121:E121)</f>
        <v>85122</v>
      </c>
      <c r="Q121" s="281">
        <f>SUM(L121:O121)</f>
        <v>85122</v>
      </c>
      <c r="R121" s="281">
        <f>+P121-Q121</f>
        <v>0</v>
      </c>
      <c r="S121" s="285" t="s">
        <v>23</v>
      </c>
      <c r="T121" s="286" t="s">
        <v>111</v>
      </c>
      <c r="U121" s="286" t="s">
        <v>111</v>
      </c>
      <c r="V121" s="286" t="s">
        <v>111</v>
      </c>
      <c r="W121" s="286" t="s">
        <v>111</v>
      </c>
    </row>
    <row r="122" spans="1:23" ht="12.75" x14ac:dyDescent="0.2">
      <c r="A122" s="222" t="s">
        <v>24</v>
      </c>
      <c r="B122" s="223">
        <v>5593</v>
      </c>
      <c r="C122" s="223">
        <v>5718</v>
      </c>
      <c r="D122" s="223">
        <v>6476</v>
      </c>
      <c r="E122" s="223">
        <v>6516</v>
      </c>
      <c r="F122" s="222" t="s">
        <v>24</v>
      </c>
      <c r="G122" s="224" t="s">
        <v>111</v>
      </c>
      <c r="H122" s="224" t="s">
        <v>111</v>
      </c>
      <c r="I122" s="224" t="s">
        <v>111</v>
      </c>
      <c r="J122" s="224" t="s">
        <v>111</v>
      </c>
      <c r="K122" s="278" t="s">
        <v>24</v>
      </c>
      <c r="L122" s="279">
        <v>5593</v>
      </c>
      <c r="M122" s="279">
        <v>5718</v>
      </c>
      <c r="N122" s="279">
        <v>6476</v>
      </c>
      <c r="O122" s="279">
        <v>6516</v>
      </c>
      <c r="P122" s="281">
        <f t="shared" ref="P122:P154" si="7">SUM(B122:E122)</f>
        <v>24303</v>
      </c>
      <c r="Q122" s="281">
        <f t="shared" ref="Q122:Q154" si="8">SUM(L122:O122)</f>
        <v>24303</v>
      </c>
      <c r="R122" s="281">
        <f t="shared" ref="R122:R154" si="9">+P122-Q122</f>
        <v>0</v>
      </c>
      <c r="S122" s="285" t="s">
        <v>24</v>
      </c>
      <c r="T122" s="286" t="s">
        <v>111</v>
      </c>
      <c r="U122" s="286" t="s">
        <v>111</v>
      </c>
      <c r="V122" s="286" t="s">
        <v>111</v>
      </c>
      <c r="W122" s="286" t="s">
        <v>111</v>
      </c>
    </row>
    <row r="123" spans="1:23" ht="12.75" x14ac:dyDescent="0.2">
      <c r="A123" s="222" t="s">
        <v>25</v>
      </c>
      <c r="B123" s="223">
        <v>191588</v>
      </c>
      <c r="C123" s="223">
        <v>193488</v>
      </c>
      <c r="D123" s="223">
        <v>198028</v>
      </c>
      <c r="E123" s="223">
        <v>204395</v>
      </c>
      <c r="F123" s="222" t="s">
        <v>25</v>
      </c>
      <c r="G123" s="224" t="s">
        <v>111</v>
      </c>
      <c r="H123" s="224" t="s">
        <v>111</v>
      </c>
      <c r="I123" s="224" t="s">
        <v>111</v>
      </c>
      <c r="J123" s="224" t="s">
        <v>111</v>
      </c>
      <c r="K123" s="278" t="s">
        <v>25</v>
      </c>
      <c r="L123" s="279">
        <v>191588</v>
      </c>
      <c r="M123" s="279">
        <v>193488</v>
      </c>
      <c r="N123" s="279">
        <v>198028</v>
      </c>
      <c r="O123" s="279">
        <v>204395</v>
      </c>
      <c r="P123" s="281">
        <f t="shared" si="7"/>
        <v>787499</v>
      </c>
      <c r="Q123" s="281">
        <f t="shared" si="8"/>
        <v>787499</v>
      </c>
      <c r="R123" s="281">
        <f t="shared" si="9"/>
        <v>0</v>
      </c>
      <c r="S123" s="285" t="s">
        <v>25</v>
      </c>
      <c r="T123" s="286" t="s">
        <v>111</v>
      </c>
      <c r="U123" s="286" t="s">
        <v>111</v>
      </c>
      <c r="V123" s="286" t="s">
        <v>111</v>
      </c>
      <c r="W123" s="286" t="s">
        <v>111</v>
      </c>
    </row>
    <row r="124" spans="1:23" ht="12.75" x14ac:dyDescent="0.2">
      <c r="A124" s="222" t="s">
        <v>26</v>
      </c>
      <c r="B124" s="223">
        <v>202535</v>
      </c>
      <c r="C124" s="223">
        <v>204288</v>
      </c>
      <c r="D124" s="223">
        <v>207785</v>
      </c>
      <c r="E124" s="223">
        <v>211450</v>
      </c>
      <c r="F124" s="222" t="s">
        <v>26</v>
      </c>
      <c r="G124" s="224" t="s">
        <v>111</v>
      </c>
      <c r="H124" s="224" t="s">
        <v>111</v>
      </c>
      <c r="I124" s="224" t="s">
        <v>111</v>
      </c>
      <c r="J124" s="224" t="s">
        <v>111</v>
      </c>
      <c r="K124" s="278" t="s">
        <v>26</v>
      </c>
      <c r="L124" s="279">
        <v>202535</v>
      </c>
      <c r="M124" s="279">
        <v>204288</v>
      </c>
      <c r="N124" s="279">
        <v>207785</v>
      </c>
      <c r="O124" s="279">
        <v>211450</v>
      </c>
      <c r="P124" s="281">
        <f t="shared" si="7"/>
        <v>826058</v>
      </c>
      <c r="Q124" s="281">
        <f t="shared" si="8"/>
        <v>826058</v>
      </c>
      <c r="R124" s="281">
        <f t="shared" si="9"/>
        <v>0</v>
      </c>
      <c r="S124" s="285" t="s">
        <v>26</v>
      </c>
      <c r="T124" s="286" t="s">
        <v>111</v>
      </c>
      <c r="U124" s="286" t="s">
        <v>111</v>
      </c>
      <c r="V124" s="286" t="s">
        <v>111</v>
      </c>
      <c r="W124" s="286" t="s">
        <v>111</v>
      </c>
    </row>
    <row r="125" spans="1:23" ht="12.75" x14ac:dyDescent="0.2">
      <c r="A125" s="222" t="s">
        <v>101</v>
      </c>
      <c r="B125" s="223">
        <v>19595</v>
      </c>
      <c r="C125" s="223">
        <v>19582</v>
      </c>
      <c r="D125" s="223">
        <v>19733</v>
      </c>
      <c r="E125" s="223">
        <v>20668</v>
      </c>
      <c r="F125" s="222" t="s">
        <v>101</v>
      </c>
      <c r="G125" s="224" t="s">
        <v>111</v>
      </c>
      <c r="H125" s="224" t="s">
        <v>111</v>
      </c>
      <c r="I125" s="224" t="s">
        <v>111</v>
      </c>
      <c r="J125" s="224" t="s">
        <v>111</v>
      </c>
      <c r="K125" s="278" t="s">
        <v>101</v>
      </c>
      <c r="L125" s="279">
        <v>19595</v>
      </c>
      <c r="M125" s="279">
        <v>19582</v>
      </c>
      <c r="N125" s="279">
        <v>19733</v>
      </c>
      <c r="O125" s="279">
        <v>20668</v>
      </c>
      <c r="P125" s="281">
        <f t="shared" si="7"/>
        <v>79578</v>
      </c>
      <c r="Q125" s="281">
        <f t="shared" si="8"/>
        <v>79578</v>
      </c>
      <c r="R125" s="281">
        <f t="shared" si="9"/>
        <v>0</v>
      </c>
      <c r="S125" s="285" t="s">
        <v>101</v>
      </c>
      <c r="T125" s="286" t="s">
        <v>111</v>
      </c>
      <c r="U125" s="286" t="s">
        <v>111</v>
      </c>
      <c r="V125" s="286" t="s">
        <v>111</v>
      </c>
      <c r="W125" s="286" t="s">
        <v>111</v>
      </c>
    </row>
    <row r="126" spans="1:23" ht="12.75" x14ac:dyDescent="0.2">
      <c r="A126" s="222" t="s">
        <v>27</v>
      </c>
      <c r="B126" s="223">
        <v>5987</v>
      </c>
      <c r="C126" s="223">
        <v>6579</v>
      </c>
      <c r="D126" s="223">
        <v>7217</v>
      </c>
      <c r="E126" s="223">
        <v>7889</v>
      </c>
      <c r="F126" s="222" t="s">
        <v>27</v>
      </c>
      <c r="G126" s="224" t="s">
        <v>111</v>
      </c>
      <c r="H126" s="224" t="s">
        <v>111</v>
      </c>
      <c r="I126" s="224" t="s">
        <v>112</v>
      </c>
      <c r="J126" s="224" t="s">
        <v>111</v>
      </c>
      <c r="K126" s="278" t="s">
        <v>27</v>
      </c>
      <c r="L126" s="279">
        <v>5987</v>
      </c>
      <c r="M126" s="279">
        <v>6579</v>
      </c>
      <c r="N126" s="279">
        <v>7217</v>
      </c>
      <c r="O126" s="279">
        <v>7889</v>
      </c>
      <c r="P126" s="281">
        <f t="shared" si="7"/>
        <v>27672</v>
      </c>
      <c r="Q126" s="281">
        <f t="shared" si="8"/>
        <v>27672</v>
      </c>
      <c r="R126" s="281">
        <f t="shared" si="9"/>
        <v>0</v>
      </c>
      <c r="S126" s="285" t="s">
        <v>27</v>
      </c>
      <c r="T126" s="286" t="s">
        <v>111</v>
      </c>
      <c r="U126" s="286" t="s">
        <v>111</v>
      </c>
      <c r="V126" s="286" t="s">
        <v>112</v>
      </c>
      <c r="W126" s="286" t="s">
        <v>111</v>
      </c>
    </row>
    <row r="127" spans="1:23" ht="12.75" x14ac:dyDescent="0.2">
      <c r="A127" s="222" t="s">
        <v>28</v>
      </c>
      <c r="B127" s="223">
        <v>19078</v>
      </c>
      <c r="C127" s="225">
        <v>19065</v>
      </c>
      <c r="D127" s="225">
        <v>19477</v>
      </c>
      <c r="E127" s="224" t="s">
        <v>64</v>
      </c>
      <c r="F127" s="222" t="s">
        <v>28</v>
      </c>
      <c r="G127" s="224" t="s">
        <v>111</v>
      </c>
      <c r="H127" s="224" t="s">
        <v>111</v>
      </c>
      <c r="I127" s="224" t="s">
        <v>111</v>
      </c>
      <c r="J127" s="224" t="s">
        <v>111</v>
      </c>
      <c r="K127" s="278" t="s">
        <v>28</v>
      </c>
      <c r="L127" s="279">
        <v>19078</v>
      </c>
      <c r="M127" s="279">
        <v>19065</v>
      </c>
      <c r="N127" s="279">
        <v>19477</v>
      </c>
      <c r="O127" s="280" t="s">
        <v>64</v>
      </c>
      <c r="P127" s="281">
        <f t="shared" si="7"/>
        <v>57620</v>
      </c>
      <c r="Q127" s="281">
        <f t="shared" si="8"/>
        <v>57620</v>
      </c>
      <c r="R127" s="281">
        <f t="shared" si="9"/>
        <v>0</v>
      </c>
      <c r="S127" s="285" t="s">
        <v>28</v>
      </c>
      <c r="T127" s="286" t="s">
        <v>111</v>
      </c>
      <c r="U127" s="286" t="s">
        <v>111</v>
      </c>
      <c r="V127" s="286" t="s">
        <v>111</v>
      </c>
      <c r="W127" s="286" t="s">
        <v>111</v>
      </c>
    </row>
    <row r="128" spans="1:23" ht="12.75" x14ac:dyDescent="0.2">
      <c r="A128" s="222" t="s">
        <v>29</v>
      </c>
      <c r="B128" s="223">
        <v>9513</v>
      </c>
      <c r="C128" s="223">
        <v>8371</v>
      </c>
      <c r="D128" s="223">
        <v>7680</v>
      </c>
      <c r="E128" s="223">
        <v>7520</v>
      </c>
      <c r="F128" s="222" t="s">
        <v>29</v>
      </c>
      <c r="G128" s="224" t="s">
        <v>111</v>
      </c>
      <c r="H128" s="224" t="s">
        <v>111</v>
      </c>
      <c r="I128" s="224" t="s">
        <v>111</v>
      </c>
      <c r="J128" s="224" t="s">
        <v>111</v>
      </c>
      <c r="K128" s="278" t="s">
        <v>29</v>
      </c>
      <c r="L128" s="279">
        <v>9513</v>
      </c>
      <c r="M128" s="279">
        <v>8371</v>
      </c>
      <c r="N128" s="279">
        <v>7680</v>
      </c>
      <c r="O128" s="279">
        <v>7520</v>
      </c>
      <c r="P128" s="281">
        <f t="shared" si="7"/>
        <v>33084</v>
      </c>
      <c r="Q128" s="281">
        <f t="shared" si="8"/>
        <v>33084</v>
      </c>
      <c r="R128" s="281">
        <f t="shared" si="9"/>
        <v>0</v>
      </c>
      <c r="S128" s="285" t="s">
        <v>29</v>
      </c>
      <c r="T128" s="286" t="s">
        <v>111</v>
      </c>
      <c r="U128" s="286" t="s">
        <v>111</v>
      </c>
      <c r="V128" s="286" t="s">
        <v>111</v>
      </c>
      <c r="W128" s="286" t="s">
        <v>111</v>
      </c>
    </row>
    <row r="129" spans="1:23" ht="12.75" x14ac:dyDescent="0.2">
      <c r="A129" s="222" t="s">
        <v>61</v>
      </c>
      <c r="B129" s="223">
        <v>13868</v>
      </c>
      <c r="C129" s="223">
        <v>13524</v>
      </c>
      <c r="D129" s="223">
        <v>13269</v>
      </c>
      <c r="E129" s="223">
        <v>13352</v>
      </c>
      <c r="F129" s="222" t="s">
        <v>61</v>
      </c>
      <c r="G129" s="224" t="s">
        <v>111</v>
      </c>
      <c r="H129" s="224" t="s">
        <v>111</v>
      </c>
      <c r="I129" s="224" t="s">
        <v>111</v>
      </c>
      <c r="J129" s="224" t="s">
        <v>111</v>
      </c>
      <c r="K129" s="278" t="s">
        <v>61</v>
      </c>
      <c r="L129" s="279">
        <v>13868</v>
      </c>
      <c r="M129" s="279">
        <v>13524</v>
      </c>
      <c r="N129" s="279">
        <v>13269</v>
      </c>
      <c r="O129" s="279">
        <v>13352</v>
      </c>
      <c r="P129" s="281">
        <f t="shared" si="7"/>
        <v>54013</v>
      </c>
      <c r="Q129" s="281">
        <f t="shared" si="8"/>
        <v>54013</v>
      </c>
      <c r="R129" s="281">
        <f t="shared" si="9"/>
        <v>0</v>
      </c>
      <c r="S129" s="285" t="s">
        <v>61</v>
      </c>
      <c r="T129" s="286" t="s">
        <v>111</v>
      </c>
      <c r="U129" s="286" t="s">
        <v>111</v>
      </c>
      <c r="V129" s="286" t="s">
        <v>111</v>
      </c>
      <c r="W129" s="286" t="s">
        <v>111</v>
      </c>
    </row>
    <row r="130" spans="1:23" ht="12.75" x14ac:dyDescent="0.2">
      <c r="A130" s="222" t="s">
        <v>30</v>
      </c>
      <c r="B130" s="223">
        <v>20603</v>
      </c>
      <c r="C130" s="223">
        <v>20924</v>
      </c>
      <c r="D130" s="223">
        <v>21199</v>
      </c>
      <c r="E130" s="223">
        <v>21415</v>
      </c>
      <c r="F130" s="222" t="s">
        <v>30</v>
      </c>
      <c r="G130" s="224" t="s">
        <v>111</v>
      </c>
      <c r="H130" s="224" t="s">
        <v>111</v>
      </c>
      <c r="I130" s="224" t="s">
        <v>111</v>
      </c>
      <c r="J130" s="224" t="s">
        <v>111</v>
      </c>
      <c r="K130" s="278" t="s">
        <v>30</v>
      </c>
      <c r="L130" s="279">
        <v>20603</v>
      </c>
      <c r="M130" s="279">
        <v>20924</v>
      </c>
      <c r="N130" s="279">
        <v>21199</v>
      </c>
      <c r="O130" s="279">
        <v>21415</v>
      </c>
      <c r="P130" s="281">
        <f t="shared" si="7"/>
        <v>84141</v>
      </c>
      <c r="Q130" s="281">
        <f t="shared" si="8"/>
        <v>84141</v>
      </c>
      <c r="R130" s="281">
        <f t="shared" si="9"/>
        <v>0</v>
      </c>
      <c r="S130" s="285" t="s">
        <v>30</v>
      </c>
      <c r="T130" s="286" t="s">
        <v>111</v>
      </c>
      <c r="U130" s="286" t="s">
        <v>111</v>
      </c>
      <c r="V130" s="286" t="s">
        <v>111</v>
      </c>
      <c r="W130" s="286" t="s">
        <v>111</v>
      </c>
    </row>
    <row r="131" spans="1:23" ht="12.75" x14ac:dyDescent="0.2">
      <c r="A131" s="222" t="s">
        <v>31</v>
      </c>
      <c r="B131" s="223">
        <v>40000</v>
      </c>
      <c r="C131" s="223">
        <v>38194</v>
      </c>
      <c r="D131" s="223">
        <v>39600</v>
      </c>
      <c r="E131" s="223">
        <v>41667</v>
      </c>
      <c r="F131" s="222" t="s">
        <v>31</v>
      </c>
      <c r="G131" s="224" t="s">
        <v>111</v>
      </c>
      <c r="H131" s="224" t="s">
        <v>111</v>
      </c>
      <c r="I131" s="224" t="s">
        <v>111</v>
      </c>
      <c r="J131" s="224" t="s">
        <v>111</v>
      </c>
      <c r="K131" s="278" t="s">
        <v>31</v>
      </c>
      <c r="L131" s="279">
        <v>40000</v>
      </c>
      <c r="M131" s="279">
        <v>38194</v>
      </c>
      <c r="N131" s="279">
        <v>39600</v>
      </c>
      <c r="O131" s="279">
        <v>41667</v>
      </c>
      <c r="P131" s="281">
        <f t="shared" si="7"/>
        <v>159461</v>
      </c>
      <c r="Q131" s="281">
        <f t="shared" si="8"/>
        <v>159461</v>
      </c>
      <c r="R131" s="281">
        <f t="shared" si="9"/>
        <v>0</v>
      </c>
      <c r="S131" s="285" t="s">
        <v>31</v>
      </c>
      <c r="T131" s="286" t="s">
        <v>111</v>
      </c>
      <c r="U131" s="286" t="s">
        <v>111</v>
      </c>
      <c r="V131" s="286" t="s">
        <v>111</v>
      </c>
      <c r="W131" s="286" t="s">
        <v>111</v>
      </c>
    </row>
    <row r="132" spans="1:23" ht="12.75" x14ac:dyDescent="0.2">
      <c r="A132" s="222" t="s">
        <v>32</v>
      </c>
      <c r="B132" s="223">
        <v>15979</v>
      </c>
      <c r="C132" s="223">
        <v>15733</v>
      </c>
      <c r="D132" s="223">
        <v>15759</v>
      </c>
      <c r="E132" s="223">
        <v>15846</v>
      </c>
      <c r="F132" s="222" t="s">
        <v>32</v>
      </c>
      <c r="G132" s="224" t="s">
        <v>111</v>
      </c>
      <c r="H132" s="224" t="s">
        <v>111</v>
      </c>
      <c r="I132" s="224" t="s">
        <v>111</v>
      </c>
      <c r="J132" s="224" t="s">
        <v>111</v>
      </c>
      <c r="K132" s="278" t="s">
        <v>32</v>
      </c>
      <c r="L132" s="279">
        <v>15979</v>
      </c>
      <c r="M132" s="279">
        <v>15733</v>
      </c>
      <c r="N132" s="279">
        <v>15759</v>
      </c>
      <c r="O132" s="279">
        <v>15846</v>
      </c>
      <c r="P132" s="281">
        <f t="shared" si="7"/>
        <v>63317</v>
      </c>
      <c r="Q132" s="281">
        <f t="shared" si="8"/>
        <v>63317</v>
      </c>
      <c r="R132" s="281">
        <f t="shared" si="9"/>
        <v>0</v>
      </c>
      <c r="S132" s="285" t="s">
        <v>32</v>
      </c>
      <c r="T132" s="286" t="s">
        <v>111</v>
      </c>
      <c r="U132" s="286" t="s">
        <v>111</v>
      </c>
      <c r="V132" s="286" t="s">
        <v>111</v>
      </c>
      <c r="W132" s="286" t="s">
        <v>111</v>
      </c>
    </row>
    <row r="133" spans="1:23" ht="12.75" x14ac:dyDescent="0.2">
      <c r="A133" s="222" t="s">
        <v>33</v>
      </c>
      <c r="B133" s="223">
        <v>16927</v>
      </c>
      <c r="C133" s="223">
        <v>15873</v>
      </c>
      <c r="D133" s="223">
        <v>14400</v>
      </c>
      <c r="E133" s="223">
        <v>13793</v>
      </c>
      <c r="F133" s="222" t="s">
        <v>33</v>
      </c>
      <c r="G133" s="224" t="s">
        <v>111</v>
      </c>
      <c r="H133" s="224" t="s">
        <v>111</v>
      </c>
      <c r="I133" s="224" t="s">
        <v>111</v>
      </c>
      <c r="J133" s="224" t="s">
        <v>111</v>
      </c>
      <c r="K133" s="278" t="s">
        <v>33</v>
      </c>
      <c r="L133" s="279">
        <v>16927</v>
      </c>
      <c r="M133" s="279">
        <v>15873</v>
      </c>
      <c r="N133" s="279">
        <v>14400</v>
      </c>
      <c r="O133" s="279">
        <v>13793</v>
      </c>
      <c r="P133" s="281">
        <f t="shared" si="7"/>
        <v>60993</v>
      </c>
      <c r="Q133" s="281">
        <f t="shared" si="8"/>
        <v>60993</v>
      </c>
      <c r="R133" s="281">
        <f t="shared" si="9"/>
        <v>0</v>
      </c>
      <c r="S133" s="285" t="s">
        <v>33</v>
      </c>
      <c r="T133" s="286" t="s">
        <v>111</v>
      </c>
      <c r="U133" s="286" t="s">
        <v>111</v>
      </c>
      <c r="V133" s="286" t="s">
        <v>111</v>
      </c>
      <c r="W133" s="286" t="s">
        <v>111</v>
      </c>
    </row>
    <row r="134" spans="1:23" ht="12.75" x14ac:dyDescent="0.2">
      <c r="A134" s="222" t="s">
        <v>34</v>
      </c>
      <c r="B134" s="223">
        <v>4450</v>
      </c>
      <c r="C134" s="223">
        <v>4666</v>
      </c>
      <c r="D134" s="223">
        <v>5203</v>
      </c>
      <c r="E134" s="223">
        <v>5828</v>
      </c>
      <c r="F134" s="222" t="s">
        <v>34</v>
      </c>
      <c r="G134" s="224" t="s">
        <v>111</v>
      </c>
      <c r="H134" s="224" t="s">
        <v>111</v>
      </c>
      <c r="I134" s="224" t="s">
        <v>111</v>
      </c>
      <c r="J134" s="224" t="s">
        <v>111</v>
      </c>
      <c r="K134" s="278" t="s">
        <v>34</v>
      </c>
      <c r="L134" s="279">
        <v>4450</v>
      </c>
      <c r="M134" s="279">
        <v>4666</v>
      </c>
      <c r="N134" s="279">
        <v>5203</v>
      </c>
      <c r="O134" s="279">
        <v>5828</v>
      </c>
      <c r="P134" s="281">
        <f t="shared" si="7"/>
        <v>20147</v>
      </c>
      <c r="Q134" s="281">
        <f t="shared" si="8"/>
        <v>20147</v>
      </c>
      <c r="R134" s="281">
        <f t="shared" si="9"/>
        <v>0</v>
      </c>
      <c r="S134" s="285" t="s">
        <v>34</v>
      </c>
      <c r="T134" s="286" t="s">
        <v>111</v>
      </c>
      <c r="U134" s="286" t="s">
        <v>111</v>
      </c>
      <c r="V134" s="286" t="s">
        <v>111</v>
      </c>
      <c r="W134" s="286" t="s">
        <v>111</v>
      </c>
    </row>
    <row r="135" spans="1:23" ht="12.75" x14ac:dyDescent="0.2">
      <c r="A135" s="222" t="s">
        <v>35</v>
      </c>
      <c r="B135" s="223">
        <v>14975</v>
      </c>
      <c r="C135" s="223">
        <v>16223</v>
      </c>
      <c r="D135" s="223">
        <v>16652</v>
      </c>
      <c r="E135" s="223">
        <v>5180</v>
      </c>
      <c r="F135" s="222" t="s">
        <v>35</v>
      </c>
      <c r="G135" s="224" t="s">
        <v>111</v>
      </c>
      <c r="H135" s="224" t="s">
        <v>111</v>
      </c>
      <c r="I135" s="224" t="s">
        <v>111</v>
      </c>
      <c r="J135" s="224" t="s">
        <v>111</v>
      </c>
      <c r="K135" s="278" t="s">
        <v>35</v>
      </c>
      <c r="L135" s="279">
        <v>14975</v>
      </c>
      <c r="M135" s="279">
        <v>16223</v>
      </c>
      <c r="N135" s="279">
        <v>16652</v>
      </c>
      <c r="O135" s="279">
        <v>5180</v>
      </c>
      <c r="P135" s="281">
        <f t="shared" si="7"/>
        <v>53030</v>
      </c>
      <c r="Q135" s="281">
        <f t="shared" si="8"/>
        <v>53030</v>
      </c>
      <c r="R135" s="281">
        <f t="shared" si="9"/>
        <v>0</v>
      </c>
      <c r="S135" s="285" t="s">
        <v>35</v>
      </c>
      <c r="T135" s="286" t="s">
        <v>111</v>
      </c>
      <c r="U135" s="286" t="s">
        <v>111</v>
      </c>
      <c r="V135" s="286" t="s">
        <v>111</v>
      </c>
      <c r="W135" s="286" t="s">
        <v>111</v>
      </c>
    </row>
    <row r="136" spans="1:23" ht="12.75" x14ac:dyDescent="0.2">
      <c r="A136" s="222" t="s">
        <v>36</v>
      </c>
      <c r="B136" s="223">
        <v>32779</v>
      </c>
      <c r="C136" s="223">
        <v>33301</v>
      </c>
      <c r="D136" s="223">
        <v>34320</v>
      </c>
      <c r="E136" s="223">
        <v>35270</v>
      </c>
      <c r="F136" s="222" t="s">
        <v>36</v>
      </c>
      <c r="G136" s="224" t="s">
        <v>111</v>
      </c>
      <c r="H136" s="224" t="s">
        <v>111</v>
      </c>
      <c r="I136" s="224" t="s">
        <v>111</v>
      </c>
      <c r="J136" s="224" t="s">
        <v>111</v>
      </c>
      <c r="K136" s="278" t="s">
        <v>36</v>
      </c>
      <c r="L136" s="279">
        <v>32779</v>
      </c>
      <c r="M136" s="279">
        <v>33301</v>
      </c>
      <c r="N136" s="279">
        <v>34320</v>
      </c>
      <c r="O136" s="279">
        <v>35270</v>
      </c>
      <c r="P136" s="281">
        <f t="shared" si="7"/>
        <v>135670</v>
      </c>
      <c r="Q136" s="281">
        <f t="shared" si="8"/>
        <v>135670</v>
      </c>
      <c r="R136" s="281">
        <f t="shared" si="9"/>
        <v>0</v>
      </c>
      <c r="S136" s="285" t="s">
        <v>36</v>
      </c>
      <c r="T136" s="286" t="s">
        <v>111</v>
      </c>
      <c r="U136" s="286" t="s">
        <v>111</v>
      </c>
      <c r="V136" s="286" t="s">
        <v>111</v>
      </c>
      <c r="W136" s="286" t="s">
        <v>111</v>
      </c>
    </row>
    <row r="137" spans="1:23" ht="12.75" x14ac:dyDescent="0.2">
      <c r="A137" s="222" t="s">
        <v>37</v>
      </c>
      <c r="B137" s="223">
        <v>1312000</v>
      </c>
      <c r="C137" s="223">
        <v>1287000</v>
      </c>
      <c r="D137" s="223">
        <v>1339579</v>
      </c>
      <c r="E137" s="223">
        <v>1406568</v>
      </c>
      <c r="F137" s="222" t="s">
        <v>37</v>
      </c>
      <c r="G137" s="224" t="s">
        <v>111</v>
      </c>
      <c r="H137" s="224" t="s">
        <v>111</v>
      </c>
      <c r="I137" s="224" t="s">
        <v>111</v>
      </c>
      <c r="J137" s="224" t="s">
        <v>111</v>
      </c>
      <c r="K137" s="278" t="s">
        <v>37</v>
      </c>
      <c r="L137" s="279">
        <v>1312000</v>
      </c>
      <c r="M137" s="279">
        <v>1287000</v>
      </c>
      <c r="N137" s="279">
        <v>1339579</v>
      </c>
      <c r="O137" s="279">
        <v>1406568</v>
      </c>
      <c r="P137" s="281">
        <f t="shared" si="7"/>
        <v>5345147</v>
      </c>
      <c r="Q137" s="281">
        <f t="shared" si="8"/>
        <v>5345147</v>
      </c>
      <c r="R137" s="281">
        <f t="shared" si="9"/>
        <v>0</v>
      </c>
      <c r="S137" s="285" t="s">
        <v>37</v>
      </c>
      <c r="T137" s="286" t="s">
        <v>111</v>
      </c>
      <c r="U137" s="286" t="s">
        <v>111</v>
      </c>
      <c r="V137" s="286" t="s">
        <v>111</v>
      </c>
      <c r="W137" s="286" t="s">
        <v>111</v>
      </c>
    </row>
    <row r="138" spans="1:23" ht="12.75" x14ac:dyDescent="0.2">
      <c r="A138" s="222" t="s">
        <v>38</v>
      </c>
      <c r="B138" s="223">
        <v>11449</v>
      </c>
      <c r="C138" s="223">
        <v>12093</v>
      </c>
      <c r="D138" s="223">
        <v>12787</v>
      </c>
      <c r="E138" s="223">
        <v>13493</v>
      </c>
      <c r="F138" s="222" t="s">
        <v>38</v>
      </c>
      <c r="G138" s="224" t="s">
        <v>111</v>
      </c>
      <c r="H138" s="224" t="s">
        <v>111</v>
      </c>
      <c r="I138" s="224" t="s">
        <v>111</v>
      </c>
      <c r="J138" s="224" t="s">
        <v>111</v>
      </c>
      <c r="K138" s="278" t="s">
        <v>38</v>
      </c>
      <c r="L138" s="279">
        <v>11449</v>
      </c>
      <c r="M138" s="279">
        <v>12093</v>
      </c>
      <c r="N138" s="279">
        <v>12787</v>
      </c>
      <c r="O138" s="279">
        <v>13493</v>
      </c>
      <c r="P138" s="281">
        <f t="shared" si="7"/>
        <v>49822</v>
      </c>
      <c r="Q138" s="281">
        <f t="shared" si="8"/>
        <v>49822</v>
      </c>
      <c r="R138" s="281">
        <f t="shared" si="9"/>
        <v>0</v>
      </c>
      <c r="S138" s="285" t="s">
        <v>38</v>
      </c>
      <c r="T138" s="286" t="s">
        <v>111</v>
      </c>
      <c r="U138" s="286" t="s">
        <v>111</v>
      </c>
      <c r="V138" s="286" t="s">
        <v>111</v>
      </c>
      <c r="W138" s="286" t="s">
        <v>111</v>
      </c>
    </row>
    <row r="139" spans="1:23" ht="12.75" x14ac:dyDescent="0.2">
      <c r="A139" s="222" t="s">
        <v>39</v>
      </c>
      <c r="B139" s="223">
        <v>20562</v>
      </c>
      <c r="C139" s="223">
        <v>20839</v>
      </c>
      <c r="D139" s="223">
        <v>20891</v>
      </c>
      <c r="E139" s="223">
        <v>21154</v>
      </c>
      <c r="F139" s="222" t="s">
        <v>39</v>
      </c>
      <c r="G139" s="224" t="s">
        <v>111</v>
      </c>
      <c r="H139" s="224" t="s">
        <v>111</v>
      </c>
      <c r="I139" s="224" t="s">
        <v>111</v>
      </c>
      <c r="J139" s="226" t="s">
        <v>113</v>
      </c>
      <c r="K139" s="278" t="s">
        <v>39</v>
      </c>
      <c r="L139" s="279">
        <v>20562</v>
      </c>
      <c r="M139" s="279">
        <v>20839</v>
      </c>
      <c r="N139" s="279">
        <v>20891</v>
      </c>
      <c r="O139" s="279">
        <v>21292</v>
      </c>
      <c r="P139" s="281">
        <f t="shared" si="7"/>
        <v>83446</v>
      </c>
      <c r="Q139" s="281">
        <f t="shared" si="8"/>
        <v>83584</v>
      </c>
      <c r="R139" s="281">
        <f t="shared" si="9"/>
        <v>-138</v>
      </c>
      <c r="S139" s="285" t="s">
        <v>39</v>
      </c>
      <c r="T139" s="286" t="s">
        <v>111</v>
      </c>
      <c r="U139" s="286" t="s">
        <v>111</v>
      </c>
      <c r="V139" s="286" t="s">
        <v>111</v>
      </c>
      <c r="W139" s="286" t="s">
        <v>111</v>
      </c>
    </row>
    <row r="140" spans="1:23" ht="12.75" x14ac:dyDescent="0.2">
      <c r="A140" s="222" t="s">
        <v>40</v>
      </c>
      <c r="B140" s="223">
        <v>21807</v>
      </c>
      <c r="C140" s="223">
        <v>22073</v>
      </c>
      <c r="D140" s="223">
        <v>23211</v>
      </c>
      <c r="E140" s="223">
        <v>23260</v>
      </c>
      <c r="F140" s="222" t="s">
        <v>40</v>
      </c>
      <c r="G140" s="224" t="s">
        <v>111</v>
      </c>
      <c r="H140" s="224" t="s">
        <v>111</v>
      </c>
      <c r="I140" s="224" t="s">
        <v>111</v>
      </c>
      <c r="J140" s="224" t="s">
        <v>111</v>
      </c>
      <c r="K140" s="278" t="s">
        <v>40</v>
      </c>
      <c r="L140" s="279">
        <v>21807</v>
      </c>
      <c r="M140" s="279">
        <v>22073</v>
      </c>
      <c r="N140" s="279">
        <v>23211</v>
      </c>
      <c r="O140" s="279">
        <v>23260</v>
      </c>
      <c r="P140" s="281">
        <f t="shared" si="7"/>
        <v>90351</v>
      </c>
      <c r="Q140" s="281">
        <f t="shared" si="8"/>
        <v>90351</v>
      </c>
      <c r="R140" s="281">
        <f t="shared" si="9"/>
        <v>0</v>
      </c>
      <c r="S140" s="285" t="s">
        <v>40</v>
      </c>
      <c r="T140" s="286" t="s">
        <v>111</v>
      </c>
      <c r="U140" s="286" t="s">
        <v>111</v>
      </c>
      <c r="V140" s="286" t="s">
        <v>111</v>
      </c>
      <c r="W140" s="286" t="s">
        <v>111</v>
      </c>
    </row>
    <row r="141" spans="1:23" ht="12.75" x14ac:dyDescent="0.2">
      <c r="A141" s="222" t="s">
        <v>41</v>
      </c>
      <c r="B141" s="223">
        <v>20849</v>
      </c>
      <c r="C141" s="223">
        <v>21610</v>
      </c>
      <c r="D141" s="223">
        <v>22399</v>
      </c>
      <c r="E141" s="223">
        <v>23247</v>
      </c>
      <c r="F141" s="222" t="s">
        <v>41</v>
      </c>
      <c r="G141" s="224" t="s">
        <v>111</v>
      </c>
      <c r="H141" s="224" t="s">
        <v>111</v>
      </c>
      <c r="I141" s="224" t="s">
        <v>111</v>
      </c>
      <c r="J141" s="224" t="s">
        <v>111</v>
      </c>
      <c r="K141" s="278" t="s">
        <v>41</v>
      </c>
      <c r="L141" s="279">
        <v>20849</v>
      </c>
      <c r="M141" s="279">
        <v>21610</v>
      </c>
      <c r="N141" s="279">
        <v>22399</v>
      </c>
      <c r="O141" s="279">
        <v>23247</v>
      </c>
      <c r="P141" s="281">
        <f t="shared" si="7"/>
        <v>88105</v>
      </c>
      <c r="Q141" s="281">
        <f t="shared" si="8"/>
        <v>88105</v>
      </c>
      <c r="R141" s="281">
        <f t="shared" si="9"/>
        <v>0</v>
      </c>
      <c r="S141" s="285" t="s">
        <v>41</v>
      </c>
      <c r="T141" s="286" t="s">
        <v>111</v>
      </c>
      <c r="U141" s="286" t="s">
        <v>111</v>
      </c>
      <c r="V141" s="286" t="s">
        <v>111</v>
      </c>
      <c r="W141" s="286" t="s">
        <v>111</v>
      </c>
    </row>
    <row r="142" spans="1:23" ht="12.75" x14ac:dyDescent="0.2">
      <c r="A142" s="222" t="s">
        <v>42</v>
      </c>
      <c r="B142" s="223">
        <v>8323</v>
      </c>
      <c r="C142" s="223">
        <v>8177</v>
      </c>
      <c r="D142" s="223">
        <v>8229</v>
      </c>
      <c r="E142" s="223">
        <v>8435</v>
      </c>
      <c r="F142" s="222" t="s">
        <v>42</v>
      </c>
      <c r="G142" s="224" t="s">
        <v>111</v>
      </c>
      <c r="H142" s="224" t="s">
        <v>111</v>
      </c>
      <c r="I142" s="224" t="s">
        <v>111</v>
      </c>
      <c r="J142" s="224" t="s">
        <v>111</v>
      </c>
      <c r="K142" s="278" t="s">
        <v>42</v>
      </c>
      <c r="L142" s="279">
        <v>8323</v>
      </c>
      <c r="M142" s="279">
        <v>8177</v>
      </c>
      <c r="N142" s="279">
        <v>8229</v>
      </c>
      <c r="O142" s="279">
        <v>8435</v>
      </c>
      <c r="P142" s="281">
        <f t="shared" si="7"/>
        <v>33164</v>
      </c>
      <c r="Q142" s="281">
        <f t="shared" si="8"/>
        <v>33164</v>
      </c>
      <c r="R142" s="281">
        <f t="shared" si="9"/>
        <v>0</v>
      </c>
      <c r="S142" s="285" t="s">
        <v>42</v>
      </c>
      <c r="T142" s="286" t="s">
        <v>111</v>
      </c>
      <c r="U142" s="286" t="s">
        <v>111</v>
      </c>
      <c r="V142" s="286" t="s">
        <v>111</v>
      </c>
      <c r="W142" s="286" t="s">
        <v>111</v>
      </c>
    </row>
    <row r="143" spans="1:23" ht="12.75" x14ac:dyDescent="0.2">
      <c r="A143" s="222" t="s">
        <v>43</v>
      </c>
      <c r="B143" s="223">
        <v>8686</v>
      </c>
      <c r="C143" s="223">
        <v>8988</v>
      </c>
      <c r="D143" s="223">
        <v>9522</v>
      </c>
      <c r="E143" s="223">
        <v>10282</v>
      </c>
      <c r="F143" s="222" t="s">
        <v>43</v>
      </c>
      <c r="G143" s="224" t="s">
        <v>111</v>
      </c>
      <c r="H143" s="224" t="s">
        <v>111</v>
      </c>
      <c r="I143" s="224" t="s">
        <v>111</v>
      </c>
      <c r="J143" s="224" t="s">
        <v>111</v>
      </c>
      <c r="K143" s="278" t="s">
        <v>43</v>
      </c>
      <c r="L143" s="279">
        <v>8686</v>
      </c>
      <c r="M143" s="279">
        <v>8988</v>
      </c>
      <c r="N143" s="279">
        <v>9522</v>
      </c>
      <c r="O143" s="279">
        <v>10287</v>
      </c>
      <c r="P143" s="281">
        <f t="shared" si="7"/>
        <v>37478</v>
      </c>
      <c r="Q143" s="281">
        <f t="shared" si="8"/>
        <v>37483</v>
      </c>
      <c r="R143" s="281">
        <f t="shared" si="9"/>
        <v>-5</v>
      </c>
      <c r="S143" s="285" t="s">
        <v>43</v>
      </c>
      <c r="T143" s="286" t="s">
        <v>111</v>
      </c>
      <c r="U143" s="286" t="s">
        <v>111</v>
      </c>
      <c r="V143" s="286" t="s">
        <v>111</v>
      </c>
      <c r="W143" s="286" t="s">
        <v>111</v>
      </c>
    </row>
    <row r="144" spans="1:23" ht="12.75" x14ac:dyDescent="0.2">
      <c r="A144" s="222" t="s">
        <v>44</v>
      </c>
      <c r="B144" s="223">
        <v>12122</v>
      </c>
      <c r="C144" s="223">
        <v>11852</v>
      </c>
      <c r="D144" s="223">
        <v>11909</v>
      </c>
      <c r="E144" s="223">
        <v>12332</v>
      </c>
      <c r="F144" s="222" t="s">
        <v>44</v>
      </c>
      <c r="G144" s="224" t="s">
        <v>111</v>
      </c>
      <c r="H144" s="224" t="s">
        <v>111</v>
      </c>
      <c r="I144" s="224" t="s">
        <v>111</v>
      </c>
      <c r="J144" s="224" t="s">
        <v>111</v>
      </c>
      <c r="K144" s="278" t="s">
        <v>44</v>
      </c>
      <c r="L144" s="279">
        <v>12122</v>
      </c>
      <c r="M144" s="279">
        <v>11852</v>
      </c>
      <c r="N144" s="279">
        <v>11909</v>
      </c>
      <c r="O144" s="279">
        <v>12332</v>
      </c>
      <c r="P144" s="281">
        <f t="shared" si="7"/>
        <v>48215</v>
      </c>
      <c r="Q144" s="281">
        <f t="shared" si="8"/>
        <v>48215</v>
      </c>
      <c r="R144" s="281">
        <f t="shared" si="9"/>
        <v>0</v>
      </c>
      <c r="S144" s="285" t="s">
        <v>44</v>
      </c>
      <c r="T144" s="286" t="s">
        <v>111</v>
      </c>
      <c r="U144" s="286" t="s">
        <v>111</v>
      </c>
      <c r="V144" s="286" t="s">
        <v>111</v>
      </c>
      <c r="W144" s="286" t="s">
        <v>111</v>
      </c>
    </row>
    <row r="145" spans="1:24" ht="12.75" x14ac:dyDescent="0.2">
      <c r="A145" s="222" t="s">
        <v>45</v>
      </c>
      <c r="B145" s="223">
        <v>6927</v>
      </c>
      <c r="C145" s="223">
        <v>6737</v>
      </c>
      <c r="D145" s="223">
        <v>6809</v>
      </c>
      <c r="E145" s="223">
        <v>6930</v>
      </c>
      <c r="F145" s="222" t="s">
        <v>45</v>
      </c>
      <c r="G145" s="224" t="s">
        <v>111</v>
      </c>
      <c r="H145" s="224" t="s">
        <v>111</v>
      </c>
      <c r="I145" s="224" t="s">
        <v>111</v>
      </c>
      <c r="J145" s="224" t="s">
        <v>111</v>
      </c>
      <c r="K145" s="278" t="s">
        <v>45</v>
      </c>
      <c r="L145" s="279">
        <v>6927</v>
      </c>
      <c r="M145" s="279">
        <v>6737</v>
      </c>
      <c r="N145" s="279">
        <v>6809</v>
      </c>
      <c r="O145" s="279">
        <v>6930</v>
      </c>
      <c r="P145" s="281">
        <f t="shared" si="7"/>
        <v>27403</v>
      </c>
      <c r="Q145" s="281">
        <f t="shared" si="8"/>
        <v>27403</v>
      </c>
      <c r="R145" s="281">
        <f t="shared" si="9"/>
        <v>0</v>
      </c>
      <c r="S145" s="285" t="s">
        <v>45</v>
      </c>
      <c r="T145" s="286" t="s">
        <v>111</v>
      </c>
      <c r="U145" s="286" t="s">
        <v>111</v>
      </c>
      <c r="V145" s="286" t="s">
        <v>111</v>
      </c>
      <c r="W145" s="286" t="s">
        <v>111</v>
      </c>
    </row>
    <row r="146" spans="1:24" ht="12.75" x14ac:dyDescent="0.2">
      <c r="A146" s="222" t="s">
        <v>46</v>
      </c>
      <c r="B146" s="223">
        <v>22699</v>
      </c>
      <c r="C146" s="223">
        <v>23272</v>
      </c>
      <c r="D146" s="223">
        <v>23702</v>
      </c>
      <c r="E146" s="223">
        <v>23763</v>
      </c>
      <c r="F146" s="222" t="s">
        <v>46</v>
      </c>
      <c r="G146" s="224" t="s">
        <v>111</v>
      </c>
      <c r="H146" s="224" t="s">
        <v>111</v>
      </c>
      <c r="I146" s="224" t="s">
        <v>111</v>
      </c>
      <c r="J146" s="224" t="s">
        <v>111</v>
      </c>
      <c r="K146" s="278" t="s">
        <v>46</v>
      </c>
      <c r="L146" s="279">
        <v>22699</v>
      </c>
      <c r="M146" s="279">
        <v>23272</v>
      </c>
      <c r="N146" s="279">
        <v>23702</v>
      </c>
      <c r="O146" s="279">
        <v>23763</v>
      </c>
      <c r="P146" s="281">
        <f t="shared" si="7"/>
        <v>93436</v>
      </c>
      <c r="Q146" s="281">
        <f t="shared" si="8"/>
        <v>93436</v>
      </c>
      <c r="R146" s="281">
        <f t="shared" si="9"/>
        <v>0</v>
      </c>
      <c r="S146" s="285" t="s">
        <v>46</v>
      </c>
      <c r="T146" s="286" t="s">
        <v>111</v>
      </c>
      <c r="U146" s="286" t="s">
        <v>111</v>
      </c>
      <c r="V146" s="286" t="s">
        <v>111</v>
      </c>
      <c r="W146" s="286" t="s">
        <v>111</v>
      </c>
    </row>
    <row r="147" spans="1:24" ht="12.75" x14ac:dyDescent="0.2">
      <c r="A147" s="222" t="s">
        <v>47</v>
      </c>
      <c r="B147" s="223">
        <v>223283</v>
      </c>
      <c r="C147" s="223">
        <v>229912</v>
      </c>
      <c r="D147" s="223">
        <v>234633</v>
      </c>
      <c r="E147" s="223">
        <v>242388</v>
      </c>
      <c r="F147" s="222" t="s">
        <v>47</v>
      </c>
      <c r="G147" s="224" t="s">
        <v>111</v>
      </c>
      <c r="H147" s="224" t="s">
        <v>111</v>
      </c>
      <c r="I147" s="224" t="s">
        <v>111</v>
      </c>
      <c r="J147" s="224" t="s">
        <v>111</v>
      </c>
      <c r="K147" s="278" t="s">
        <v>47</v>
      </c>
      <c r="L147" s="279">
        <v>223283</v>
      </c>
      <c r="M147" s="279">
        <v>229912</v>
      </c>
      <c r="N147" s="279">
        <v>234633</v>
      </c>
      <c r="O147" s="279">
        <v>242388</v>
      </c>
      <c r="P147" s="281">
        <f t="shared" si="7"/>
        <v>930216</v>
      </c>
      <c r="Q147" s="281">
        <f t="shared" si="8"/>
        <v>930216</v>
      </c>
      <c r="R147" s="281">
        <f t="shared" si="9"/>
        <v>0</v>
      </c>
      <c r="S147" s="285" t="s">
        <v>47</v>
      </c>
      <c r="T147" s="286" t="s">
        <v>111</v>
      </c>
      <c r="U147" s="286" t="s">
        <v>111</v>
      </c>
      <c r="V147" s="286" t="s">
        <v>111</v>
      </c>
      <c r="W147" s="286" t="s">
        <v>111</v>
      </c>
    </row>
    <row r="148" spans="1:24" ht="12.75" x14ac:dyDescent="0.2">
      <c r="A148" s="222" t="s">
        <v>63</v>
      </c>
      <c r="B148" s="223">
        <v>15541</v>
      </c>
      <c r="C148" s="223">
        <v>15876</v>
      </c>
      <c r="D148" s="223">
        <v>16548</v>
      </c>
      <c r="E148" s="223">
        <v>16885</v>
      </c>
      <c r="F148" s="222" t="s">
        <v>63</v>
      </c>
      <c r="G148" s="224" t="s">
        <v>112</v>
      </c>
      <c r="H148" s="224" t="s">
        <v>111</v>
      </c>
      <c r="I148" s="224" t="s">
        <v>111</v>
      </c>
      <c r="J148" s="224" t="s">
        <v>111</v>
      </c>
      <c r="K148" s="278" t="s">
        <v>63</v>
      </c>
      <c r="L148" s="279">
        <v>15541</v>
      </c>
      <c r="M148" s="279">
        <v>15876</v>
      </c>
      <c r="N148" s="279">
        <v>16548</v>
      </c>
      <c r="O148" s="279">
        <v>16885</v>
      </c>
      <c r="P148" s="281">
        <f t="shared" si="7"/>
        <v>64850</v>
      </c>
      <c r="Q148" s="281">
        <f t="shared" si="8"/>
        <v>64850</v>
      </c>
      <c r="R148" s="281">
        <f t="shared" si="9"/>
        <v>0</v>
      </c>
      <c r="S148" s="285" t="s">
        <v>63</v>
      </c>
      <c r="T148" s="286" t="s">
        <v>112</v>
      </c>
      <c r="U148" s="286" t="s">
        <v>111</v>
      </c>
      <c r="V148" s="286" t="s">
        <v>111</v>
      </c>
      <c r="W148" s="286" t="s">
        <v>111</v>
      </c>
    </row>
    <row r="149" spans="1:24" ht="12.75" x14ac:dyDescent="0.2">
      <c r="A149" s="222" t="s">
        <v>48</v>
      </c>
      <c r="B149" s="223">
        <v>3125252</v>
      </c>
      <c r="C149" s="223">
        <v>3412893</v>
      </c>
      <c r="D149" s="223">
        <v>3651416</v>
      </c>
      <c r="E149" s="223">
        <v>3669616</v>
      </c>
      <c r="F149" s="222" t="s">
        <v>48</v>
      </c>
      <c r="G149" s="224" t="s">
        <v>111</v>
      </c>
      <c r="H149" s="224" t="s">
        <v>111</v>
      </c>
      <c r="I149" s="224" t="s">
        <v>111</v>
      </c>
      <c r="J149" s="224" t="s">
        <v>111</v>
      </c>
      <c r="K149" s="278" t="s">
        <v>48</v>
      </c>
      <c r="L149" s="279">
        <v>3125252</v>
      </c>
      <c r="M149" s="279">
        <v>3412893</v>
      </c>
      <c r="N149" s="279">
        <v>3651416</v>
      </c>
      <c r="O149" s="279">
        <v>3669616</v>
      </c>
      <c r="P149" s="281">
        <f t="shared" si="7"/>
        <v>13859177</v>
      </c>
      <c r="Q149" s="281">
        <f t="shared" si="8"/>
        <v>13859177</v>
      </c>
      <c r="R149" s="281">
        <f t="shared" si="9"/>
        <v>0</v>
      </c>
      <c r="S149" s="285" t="s">
        <v>48</v>
      </c>
      <c r="T149" s="286" t="s">
        <v>111</v>
      </c>
      <c r="U149" s="286" t="s">
        <v>111</v>
      </c>
      <c r="V149" s="286" t="s">
        <v>111</v>
      </c>
      <c r="W149" s="286" t="s">
        <v>111</v>
      </c>
    </row>
    <row r="150" spans="1:24" ht="12.75" x14ac:dyDescent="0.2">
      <c r="A150" s="222" t="s">
        <v>49</v>
      </c>
      <c r="B150" s="223">
        <v>312565</v>
      </c>
      <c r="C150" s="223">
        <v>320751</v>
      </c>
      <c r="D150" s="223">
        <v>341736</v>
      </c>
      <c r="E150" s="223">
        <v>346569</v>
      </c>
      <c r="F150" s="222" t="s">
        <v>49</v>
      </c>
      <c r="G150" s="224" t="s">
        <v>111</v>
      </c>
      <c r="H150" s="224" t="s">
        <v>111</v>
      </c>
      <c r="I150" s="224" t="s">
        <v>111</v>
      </c>
      <c r="J150" s="224" t="s">
        <v>111</v>
      </c>
      <c r="K150" s="278" t="s">
        <v>49</v>
      </c>
      <c r="L150" s="279">
        <v>312565</v>
      </c>
      <c r="M150" s="279">
        <v>320751</v>
      </c>
      <c r="N150" s="279">
        <v>341736</v>
      </c>
      <c r="O150" s="279">
        <v>346569</v>
      </c>
      <c r="P150" s="281">
        <f t="shared" si="7"/>
        <v>1321621</v>
      </c>
      <c r="Q150" s="281">
        <f t="shared" si="8"/>
        <v>1321621</v>
      </c>
      <c r="R150" s="281">
        <f t="shared" si="9"/>
        <v>0</v>
      </c>
      <c r="S150" s="285" t="s">
        <v>49</v>
      </c>
      <c r="T150" s="286" t="s">
        <v>111</v>
      </c>
      <c r="U150" s="286" t="s">
        <v>111</v>
      </c>
      <c r="V150" s="286" t="s">
        <v>111</v>
      </c>
      <c r="W150" s="286" t="s">
        <v>111</v>
      </c>
    </row>
    <row r="151" spans="1:24" ht="12.75" x14ac:dyDescent="0.2">
      <c r="A151" s="222" t="s">
        <v>50</v>
      </c>
      <c r="B151" s="223">
        <v>48573</v>
      </c>
      <c r="C151" s="225">
        <v>49165</v>
      </c>
      <c r="D151" s="225">
        <v>46982</v>
      </c>
      <c r="E151" s="224" t="s">
        <v>64</v>
      </c>
      <c r="F151" s="222" t="s">
        <v>50</v>
      </c>
      <c r="G151" s="224" t="s">
        <v>111</v>
      </c>
      <c r="H151" s="224" t="s">
        <v>111</v>
      </c>
      <c r="I151" s="226" t="s">
        <v>112</v>
      </c>
      <c r="J151" s="224" t="s">
        <v>111</v>
      </c>
      <c r="K151" s="278" t="s">
        <v>50</v>
      </c>
      <c r="L151" s="279">
        <v>48573</v>
      </c>
      <c r="M151" s="279">
        <v>49165</v>
      </c>
      <c r="N151" s="279">
        <v>46982</v>
      </c>
      <c r="O151" s="280" t="s">
        <v>64</v>
      </c>
      <c r="P151" s="281">
        <f t="shared" si="7"/>
        <v>144720</v>
      </c>
      <c r="Q151" s="281">
        <f t="shared" si="8"/>
        <v>144720</v>
      </c>
      <c r="R151" s="281">
        <f t="shared" si="9"/>
        <v>0</v>
      </c>
      <c r="S151" s="285" t="s">
        <v>50</v>
      </c>
      <c r="T151" s="286" t="s">
        <v>111</v>
      </c>
      <c r="U151" s="286" t="s">
        <v>111</v>
      </c>
      <c r="V151" s="286" t="s">
        <v>112</v>
      </c>
      <c r="W151" s="286" t="s">
        <v>111</v>
      </c>
    </row>
    <row r="152" spans="1:24" ht="12.75" x14ac:dyDescent="0.2">
      <c r="A152" s="222" t="s">
        <v>102</v>
      </c>
      <c r="B152" s="223">
        <v>112000</v>
      </c>
      <c r="C152" s="225">
        <v>117125</v>
      </c>
      <c r="D152" s="225">
        <v>119875</v>
      </c>
      <c r="E152" s="224" t="s">
        <v>64</v>
      </c>
      <c r="F152" s="222" t="s">
        <v>102</v>
      </c>
      <c r="G152" s="224" t="s">
        <v>111</v>
      </c>
      <c r="H152" s="224" t="s">
        <v>111</v>
      </c>
      <c r="I152" s="224" t="s">
        <v>111</v>
      </c>
      <c r="J152" s="224" t="s">
        <v>111</v>
      </c>
      <c r="K152" s="278" t="s">
        <v>102</v>
      </c>
      <c r="L152" s="279">
        <v>112000</v>
      </c>
      <c r="M152" s="279">
        <v>117125</v>
      </c>
      <c r="N152" s="279">
        <v>119875</v>
      </c>
      <c r="O152" s="280" t="s">
        <v>64</v>
      </c>
      <c r="P152" s="281">
        <f t="shared" si="7"/>
        <v>349000</v>
      </c>
      <c r="Q152" s="281">
        <f t="shared" si="8"/>
        <v>349000</v>
      </c>
      <c r="R152" s="281">
        <f t="shared" si="9"/>
        <v>0</v>
      </c>
      <c r="S152" s="285" t="s">
        <v>102</v>
      </c>
      <c r="T152" s="286" t="s">
        <v>111</v>
      </c>
      <c r="U152" s="286" t="s">
        <v>111</v>
      </c>
      <c r="V152" s="286" t="s">
        <v>111</v>
      </c>
      <c r="W152" s="286" t="s">
        <v>111</v>
      </c>
    </row>
    <row r="153" spans="1:24" ht="12.75" x14ac:dyDescent="0.2">
      <c r="A153" s="222" t="s">
        <v>97</v>
      </c>
      <c r="B153" s="224" t="s">
        <v>64</v>
      </c>
      <c r="C153" s="223">
        <v>273600</v>
      </c>
      <c r="D153" s="223">
        <v>270000</v>
      </c>
      <c r="E153" s="223">
        <v>298402</v>
      </c>
      <c r="F153" s="222" t="s">
        <v>97</v>
      </c>
      <c r="G153" s="224" t="s">
        <v>111</v>
      </c>
      <c r="H153" s="224" t="s">
        <v>111</v>
      </c>
      <c r="I153" s="224" t="s">
        <v>111</v>
      </c>
      <c r="J153" s="224" t="s">
        <v>111</v>
      </c>
      <c r="K153" s="278" t="s">
        <v>97</v>
      </c>
      <c r="L153" s="280" t="s">
        <v>64</v>
      </c>
      <c r="M153" s="279">
        <v>273600</v>
      </c>
      <c r="N153" s="279">
        <v>270000</v>
      </c>
      <c r="O153" s="279">
        <v>298402</v>
      </c>
      <c r="P153" s="281">
        <f t="shared" si="7"/>
        <v>842002</v>
      </c>
      <c r="Q153" s="281">
        <f t="shared" si="8"/>
        <v>842002</v>
      </c>
      <c r="R153" s="281">
        <f t="shared" si="9"/>
        <v>0</v>
      </c>
      <c r="S153" s="285" t="s">
        <v>97</v>
      </c>
      <c r="T153" s="286" t="s">
        <v>111</v>
      </c>
      <c r="U153" s="286" t="s">
        <v>111</v>
      </c>
      <c r="V153" s="286" t="s">
        <v>111</v>
      </c>
      <c r="W153" s="286" t="s">
        <v>111</v>
      </c>
    </row>
    <row r="154" spans="1:24" ht="12.75" x14ac:dyDescent="0.2">
      <c r="A154" s="222" t="s">
        <v>103</v>
      </c>
      <c r="B154" s="225">
        <v>7532</v>
      </c>
      <c r="C154" s="225">
        <v>7954</v>
      </c>
      <c r="D154" s="224" t="s">
        <v>64</v>
      </c>
      <c r="E154" s="224" t="s">
        <v>64</v>
      </c>
      <c r="F154" s="222" t="s">
        <v>103</v>
      </c>
      <c r="G154" s="224" t="s">
        <v>111</v>
      </c>
      <c r="H154" s="224" t="s">
        <v>111</v>
      </c>
      <c r="I154" s="224" t="s">
        <v>111</v>
      </c>
      <c r="J154" s="224" t="s">
        <v>111</v>
      </c>
      <c r="K154" s="278" t="s">
        <v>103</v>
      </c>
      <c r="L154" s="279">
        <v>7532</v>
      </c>
      <c r="M154" s="279">
        <v>7954</v>
      </c>
      <c r="N154" s="280" t="s">
        <v>64</v>
      </c>
      <c r="O154" s="280" t="s">
        <v>64</v>
      </c>
      <c r="P154" s="281">
        <f t="shared" si="7"/>
        <v>15486</v>
      </c>
      <c r="Q154" s="281">
        <f t="shared" si="8"/>
        <v>15486</v>
      </c>
      <c r="R154" s="281">
        <f t="shared" si="9"/>
        <v>0</v>
      </c>
      <c r="S154" s="285" t="s">
        <v>103</v>
      </c>
      <c r="T154" s="286" t="s">
        <v>111</v>
      </c>
      <c r="U154" s="286" t="s">
        <v>111</v>
      </c>
      <c r="V154" s="286" t="s">
        <v>111</v>
      </c>
      <c r="W154" s="286" t="s">
        <v>111</v>
      </c>
    </row>
    <row r="155" spans="1:24" x14ac:dyDescent="0.2">
      <c r="E155" s="260">
        <f>SUM(B121:E154)</f>
        <v>25975347</v>
      </c>
      <c r="F155" s="221"/>
      <c r="G155" s="221"/>
      <c r="H155" s="221"/>
      <c r="I155" s="221"/>
      <c r="J155" s="221"/>
      <c r="O155" s="263">
        <f>SUM(L121:O154)</f>
        <v>25975490</v>
      </c>
    </row>
    <row r="156" spans="1:24" ht="14.25" x14ac:dyDescent="0.2">
      <c r="F156" s="45" t="s">
        <v>114</v>
      </c>
      <c r="G156" s="221"/>
      <c r="H156" s="221"/>
      <c r="I156" s="221"/>
      <c r="J156" s="45" t="s">
        <v>115</v>
      </c>
      <c r="S156" s="283" t="s">
        <v>114</v>
      </c>
      <c r="T156" s="282"/>
      <c r="U156" s="282"/>
      <c r="V156" s="282"/>
      <c r="W156" s="283" t="s">
        <v>115</v>
      </c>
    </row>
    <row r="157" spans="1:24" ht="14.25" x14ac:dyDescent="0.2">
      <c r="F157" s="45" t="s">
        <v>112</v>
      </c>
      <c r="G157" s="45" t="s">
        <v>116</v>
      </c>
      <c r="H157" s="221"/>
      <c r="I157" s="221"/>
      <c r="J157" s="45" t="s">
        <v>64</v>
      </c>
      <c r="S157" s="283" t="s">
        <v>112</v>
      </c>
      <c r="T157" s="283" t="s">
        <v>116</v>
      </c>
      <c r="U157" s="282"/>
      <c r="V157" s="282"/>
      <c r="W157" s="283" t="s">
        <v>64</v>
      </c>
      <c r="X157" s="283" t="s">
        <v>174</v>
      </c>
    </row>
    <row r="158" spans="1:24" ht="14.25" x14ac:dyDescent="0.2">
      <c r="F158" s="45" t="s">
        <v>117</v>
      </c>
      <c r="G158" s="45" t="s">
        <v>118</v>
      </c>
      <c r="H158" s="221"/>
      <c r="I158" s="221"/>
      <c r="J158" s="221"/>
      <c r="S158" s="283" t="s">
        <v>117</v>
      </c>
      <c r="T158" s="283" t="s">
        <v>118</v>
      </c>
      <c r="U158" s="282"/>
      <c r="V158" s="282"/>
      <c r="W158" s="282"/>
      <c r="X158" s="282"/>
    </row>
    <row r="159" spans="1:24" ht="14.25" x14ac:dyDescent="0.2">
      <c r="F159" s="45" t="s">
        <v>119</v>
      </c>
      <c r="G159" s="45" t="s">
        <v>120</v>
      </c>
      <c r="H159" s="221"/>
      <c r="I159" s="221"/>
      <c r="J159" s="221"/>
      <c r="S159" s="283" t="s">
        <v>119</v>
      </c>
      <c r="T159" s="283" t="s">
        <v>120</v>
      </c>
      <c r="U159" s="282"/>
      <c r="V159" s="282"/>
      <c r="W159" s="282"/>
      <c r="X159" s="282"/>
    </row>
    <row r="160" spans="1:24" ht="14.25" x14ac:dyDescent="0.2">
      <c r="F160" s="45" t="s">
        <v>121</v>
      </c>
      <c r="G160" s="45" t="s">
        <v>122</v>
      </c>
      <c r="H160" s="221"/>
      <c r="I160" s="221"/>
      <c r="J160" s="221"/>
      <c r="S160" s="283" t="s">
        <v>121</v>
      </c>
      <c r="T160" s="283" t="s">
        <v>122</v>
      </c>
      <c r="U160" s="282"/>
      <c r="V160" s="282"/>
      <c r="W160" s="282"/>
      <c r="X160" s="282"/>
    </row>
    <row r="161" spans="1:24" ht="14.25" x14ac:dyDescent="0.2">
      <c r="F161" s="45" t="s">
        <v>123</v>
      </c>
      <c r="G161" s="45" t="s">
        <v>124</v>
      </c>
      <c r="H161" s="221"/>
      <c r="I161" s="221"/>
      <c r="J161" s="221"/>
      <c r="S161" s="283" t="s">
        <v>123</v>
      </c>
      <c r="T161" s="283" t="s">
        <v>124</v>
      </c>
      <c r="U161" s="282"/>
      <c r="V161" s="282"/>
      <c r="W161" s="282"/>
      <c r="X161" s="282"/>
    </row>
    <row r="162" spans="1:24" ht="14.25" x14ac:dyDescent="0.2">
      <c r="F162" s="45" t="s">
        <v>125</v>
      </c>
      <c r="G162" s="45" t="s">
        <v>126</v>
      </c>
      <c r="H162" s="221"/>
      <c r="I162" s="221"/>
      <c r="J162" s="221"/>
      <c r="S162" s="283" t="s">
        <v>125</v>
      </c>
      <c r="T162" s="283" t="s">
        <v>126</v>
      </c>
      <c r="U162" s="282"/>
      <c r="V162" s="282"/>
      <c r="W162" s="282"/>
      <c r="X162" s="282"/>
    </row>
    <row r="163" spans="1:24" ht="14.25" x14ac:dyDescent="0.2">
      <c r="F163" s="45" t="s">
        <v>127</v>
      </c>
      <c r="G163" s="45" t="s">
        <v>128</v>
      </c>
      <c r="H163" s="221"/>
      <c r="I163" s="221"/>
      <c r="J163" s="221"/>
      <c r="S163" s="283" t="s">
        <v>127</v>
      </c>
      <c r="T163" s="283" t="s">
        <v>128</v>
      </c>
      <c r="U163" s="282"/>
      <c r="V163" s="282"/>
      <c r="W163" s="282"/>
      <c r="X163" s="282"/>
    </row>
    <row r="164" spans="1:24" ht="14.25" x14ac:dyDescent="0.2">
      <c r="F164" s="45" t="s">
        <v>113</v>
      </c>
      <c r="G164" s="45" t="s">
        <v>129</v>
      </c>
      <c r="H164" s="221"/>
      <c r="I164" s="221"/>
      <c r="J164" s="221"/>
      <c r="S164" s="283" t="s">
        <v>113</v>
      </c>
      <c r="T164" s="283" t="s">
        <v>129</v>
      </c>
      <c r="U164" s="282"/>
      <c r="V164" s="282"/>
      <c r="W164" s="282"/>
      <c r="X164" s="282"/>
    </row>
    <row r="165" spans="1:24" ht="14.25" x14ac:dyDescent="0.2">
      <c r="F165" s="45" t="s">
        <v>130</v>
      </c>
      <c r="G165" s="45" t="s">
        <v>131</v>
      </c>
      <c r="H165" s="221"/>
      <c r="I165" s="221"/>
      <c r="J165" s="221"/>
      <c r="S165" s="283" t="s">
        <v>130</v>
      </c>
      <c r="T165" s="283" t="s">
        <v>131</v>
      </c>
      <c r="U165" s="282"/>
      <c r="V165" s="282"/>
      <c r="W165" s="282"/>
      <c r="X165" s="282"/>
    </row>
    <row r="166" spans="1:24" ht="14.25" x14ac:dyDescent="0.2">
      <c r="F166" s="45" t="s">
        <v>132</v>
      </c>
      <c r="G166" s="45" t="s">
        <v>133</v>
      </c>
      <c r="H166" s="221"/>
      <c r="I166" s="221"/>
      <c r="J166" s="221"/>
      <c r="S166" s="283" t="s">
        <v>132</v>
      </c>
      <c r="T166" s="283" t="s">
        <v>133</v>
      </c>
      <c r="U166" s="282"/>
      <c r="V166" s="282"/>
      <c r="W166" s="282"/>
      <c r="X166" s="282"/>
    </row>
    <row r="167" spans="1:24" ht="14.25" x14ac:dyDescent="0.2">
      <c r="F167" s="45" t="s">
        <v>134</v>
      </c>
      <c r="G167" s="45" t="s">
        <v>135</v>
      </c>
      <c r="H167" s="221"/>
      <c r="I167" s="221"/>
      <c r="J167" s="221"/>
      <c r="S167" s="283" t="s">
        <v>134</v>
      </c>
      <c r="T167" s="283" t="s">
        <v>135</v>
      </c>
      <c r="U167" s="282"/>
      <c r="V167" s="282"/>
      <c r="W167" s="282"/>
      <c r="X167" s="282"/>
    </row>
    <row r="168" spans="1:24" ht="14.25" x14ac:dyDescent="0.2">
      <c r="F168" s="45" t="s">
        <v>136</v>
      </c>
      <c r="G168" s="45" t="s">
        <v>137</v>
      </c>
      <c r="H168" s="221"/>
      <c r="I168" s="221"/>
      <c r="J168" s="221"/>
      <c r="S168" s="283" t="s">
        <v>136</v>
      </c>
      <c r="T168" s="283" t="s">
        <v>137</v>
      </c>
      <c r="U168" s="282"/>
      <c r="V168" s="282"/>
      <c r="W168" s="282"/>
      <c r="X168" s="282"/>
    </row>
    <row r="171" spans="1:24" ht="14.25" x14ac:dyDescent="0.2">
      <c r="A171" s="265" t="s">
        <v>67</v>
      </c>
      <c r="B171" s="264"/>
      <c r="C171" s="264"/>
      <c r="D171" s="264"/>
      <c r="E171" s="264"/>
      <c r="G171" s="271" t="s">
        <v>67</v>
      </c>
      <c r="H171" s="270"/>
      <c r="I171" s="270"/>
      <c r="J171" s="270"/>
      <c r="K171" s="270"/>
    </row>
    <row r="173" spans="1:24" ht="14.25" x14ac:dyDescent="0.2">
      <c r="A173" s="265" t="s">
        <v>68</v>
      </c>
      <c r="B173" s="266">
        <v>42720.443206018521</v>
      </c>
      <c r="C173" s="264"/>
      <c r="D173" s="264"/>
      <c r="E173" s="264"/>
      <c r="G173" s="271" t="s">
        <v>68</v>
      </c>
      <c r="H173" s="272">
        <v>42720.443206018521</v>
      </c>
      <c r="I173" s="270"/>
      <c r="J173" s="270"/>
      <c r="K173" s="270"/>
    </row>
    <row r="174" spans="1:24" ht="14.25" x14ac:dyDescent="0.2">
      <c r="A174" s="265" t="s">
        <v>69</v>
      </c>
      <c r="B174" s="266">
        <v>42723.386601736114</v>
      </c>
      <c r="C174" s="264"/>
      <c r="D174" s="264"/>
      <c r="E174" s="264"/>
      <c r="G174" s="271" t="s">
        <v>69</v>
      </c>
      <c r="H174" s="272">
        <v>42723.386601736114</v>
      </c>
      <c r="I174" s="270"/>
      <c r="J174" s="270"/>
      <c r="K174" s="270"/>
    </row>
    <row r="175" spans="1:24" ht="14.25" x14ac:dyDescent="0.2">
      <c r="A175" s="265" t="s">
        <v>71</v>
      </c>
      <c r="B175" s="265" t="s">
        <v>72</v>
      </c>
      <c r="C175" s="264"/>
      <c r="D175" s="264"/>
      <c r="E175" s="264"/>
      <c r="G175" s="271" t="s">
        <v>71</v>
      </c>
      <c r="H175" s="271" t="s">
        <v>72</v>
      </c>
      <c r="I175" s="270"/>
      <c r="J175" s="270"/>
      <c r="K175" s="270"/>
    </row>
    <row r="177" spans="1:11" ht="14.25" x14ac:dyDescent="0.2">
      <c r="A177" s="265" t="s">
        <v>75</v>
      </c>
      <c r="B177" s="265" t="s">
        <v>76</v>
      </c>
      <c r="C177" s="264"/>
      <c r="D177" s="264"/>
      <c r="E177" s="264"/>
      <c r="G177" s="271" t="s">
        <v>75</v>
      </c>
      <c r="H177" s="271" t="s">
        <v>76</v>
      </c>
      <c r="I177" s="270"/>
      <c r="J177" s="270"/>
      <c r="K177" s="270"/>
    </row>
    <row r="179" spans="1:11" ht="12.75" x14ac:dyDescent="0.2">
      <c r="A179" s="267" t="s">
        <v>73</v>
      </c>
      <c r="B179" s="267" t="s">
        <v>74</v>
      </c>
      <c r="C179" s="267" t="s">
        <v>74</v>
      </c>
      <c r="D179" s="267" t="s">
        <v>173</v>
      </c>
      <c r="E179" s="267" t="s">
        <v>173</v>
      </c>
      <c r="G179" s="273" t="s">
        <v>73</v>
      </c>
      <c r="H179" s="273" t="s">
        <v>74</v>
      </c>
      <c r="I179" s="273" t="s">
        <v>74</v>
      </c>
      <c r="J179" s="273" t="s">
        <v>173</v>
      </c>
      <c r="K179" s="273" t="s">
        <v>173</v>
      </c>
    </row>
    <row r="180" spans="1:11" ht="12.75" x14ac:dyDescent="0.2">
      <c r="A180" s="267" t="s">
        <v>108</v>
      </c>
      <c r="B180" s="267" t="s">
        <v>93</v>
      </c>
      <c r="C180" s="267" t="s">
        <v>110</v>
      </c>
      <c r="D180" s="267" t="s">
        <v>93</v>
      </c>
      <c r="E180" s="267" t="s">
        <v>110</v>
      </c>
      <c r="G180" s="273" t="s">
        <v>108</v>
      </c>
      <c r="H180" s="273" t="s">
        <v>93</v>
      </c>
      <c r="I180" s="273" t="s">
        <v>110</v>
      </c>
      <c r="J180" s="273" t="s">
        <v>93</v>
      </c>
      <c r="K180" s="273" t="s">
        <v>110</v>
      </c>
    </row>
    <row r="181" spans="1:11" ht="12.75" x14ac:dyDescent="0.2">
      <c r="A181" s="267" t="s">
        <v>23</v>
      </c>
      <c r="B181" s="268">
        <v>99.38</v>
      </c>
      <c r="C181" s="268">
        <v>100</v>
      </c>
      <c r="D181" s="269">
        <v>0.5</v>
      </c>
      <c r="E181" s="269">
        <v>0.6</v>
      </c>
      <c r="G181" s="273" t="s">
        <v>23</v>
      </c>
      <c r="H181" s="274" t="s">
        <v>111</v>
      </c>
      <c r="I181" s="274" t="s">
        <v>111</v>
      </c>
      <c r="J181" s="274" t="s">
        <v>111</v>
      </c>
      <c r="K181" s="274" t="s">
        <v>111</v>
      </c>
    </row>
    <row r="182" spans="1:11" ht="12.75" x14ac:dyDescent="0.2">
      <c r="A182" s="267" t="s">
        <v>24</v>
      </c>
      <c r="B182" s="268">
        <v>101.08</v>
      </c>
      <c r="C182" s="268">
        <v>100</v>
      </c>
      <c r="D182" s="269">
        <v>-1.6</v>
      </c>
      <c r="E182" s="269">
        <v>-1.1000000000000001</v>
      </c>
      <c r="G182" s="273" t="s">
        <v>24</v>
      </c>
      <c r="H182" s="274" t="s">
        <v>111</v>
      </c>
      <c r="I182" s="274" t="s">
        <v>111</v>
      </c>
      <c r="J182" s="274" t="s">
        <v>111</v>
      </c>
      <c r="K182" s="274" t="s">
        <v>111</v>
      </c>
    </row>
    <row r="183" spans="1:11" ht="12.75" x14ac:dyDescent="0.2">
      <c r="A183" s="267" t="s">
        <v>25</v>
      </c>
      <c r="B183" s="269">
        <v>99.8</v>
      </c>
      <c r="C183" s="269">
        <v>100</v>
      </c>
      <c r="D183" s="269">
        <v>0.4</v>
      </c>
      <c r="E183" s="269">
        <v>0.3</v>
      </c>
      <c r="G183" s="273" t="s">
        <v>25</v>
      </c>
      <c r="H183" s="274" t="s">
        <v>111</v>
      </c>
      <c r="I183" s="274" t="s">
        <v>111</v>
      </c>
      <c r="J183" s="274" t="s">
        <v>111</v>
      </c>
      <c r="K183" s="274" t="s">
        <v>111</v>
      </c>
    </row>
    <row r="184" spans="1:11" ht="12.75" x14ac:dyDescent="0.2">
      <c r="A184" s="267" t="s">
        <v>26</v>
      </c>
      <c r="B184" s="269">
        <v>99.8</v>
      </c>
      <c r="C184" s="269">
        <v>100</v>
      </c>
      <c r="D184" s="269">
        <v>0.4</v>
      </c>
      <c r="E184" s="269">
        <v>0.2</v>
      </c>
      <c r="G184" s="273" t="s">
        <v>26</v>
      </c>
      <c r="H184" s="274" t="s">
        <v>111</v>
      </c>
      <c r="I184" s="274" t="s">
        <v>111</v>
      </c>
      <c r="J184" s="274" t="s">
        <v>111</v>
      </c>
      <c r="K184" s="274" t="s">
        <v>111</v>
      </c>
    </row>
    <row r="185" spans="1:11" ht="12.75" x14ac:dyDescent="0.2">
      <c r="A185" s="267" t="s">
        <v>101</v>
      </c>
      <c r="B185" s="269">
        <v>99.9</v>
      </c>
      <c r="C185" s="269">
        <v>100</v>
      </c>
      <c r="D185" s="269">
        <v>0.8</v>
      </c>
      <c r="E185" s="269">
        <v>0.1</v>
      </c>
      <c r="G185" s="273" t="s">
        <v>101</v>
      </c>
      <c r="H185" s="274" t="s">
        <v>111</v>
      </c>
      <c r="I185" s="274" t="s">
        <v>111</v>
      </c>
      <c r="J185" s="274" t="s">
        <v>111</v>
      </c>
      <c r="K185" s="274" t="s">
        <v>111</v>
      </c>
    </row>
    <row r="186" spans="1:11" ht="12.75" x14ac:dyDescent="0.2">
      <c r="A186" s="267" t="s">
        <v>27</v>
      </c>
      <c r="B186" s="268">
        <v>99.93</v>
      </c>
      <c r="C186" s="268">
        <v>100</v>
      </c>
      <c r="D186" s="269">
        <v>0.5</v>
      </c>
      <c r="E186" s="269">
        <v>0.1</v>
      </c>
      <c r="G186" s="273" t="s">
        <v>27</v>
      </c>
      <c r="H186" s="274" t="s">
        <v>111</v>
      </c>
      <c r="I186" s="274" t="s">
        <v>111</v>
      </c>
      <c r="J186" s="274" t="s">
        <v>111</v>
      </c>
      <c r="K186" s="274" t="s">
        <v>111</v>
      </c>
    </row>
    <row r="187" spans="1:11" ht="12.75" x14ac:dyDescent="0.2">
      <c r="A187" s="267" t="s">
        <v>28</v>
      </c>
      <c r="B187" s="269">
        <v>100</v>
      </c>
      <c r="C187" s="269">
        <v>100</v>
      </c>
      <c r="D187" s="269">
        <v>0.3</v>
      </c>
      <c r="E187" s="269">
        <v>0</v>
      </c>
      <c r="G187" s="273" t="s">
        <v>28</v>
      </c>
      <c r="H187" s="274" t="s">
        <v>111</v>
      </c>
      <c r="I187" s="274" t="s">
        <v>111</v>
      </c>
      <c r="J187" s="274" t="s">
        <v>111</v>
      </c>
      <c r="K187" s="274" t="s">
        <v>111</v>
      </c>
    </row>
    <row r="188" spans="1:11" ht="12.75" x14ac:dyDescent="0.2">
      <c r="A188" s="267" t="s">
        <v>29</v>
      </c>
      <c r="B188" s="268">
        <v>101.11</v>
      </c>
      <c r="C188" s="268">
        <v>100</v>
      </c>
      <c r="D188" s="269">
        <v>-1.4</v>
      </c>
      <c r="E188" s="269">
        <v>-1.1000000000000001</v>
      </c>
      <c r="G188" s="273" t="s">
        <v>29</v>
      </c>
      <c r="H188" s="274" t="s">
        <v>111</v>
      </c>
      <c r="I188" s="274" t="s">
        <v>111</v>
      </c>
      <c r="J188" s="274" t="s">
        <v>111</v>
      </c>
      <c r="K188" s="274" t="s">
        <v>111</v>
      </c>
    </row>
    <row r="189" spans="1:11" ht="12.75" x14ac:dyDescent="0.2">
      <c r="A189" s="267" t="s">
        <v>61</v>
      </c>
      <c r="B189" s="268">
        <v>100.63</v>
      </c>
      <c r="C189" s="268">
        <v>100</v>
      </c>
      <c r="D189" s="269">
        <v>-0.2</v>
      </c>
      <c r="E189" s="269">
        <v>-0.6</v>
      </c>
      <c r="G189" s="273" t="s">
        <v>61</v>
      </c>
      <c r="H189" s="274" t="s">
        <v>111</v>
      </c>
      <c r="I189" s="274" t="s">
        <v>111</v>
      </c>
      <c r="J189" s="274" t="s">
        <v>111</v>
      </c>
      <c r="K189" s="274" t="s">
        <v>111</v>
      </c>
    </row>
    <row r="190" spans="1:11" ht="12.75" x14ac:dyDescent="0.2">
      <c r="A190" s="267" t="s">
        <v>30</v>
      </c>
      <c r="B190" s="268">
        <v>99.91</v>
      </c>
      <c r="C190" s="268">
        <v>100</v>
      </c>
      <c r="D190" s="269">
        <v>0.6</v>
      </c>
      <c r="E190" s="269">
        <v>0.1</v>
      </c>
      <c r="G190" s="273" t="s">
        <v>30</v>
      </c>
      <c r="H190" s="274" t="s">
        <v>111</v>
      </c>
      <c r="I190" s="274" t="s">
        <v>111</v>
      </c>
      <c r="J190" s="274" t="s">
        <v>111</v>
      </c>
      <c r="K190" s="274" t="s">
        <v>111</v>
      </c>
    </row>
    <row r="191" spans="1:11" ht="12.75" x14ac:dyDescent="0.2">
      <c r="A191" s="267" t="s">
        <v>31</v>
      </c>
      <c r="B191" s="268">
        <v>100.26</v>
      </c>
      <c r="C191" s="268">
        <v>100</v>
      </c>
      <c r="D191" s="269">
        <v>0.2</v>
      </c>
      <c r="E191" s="269">
        <v>-0.3</v>
      </c>
      <c r="G191" s="273" t="s">
        <v>31</v>
      </c>
      <c r="H191" s="274" t="s">
        <v>111</v>
      </c>
      <c r="I191" s="274" t="s">
        <v>111</v>
      </c>
      <c r="J191" s="274" t="s">
        <v>111</v>
      </c>
      <c r="K191" s="274" t="s">
        <v>111</v>
      </c>
    </row>
    <row r="192" spans="1:11" ht="12.75" x14ac:dyDescent="0.2">
      <c r="A192" s="267" t="s">
        <v>32</v>
      </c>
      <c r="B192" s="269">
        <v>99.9</v>
      </c>
      <c r="C192" s="269">
        <v>100</v>
      </c>
      <c r="D192" s="269">
        <v>0.2</v>
      </c>
      <c r="E192" s="269">
        <v>0.1</v>
      </c>
      <c r="G192" s="273" t="s">
        <v>32</v>
      </c>
      <c r="H192" s="274" t="s">
        <v>111</v>
      </c>
      <c r="I192" s="274" t="s">
        <v>111</v>
      </c>
      <c r="J192" s="274" t="s">
        <v>111</v>
      </c>
      <c r="K192" s="274" t="s">
        <v>111</v>
      </c>
    </row>
    <row r="193" spans="1:11" ht="12.75" x14ac:dyDescent="0.2">
      <c r="A193" s="267" t="s">
        <v>33</v>
      </c>
      <c r="B193" s="268">
        <v>101.57</v>
      </c>
      <c r="C193" s="268">
        <v>100</v>
      </c>
      <c r="D193" s="269">
        <v>-0.3</v>
      </c>
      <c r="E193" s="269">
        <v>-1.5</v>
      </c>
      <c r="G193" s="273" t="s">
        <v>33</v>
      </c>
      <c r="H193" s="274" t="s">
        <v>111</v>
      </c>
      <c r="I193" s="274" t="s">
        <v>111</v>
      </c>
      <c r="J193" s="274" t="s">
        <v>111</v>
      </c>
      <c r="K193" s="274" t="s">
        <v>111</v>
      </c>
    </row>
    <row r="194" spans="1:11" ht="12.75" x14ac:dyDescent="0.2">
      <c r="A194" s="267" t="s">
        <v>34</v>
      </c>
      <c r="B194" s="268">
        <v>99.79</v>
      </c>
      <c r="C194" s="268">
        <v>100</v>
      </c>
      <c r="D194" s="269">
        <v>0.7</v>
      </c>
      <c r="E194" s="269">
        <v>0.2</v>
      </c>
      <c r="G194" s="273" t="s">
        <v>34</v>
      </c>
      <c r="H194" s="274" t="s">
        <v>111</v>
      </c>
      <c r="I194" s="274" t="s">
        <v>111</v>
      </c>
      <c r="J194" s="274" t="s">
        <v>111</v>
      </c>
      <c r="K194" s="274" t="s">
        <v>111</v>
      </c>
    </row>
    <row r="195" spans="1:11" ht="12.75" x14ac:dyDescent="0.2">
      <c r="A195" s="267" t="s">
        <v>35</v>
      </c>
      <c r="B195" s="268">
        <v>100.68</v>
      </c>
      <c r="C195" s="268">
        <v>100</v>
      </c>
      <c r="D195" s="269">
        <v>0.2</v>
      </c>
      <c r="E195" s="269">
        <v>-0.7</v>
      </c>
      <c r="G195" s="273" t="s">
        <v>35</v>
      </c>
      <c r="H195" s="274" t="s">
        <v>111</v>
      </c>
      <c r="I195" s="274" t="s">
        <v>111</v>
      </c>
      <c r="J195" s="274" t="s">
        <v>111</v>
      </c>
      <c r="K195" s="274" t="s">
        <v>111</v>
      </c>
    </row>
    <row r="196" spans="1:11" ht="12.75" x14ac:dyDescent="0.2">
      <c r="A196" s="267" t="s">
        <v>36</v>
      </c>
      <c r="B196" s="268">
        <v>99.94</v>
      </c>
      <c r="C196" s="268">
        <v>100</v>
      </c>
      <c r="D196" s="269">
        <v>0.7</v>
      </c>
      <c r="E196" s="269">
        <v>0.1</v>
      </c>
      <c r="G196" s="273" t="s">
        <v>36</v>
      </c>
      <c r="H196" s="274" t="s">
        <v>111</v>
      </c>
      <c r="I196" s="274" t="s">
        <v>111</v>
      </c>
      <c r="J196" s="274" t="s">
        <v>111</v>
      </c>
      <c r="K196" s="274" t="s">
        <v>111</v>
      </c>
    </row>
    <row r="197" spans="1:11" ht="12.75" x14ac:dyDescent="0.2">
      <c r="A197" s="267" t="s">
        <v>37</v>
      </c>
      <c r="B197" s="268">
        <v>99.94</v>
      </c>
      <c r="C197" s="268">
        <v>100</v>
      </c>
      <c r="D197" s="269">
        <v>0</v>
      </c>
      <c r="E197" s="269">
        <v>0.1</v>
      </c>
      <c r="G197" s="273" t="s">
        <v>37</v>
      </c>
      <c r="H197" s="274" t="s">
        <v>111</v>
      </c>
      <c r="I197" s="274" t="s">
        <v>111</v>
      </c>
      <c r="J197" s="274" t="s">
        <v>111</v>
      </c>
      <c r="K197" s="274" t="s">
        <v>111</v>
      </c>
    </row>
    <row r="198" spans="1:11" ht="12.75" x14ac:dyDescent="0.2">
      <c r="A198" s="267" t="s">
        <v>38</v>
      </c>
      <c r="B198" s="268">
        <v>98.84</v>
      </c>
      <c r="C198" s="268">
        <v>100</v>
      </c>
      <c r="D198" s="269">
        <v>0.8</v>
      </c>
      <c r="E198" s="269">
        <v>1.2</v>
      </c>
      <c r="G198" s="273" t="s">
        <v>38</v>
      </c>
      <c r="H198" s="274" t="s">
        <v>111</v>
      </c>
      <c r="I198" s="274" t="s">
        <v>111</v>
      </c>
      <c r="J198" s="274" t="s">
        <v>111</v>
      </c>
      <c r="K198" s="274" t="s">
        <v>111</v>
      </c>
    </row>
    <row r="199" spans="1:11" ht="12.75" x14ac:dyDescent="0.2">
      <c r="A199" s="267" t="s">
        <v>39</v>
      </c>
      <c r="B199" s="268">
        <v>99.79</v>
      </c>
      <c r="C199" s="268">
        <v>100</v>
      </c>
      <c r="D199" s="269">
        <v>0.3</v>
      </c>
      <c r="E199" s="269">
        <v>0.2</v>
      </c>
      <c r="G199" s="273" t="s">
        <v>39</v>
      </c>
      <c r="H199" s="274" t="s">
        <v>111</v>
      </c>
      <c r="I199" s="274" t="s">
        <v>111</v>
      </c>
      <c r="J199" s="274" t="s">
        <v>111</v>
      </c>
      <c r="K199" s="274" t="s">
        <v>111</v>
      </c>
    </row>
    <row r="200" spans="1:11" ht="12.75" x14ac:dyDescent="0.2">
      <c r="A200" s="267" t="s">
        <v>40</v>
      </c>
      <c r="B200" s="268">
        <v>99.2</v>
      </c>
      <c r="C200" s="268">
        <v>100</v>
      </c>
      <c r="D200" s="269">
        <v>1.5</v>
      </c>
      <c r="E200" s="269">
        <v>0.8</v>
      </c>
      <c r="G200" s="273" t="s">
        <v>40</v>
      </c>
      <c r="H200" s="274" t="s">
        <v>111</v>
      </c>
      <c r="I200" s="274" t="s">
        <v>111</v>
      </c>
      <c r="J200" s="274" t="s">
        <v>111</v>
      </c>
      <c r="K200" s="274" t="s">
        <v>111</v>
      </c>
    </row>
    <row r="201" spans="1:11" ht="12.75" x14ac:dyDescent="0.2">
      <c r="A201" s="267" t="s">
        <v>41</v>
      </c>
      <c r="B201" s="269">
        <v>100.7</v>
      </c>
      <c r="C201" s="269">
        <v>100</v>
      </c>
      <c r="D201" s="269">
        <v>0.1</v>
      </c>
      <c r="E201" s="269">
        <v>-0.7</v>
      </c>
      <c r="G201" s="273" t="s">
        <v>41</v>
      </c>
      <c r="H201" s="274" t="s">
        <v>111</v>
      </c>
      <c r="I201" s="274" t="s">
        <v>111</v>
      </c>
      <c r="J201" s="274" t="s">
        <v>111</v>
      </c>
      <c r="K201" s="274" t="s">
        <v>111</v>
      </c>
    </row>
    <row r="202" spans="1:11" ht="12.75" x14ac:dyDescent="0.2">
      <c r="A202" s="267" t="s">
        <v>42</v>
      </c>
      <c r="B202" s="268">
        <v>99.5</v>
      </c>
      <c r="C202" s="268">
        <v>100</v>
      </c>
      <c r="D202" s="269">
        <v>-0.2</v>
      </c>
      <c r="E202" s="269">
        <v>0.5</v>
      </c>
      <c r="G202" s="273" t="s">
        <v>42</v>
      </c>
      <c r="H202" s="274" t="s">
        <v>111</v>
      </c>
      <c r="I202" s="274" t="s">
        <v>111</v>
      </c>
      <c r="J202" s="274" t="s">
        <v>111</v>
      </c>
      <c r="K202" s="274" t="s">
        <v>111</v>
      </c>
    </row>
    <row r="203" spans="1:11" ht="12.75" x14ac:dyDescent="0.2">
      <c r="A203" s="267" t="s">
        <v>43</v>
      </c>
      <c r="B203" s="268">
        <v>100.41</v>
      </c>
      <c r="C203" s="268">
        <v>100</v>
      </c>
      <c r="D203" s="269">
        <v>1.4</v>
      </c>
      <c r="E203" s="269">
        <v>-0.4</v>
      </c>
      <c r="G203" s="273" t="s">
        <v>43</v>
      </c>
      <c r="H203" s="274" t="s">
        <v>111</v>
      </c>
      <c r="I203" s="274" t="s">
        <v>111</v>
      </c>
      <c r="J203" s="274" t="s">
        <v>111</v>
      </c>
      <c r="K203" s="274" t="s">
        <v>111</v>
      </c>
    </row>
    <row r="204" spans="1:11" ht="12.75" x14ac:dyDescent="0.2">
      <c r="A204" s="267" t="s">
        <v>44</v>
      </c>
      <c r="B204" s="268">
        <v>100.76</v>
      </c>
      <c r="C204" s="268">
        <v>100</v>
      </c>
      <c r="D204" s="269">
        <v>0.4</v>
      </c>
      <c r="E204" s="269">
        <v>-0.8</v>
      </c>
      <c r="G204" s="273" t="s">
        <v>44</v>
      </c>
      <c r="H204" s="274" t="s">
        <v>111</v>
      </c>
      <c r="I204" s="274" t="s">
        <v>111</v>
      </c>
      <c r="J204" s="274" t="s">
        <v>111</v>
      </c>
      <c r="K204" s="274" t="s">
        <v>111</v>
      </c>
    </row>
    <row r="205" spans="1:11" ht="12.75" x14ac:dyDescent="0.2">
      <c r="A205" s="267" t="s">
        <v>45</v>
      </c>
      <c r="B205" s="268">
        <v>100.35</v>
      </c>
      <c r="C205" s="268">
        <v>100</v>
      </c>
      <c r="D205" s="269">
        <v>-0.1</v>
      </c>
      <c r="E205" s="269">
        <v>-0.3</v>
      </c>
      <c r="G205" s="273" t="s">
        <v>45</v>
      </c>
      <c r="H205" s="274" t="s">
        <v>111</v>
      </c>
      <c r="I205" s="274" t="s">
        <v>111</v>
      </c>
      <c r="J205" s="274" t="s">
        <v>111</v>
      </c>
      <c r="K205" s="274" t="s">
        <v>111</v>
      </c>
    </row>
    <row r="206" spans="1:11" ht="12.75" x14ac:dyDescent="0.2">
      <c r="A206" s="267" t="s">
        <v>46</v>
      </c>
      <c r="B206" s="268">
        <v>100.16</v>
      </c>
      <c r="C206" s="268">
        <v>100</v>
      </c>
      <c r="D206" s="269">
        <v>1.2</v>
      </c>
      <c r="E206" s="269">
        <v>-0.2</v>
      </c>
      <c r="G206" s="273" t="s">
        <v>46</v>
      </c>
      <c r="H206" s="274" t="s">
        <v>111</v>
      </c>
      <c r="I206" s="274" t="s">
        <v>111</v>
      </c>
      <c r="J206" s="274" t="s">
        <v>111</v>
      </c>
      <c r="K206" s="274" t="s">
        <v>111</v>
      </c>
    </row>
    <row r="207" spans="1:11" ht="12.75" x14ac:dyDescent="0.2">
      <c r="A207" s="267" t="s">
        <v>47</v>
      </c>
      <c r="B207" s="268">
        <v>99.3</v>
      </c>
      <c r="C207" s="268">
        <v>100</v>
      </c>
      <c r="D207" s="269">
        <v>0.2</v>
      </c>
      <c r="E207" s="269">
        <v>0.7</v>
      </c>
      <c r="G207" s="273" t="s">
        <v>47</v>
      </c>
      <c r="H207" s="274" t="s">
        <v>111</v>
      </c>
      <c r="I207" s="274" t="s">
        <v>111</v>
      </c>
      <c r="J207" s="274" t="s">
        <v>111</v>
      </c>
      <c r="K207" s="274" t="s">
        <v>111</v>
      </c>
    </row>
    <row r="208" spans="1:11" ht="12.75" x14ac:dyDescent="0.2">
      <c r="A208" s="267" t="s">
        <v>63</v>
      </c>
      <c r="B208" s="269">
        <v>100</v>
      </c>
      <c r="C208" s="269">
        <v>100</v>
      </c>
      <c r="D208" s="269">
        <v>1.5</v>
      </c>
      <c r="E208" s="269">
        <v>0</v>
      </c>
      <c r="G208" s="273" t="s">
        <v>63</v>
      </c>
      <c r="H208" s="274" t="s">
        <v>111</v>
      </c>
      <c r="I208" s="274" t="s">
        <v>111</v>
      </c>
      <c r="J208" s="274" t="s">
        <v>111</v>
      </c>
      <c r="K208" s="274" t="s">
        <v>111</v>
      </c>
    </row>
    <row r="209" spans="1:11" ht="12.75" x14ac:dyDescent="0.2">
      <c r="A209" s="267" t="s">
        <v>48</v>
      </c>
      <c r="B209" s="268">
        <v>99.74</v>
      </c>
      <c r="C209" s="268">
        <v>100</v>
      </c>
      <c r="D209" s="269">
        <v>1</v>
      </c>
      <c r="E209" s="269">
        <v>0.3</v>
      </c>
      <c r="G209" s="273" t="s">
        <v>48</v>
      </c>
      <c r="H209" s="274" t="s">
        <v>111</v>
      </c>
      <c r="I209" s="274" t="s">
        <v>111</v>
      </c>
      <c r="J209" s="274" t="s">
        <v>111</v>
      </c>
      <c r="K209" s="274" t="s">
        <v>111</v>
      </c>
    </row>
    <row r="210" spans="1:11" ht="12.75" x14ac:dyDescent="0.2">
      <c r="A210" s="267" t="s">
        <v>49</v>
      </c>
      <c r="B210" s="269">
        <v>98</v>
      </c>
      <c r="C210" s="269">
        <v>100</v>
      </c>
      <c r="D210" s="269">
        <v>1.9</v>
      </c>
      <c r="E210" s="269">
        <v>2</v>
      </c>
      <c r="G210" s="273" t="s">
        <v>49</v>
      </c>
      <c r="H210" s="274" t="s">
        <v>111</v>
      </c>
      <c r="I210" s="274" t="s">
        <v>111</v>
      </c>
      <c r="J210" s="274" t="s">
        <v>111</v>
      </c>
      <c r="K210" s="274" t="s">
        <v>111</v>
      </c>
    </row>
    <row r="211" spans="1:11" ht="12.75" x14ac:dyDescent="0.2">
      <c r="A211" s="267" t="s">
        <v>50</v>
      </c>
      <c r="B211" s="269">
        <v>100.9</v>
      </c>
      <c r="C211" s="268">
        <v>100</v>
      </c>
      <c r="D211" s="269">
        <v>0</v>
      </c>
      <c r="E211" s="269">
        <v>-0.8</v>
      </c>
      <c r="G211" s="273" t="s">
        <v>50</v>
      </c>
      <c r="H211" s="274" t="s">
        <v>111</v>
      </c>
      <c r="I211" s="274" t="s">
        <v>111</v>
      </c>
      <c r="J211" s="274" t="s">
        <v>111</v>
      </c>
      <c r="K211" s="274" t="s">
        <v>111</v>
      </c>
    </row>
    <row r="212" spans="1:11" ht="12.75" x14ac:dyDescent="0.2">
      <c r="A212" s="267" t="s">
        <v>97</v>
      </c>
      <c r="B212" s="268">
        <v>98.5</v>
      </c>
      <c r="C212" s="268">
        <v>100</v>
      </c>
      <c r="D212" s="269">
        <v>2.2999999999999998</v>
      </c>
      <c r="E212" s="269">
        <v>1.5</v>
      </c>
      <c r="G212" s="273" t="s">
        <v>97</v>
      </c>
      <c r="H212" s="274" t="s">
        <v>119</v>
      </c>
      <c r="I212" s="274" t="s">
        <v>119</v>
      </c>
      <c r="J212" s="274" t="s">
        <v>119</v>
      </c>
      <c r="K212" s="274" t="s">
        <v>119</v>
      </c>
    </row>
    <row r="213" spans="1:11" ht="12.75" x14ac:dyDescent="0.2">
      <c r="A213" s="267" t="s">
        <v>103</v>
      </c>
      <c r="B213" s="268">
        <v>92.81</v>
      </c>
      <c r="C213" s="268">
        <v>100</v>
      </c>
      <c r="D213" s="269">
        <v>8.9</v>
      </c>
      <c r="E213" s="269">
        <v>7.7</v>
      </c>
      <c r="G213" s="273" t="s">
        <v>103</v>
      </c>
      <c r="H213" s="274" t="s">
        <v>119</v>
      </c>
      <c r="I213" s="274" t="s">
        <v>119</v>
      </c>
      <c r="J213" s="274" t="s">
        <v>119</v>
      </c>
      <c r="K213" s="274" t="s">
        <v>119</v>
      </c>
    </row>
    <row r="215" spans="1:11" ht="14.25" x14ac:dyDescent="0.2">
      <c r="G215" s="271" t="s">
        <v>114</v>
      </c>
      <c r="H215" s="270"/>
      <c r="I215" s="270"/>
      <c r="J215" s="270"/>
      <c r="K215" s="271" t="s">
        <v>115</v>
      </c>
    </row>
    <row r="216" spans="1:11" ht="14.25" x14ac:dyDescent="0.2">
      <c r="G216" s="271" t="s">
        <v>112</v>
      </c>
      <c r="H216" s="271" t="s">
        <v>116</v>
      </c>
      <c r="I216" s="270"/>
      <c r="J216" s="270"/>
      <c r="K216" s="271" t="s">
        <v>64</v>
      </c>
    </row>
    <row r="217" spans="1:11" ht="14.25" x14ac:dyDescent="0.2">
      <c r="G217" s="271" t="s">
        <v>117</v>
      </c>
      <c r="H217" s="271" t="s">
        <v>118</v>
      </c>
      <c r="I217" s="270"/>
      <c r="J217" s="270"/>
      <c r="K217" s="270"/>
    </row>
    <row r="218" spans="1:11" ht="14.25" x14ac:dyDescent="0.2">
      <c r="G218" s="271" t="s">
        <v>119</v>
      </c>
      <c r="H218" s="271" t="s">
        <v>120</v>
      </c>
      <c r="I218" s="270"/>
      <c r="J218" s="270"/>
      <c r="K218" s="270"/>
    </row>
    <row r="219" spans="1:11" ht="12.75" x14ac:dyDescent="0.2">
      <c r="G219" s="271" t="s">
        <v>121</v>
      </c>
      <c r="H219" s="271" t="s">
        <v>122</v>
      </c>
    </row>
    <row r="220" spans="1:11" ht="12.75" x14ac:dyDescent="0.2">
      <c r="G220" s="271" t="s">
        <v>123</v>
      </c>
      <c r="H220" s="271" t="s">
        <v>124</v>
      </c>
    </row>
    <row r="221" spans="1:11" ht="12.75" x14ac:dyDescent="0.2">
      <c r="G221" s="271" t="s">
        <v>125</v>
      </c>
      <c r="H221" s="271" t="s">
        <v>126</v>
      </c>
    </row>
    <row r="222" spans="1:11" ht="12.75" x14ac:dyDescent="0.2">
      <c r="G222" s="271" t="s">
        <v>127</v>
      </c>
      <c r="H222" s="271" t="s">
        <v>128</v>
      </c>
    </row>
    <row r="223" spans="1:11" ht="12.75" x14ac:dyDescent="0.2">
      <c r="G223" s="271" t="s">
        <v>113</v>
      </c>
      <c r="H223" s="271" t="s">
        <v>129</v>
      </c>
    </row>
    <row r="224" spans="1:11" ht="12.75" x14ac:dyDescent="0.2">
      <c r="G224" s="271" t="s">
        <v>130</v>
      </c>
      <c r="H224" s="271" t="s">
        <v>131</v>
      </c>
    </row>
    <row r="225" spans="1:8" ht="12.75" x14ac:dyDescent="0.2">
      <c r="G225" s="271" t="s">
        <v>132</v>
      </c>
      <c r="H225" s="271" t="s">
        <v>133</v>
      </c>
    </row>
    <row r="226" spans="1:8" ht="12.75" x14ac:dyDescent="0.2">
      <c r="G226" s="271" t="s">
        <v>134</v>
      </c>
      <c r="H226" s="271" t="s">
        <v>135</v>
      </c>
    </row>
    <row r="227" spans="1:8" ht="12.75" x14ac:dyDescent="0.2">
      <c r="G227" s="271" t="s">
        <v>136</v>
      </c>
      <c r="H227" s="271" t="s">
        <v>137</v>
      </c>
    </row>
    <row r="236" spans="1:8" x14ac:dyDescent="0.2">
      <c r="A236" s="6" t="s">
        <v>175</v>
      </c>
    </row>
    <row r="237" spans="1:8" x14ac:dyDescent="0.2">
      <c r="A237" s="6" t="s">
        <v>176</v>
      </c>
    </row>
    <row r="238" spans="1:8" ht="14.25" x14ac:dyDescent="0.2">
      <c r="A238" s="289" t="s">
        <v>177</v>
      </c>
      <c r="B238" s="288"/>
      <c r="C238" s="288"/>
      <c r="D238" s="288"/>
      <c r="E238" s="288"/>
      <c r="F238" s="288"/>
    </row>
    <row r="240" spans="1:8" ht="14.25" x14ac:dyDescent="0.2">
      <c r="A240" s="289" t="s">
        <v>68</v>
      </c>
      <c r="B240" s="290">
        <v>42465.084293981483</v>
      </c>
      <c r="C240" s="288"/>
      <c r="D240" s="288"/>
      <c r="E240" s="288"/>
      <c r="F240" s="288"/>
    </row>
    <row r="241" spans="1:6" ht="14.25" x14ac:dyDescent="0.2">
      <c r="A241" s="289" t="s">
        <v>69</v>
      </c>
      <c r="B241" s="290">
        <v>42723.407352916664</v>
      </c>
      <c r="C241" s="288"/>
      <c r="D241" s="288"/>
      <c r="E241" s="288"/>
      <c r="F241" s="288"/>
    </row>
    <row r="242" spans="1:6" ht="14.25" x14ac:dyDescent="0.2">
      <c r="A242" s="289" t="s">
        <v>71</v>
      </c>
      <c r="B242" s="289" t="s">
        <v>72</v>
      </c>
      <c r="C242" s="288"/>
      <c r="D242" s="288"/>
      <c r="E242" s="288"/>
      <c r="F242" s="288"/>
    </row>
    <row r="244" spans="1:6" ht="14.25" x14ac:dyDescent="0.2">
      <c r="A244" s="289" t="s">
        <v>178</v>
      </c>
      <c r="B244" s="289" t="s">
        <v>179</v>
      </c>
      <c r="C244" s="288"/>
      <c r="D244" s="288"/>
      <c r="E244" s="288"/>
      <c r="F244" s="288"/>
    </row>
    <row r="245" spans="1:6" ht="14.25" x14ac:dyDescent="0.2">
      <c r="A245" s="289" t="s">
        <v>73</v>
      </c>
      <c r="B245" s="289" t="s">
        <v>180</v>
      </c>
      <c r="C245" s="288"/>
      <c r="D245" s="288"/>
      <c r="E245" s="288"/>
      <c r="F245" s="288"/>
    </row>
    <row r="247" spans="1:6" ht="14.25" x14ac:dyDescent="0.2">
      <c r="A247" s="291" t="s">
        <v>181</v>
      </c>
      <c r="B247" s="291" t="s">
        <v>93</v>
      </c>
      <c r="C247" s="291" t="s">
        <v>182</v>
      </c>
      <c r="D247" s="291" t="s">
        <v>110</v>
      </c>
      <c r="E247" s="291" t="s">
        <v>182</v>
      </c>
      <c r="F247" s="288"/>
    </row>
    <row r="248" spans="1:6" ht="14.25" x14ac:dyDescent="0.2">
      <c r="A248" s="291" t="s">
        <v>183</v>
      </c>
      <c r="B248" s="292">
        <v>3.4527999999999999</v>
      </c>
      <c r="C248" s="293" t="s">
        <v>111</v>
      </c>
      <c r="D248" s="292">
        <v>3.4527999999999999</v>
      </c>
      <c r="E248" s="293" t="s">
        <v>111</v>
      </c>
      <c r="F248" s="288"/>
    </row>
  </sheetData>
  <mergeCells count="7">
    <mergeCell ref="B40:G40"/>
    <mergeCell ref="I3:J3"/>
    <mergeCell ref="E6:G6"/>
    <mergeCell ref="D5:D6"/>
    <mergeCell ref="B5:B6"/>
    <mergeCell ref="E4:G4"/>
    <mergeCell ref="C4:C6"/>
  </mergeCells>
  <phoneticPr fontId="9" type="noConversion"/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L148"/>
  <sheetViews>
    <sheetView showGridLines="0" zoomScaleNormal="100" workbookViewId="0"/>
  </sheetViews>
  <sheetFormatPr defaultColWidth="8.85546875" defaultRowHeight="12" x14ac:dyDescent="0.2"/>
  <cols>
    <col min="1" max="1" width="8.85546875" style="6"/>
    <col min="2" max="2" width="14" style="6" customWidth="1"/>
    <col min="3" max="5" width="9.85546875" style="6" customWidth="1"/>
    <col min="6" max="6" width="13.7109375" style="6" customWidth="1"/>
    <col min="7" max="9" width="8.85546875" style="6"/>
    <col min="10" max="10" width="13.140625" style="6" customWidth="1"/>
    <col min="11" max="12" width="10.140625" style="6" bestFit="1" customWidth="1"/>
    <col min="13" max="13" width="17.28515625" style="6" customWidth="1"/>
    <col min="14" max="14" width="15.5703125" style="6" bestFit="1" customWidth="1"/>
    <col min="15" max="15" width="13" style="6" customWidth="1"/>
    <col min="16" max="16" width="17.85546875" style="6" customWidth="1"/>
    <col min="17" max="17" width="13" style="6" customWidth="1"/>
    <col min="18" max="16384" width="8.85546875" style="6"/>
  </cols>
  <sheetData>
    <row r="1" spans="1:5" x14ac:dyDescent="0.2">
      <c r="A1" s="8"/>
      <c r="B1" s="8"/>
      <c r="C1" s="8"/>
      <c r="D1" s="8"/>
      <c r="E1" s="10"/>
    </row>
    <row r="2" spans="1:5" x14ac:dyDescent="0.2">
      <c r="A2" s="8"/>
      <c r="B2" s="227" t="s">
        <v>152</v>
      </c>
      <c r="C2" s="8"/>
      <c r="D2" s="8"/>
      <c r="E2" s="10"/>
    </row>
    <row r="3" spans="1:5" x14ac:dyDescent="0.2">
      <c r="A3" s="8"/>
      <c r="B3" s="50" t="s">
        <v>22</v>
      </c>
      <c r="C3" s="8"/>
      <c r="D3" s="8"/>
      <c r="E3" s="10"/>
    </row>
    <row r="4" spans="1:5" x14ac:dyDescent="0.2">
      <c r="A4" s="8"/>
      <c r="B4" s="8"/>
      <c r="C4" s="8"/>
      <c r="D4" s="8"/>
      <c r="E4" s="10"/>
    </row>
    <row r="5" spans="1:5" x14ac:dyDescent="0.2">
      <c r="A5" s="8"/>
      <c r="B5" s="8"/>
      <c r="C5" s="8"/>
      <c r="D5" s="8"/>
      <c r="E5" s="10"/>
    </row>
    <row r="6" spans="1:5" x14ac:dyDescent="0.2">
      <c r="A6" s="8"/>
      <c r="B6" s="8"/>
      <c r="C6" s="8"/>
      <c r="D6" s="8"/>
      <c r="E6" s="10"/>
    </row>
    <row r="7" spans="1:5" x14ac:dyDescent="0.2">
      <c r="A7" s="8"/>
      <c r="B7" s="8"/>
      <c r="C7" s="8"/>
      <c r="D7" s="8"/>
      <c r="E7" s="10"/>
    </row>
    <row r="8" spans="1:5" x14ac:dyDescent="0.2">
      <c r="A8" s="8"/>
      <c r="B8" s="8"/>
      <c r="C8" s="8"/>
      <c r="D8" s="8"/>
      <c r="E8" s="10"/>
    </row>
    <row r="9" spans="1:5" x14ac:dyDescent="0.2">
      <c r="A9" s="8"/>
      <c r="B9" s="8"/>
      <c r="C9" s="8"/>
      <c r="D9" s="8"/>
      <c r="E9" s="10"/>
    </row>
    <row r="10" spans="1:5" x14ac:dyDescent="0.2">
      <c r="A10" s="8"/>
      <c r="B10" s="8"/>
      <c r="C10" s="8"/>
      <c r="D10" s="8"/>
      <c r="E10" s="10"/>
    </row>
    <row r="11" spans="1:5" x14ac:dyDescent="0.2">
      <c r="A11" s="8"/>
      <c r="B11" s="8"/>
      <c r="C11" s="8"/>
      <c r="D11" s="8"/>
      <c r="E11" s="10"/>
    </row>
    <row r="12" spans="1:5" x14ac:dyDescent="0.2">
      <c r="A12" s="8"/>
      <c r="B12" s="8"/>
      <c r="C12" s="8"/>
      <c r="D12" s="8"/>
      <c r="E12" s="10"/>
    </row>
    <row r="13" spans="1:5" x14ac:dyDescent="0.2">
      <c r="A13" s="8"/>
      <c r="B13" s="8"/>
      <c r="C13" s="8"/>
      <c r="D13" s="8"/>
      <c r="E13" s="10"/>
    </row>
    <row r="14" spans="1:5" x14ac:dyDescent="0.2">
      <c r="A14" s="8"/>
      <c r="B14" s="8"/>
      <c r="C14" s="8"/>
      <c r="D14" s="8"/>
      <c r="E14" s="10"/>
    </row>
    <row r="15" spans="1:5" x14ac:dyDescent="0.2">
      <c r="A15" s="8"/>
      <c r="B15" s="8"/>
      <c r="C15" s="8"/>
      <c r="D15" s="8"/>
      <c r="E15" s="10"/>
    </row>
    <row r="16" spans="1:5" x14ac:dyDescent="0.2">
      <c r="A16" s="8"/>
      <c r="B16" s="8"/>
      <c r="C16" s="8"/>
      <c r="D16" s="8"/>
      <c r="E16" s="10"/>
    </row>
    <row r="17" spans="1:12" x14ac:dyDescent="0.2">
      <c r="A17" s="8"/>
      <c r="B17" s="8"/>
      <c r="C17" s="8"/>
      <c r="D17" s="8"/>
      <c r="E17" s="10"/>
    </row>
    <row r="18" spans="1:12" x14ac:dyDescent="0.2">
      <c r="A18" s="8"/>
      <c r="B18" s="8"/>
      <c r="C18" s="8"/>
      <c r="D18" s="8"/>
      <c r="E18" s="10"/>
    </row>
    <row r="19" spans="1:12" x14ac:dyDescent="0.2">
      <c r="A19" s="8"/>
      <c r="B19" s="8"/>
      <c r="C19" s="8"/>
      <c r="D19" s="8"/>
      <c r="E19" s="10"/>
    </row>
    <row r="20" spans="1:12" x14ac:dyDescent="0.2">
      <c r="A20" s="8"/>
      <c r="B20" s="8"/>
      <c r="C20" s="8"/>
      <c r="D20" s="8"/>
      <c r="E20" s="10"/>
    </row>
    <row r="21" spans="1:12" x14ac:dyDescent="0.2">
      <c r="A21" s="8"/>
      <c r="B21" s="8"/>
      <c r="C21" s="8"/>
      <c r="D21" s="8"/>
      <c r="E21" s="10"/>
    </row>
    <row r="22" spans="1:12" x14ac:dyDescent="0.2">
      <c r="A22" s="8"/>
      <c r="B22" s="8"/>
      <c r="C22" s="8"/>
      <c r="D22" s="8"/>
      <c r="E22" s="10"/>
    </row>
    <row r="23" spans="1:12" x14ac:dyDescent="0.2">
      <c r="A23" s="8"/>
      <c r="B23" s="8"/>
      <c r="C23" s="8"/>
      <c r="D23" s="8"/>
      <c r="E23" s="10"/>
    </row>
    <row r="24" spans="1:12" x14ac:dyDescent="0.2">
      <c r="A24" s="8"/>
      <c r="B24" s="8"/>
      <c r="C24" s="8"/>
      <c r="D24" s="8"/>
      <c r="E24" s="10"/>
    </row>
    <row r="25" spans="1:12" x14ac:dyDescent="0.2">
      <c r="A25" s="8"/>
      <c r="B25" s="8"/>
      <c r="C25" s="8"/>
      <c r="D25" s="8"/>
      <c r="E25" s="10"/>
    </row>
    <row r="26" spans="1:12" x14ac:dyDescent="0.2">
      <c r="A26" s="8"/>
      <c r="C26" s="8"/>
      <c r="D26" s="8"/>
      <c r="E26" s="10"/>
    </row>
    <row r="27" spans="1:12" x14ac:dyDescent="0.2">
      <c r="A27" s="8"/>
      <c r="C27" s="8"/>
      <c r="D27" s="8"/>
      <c r="E27" s="10"/>
    </row>
    <row r="28" spans="1:12" x14ac:dyDescent="0.2">
      <c r="C28" s="8"/>
      <c r="D28" s="8"/>
      <c r="E28" s="11"/>
      <c r="F28" s="8"/>
      <c r="G28" s="8"/>
      <c r="H28" s="8"/>
      <c r="I28" s="8"/>
      <c r="J28" s="8"/>
    </row>
    <row r="29" spans="1:12" x14ac:dyDescent="0.2">
      <c r="C29" s="14"/>
      <c r="D29" s="14"/>
      <c r="E29" s="14"/>
      <c r="F29" s="14"/>
      <c r="G29" s="14"/>
      <c r="H29" s="14"/>
      <c r="I29" s="14"/>
      <c r="J29" s="14"/>
      <c r="K29" s="11"/>
      <c r="L29" s="8"/>
    </row>
    <row r="32" spans="1:12" x14ac:dyDescent="0.2">
      <c r="H32" s="28"/>
    </row>
    <row r="36" spans="2:2" x14ac:dyDescent="0.2">
      <c r="B36" s="6" t="s">
        <v>201</v>
      </c>
    </row>
    <row r="37" spans="2:2" x14ac:dyDescent="0.2">
      <c r="B37" s="28" t="s">
        <v>140</v>
      </c>
    </row>
    <row r="38" spans="2:2" x14ac:dyDescent="0.2">
      <c r="B38" s="6" t="s">
        <v>59</v>
      </c>
    </row>
    <row r="39" spans="2:2" x14ac:dyDescent="0.2">
      <c r="B39" s="28"/>
    </row>
    <row r="40" spans="2:2" x14ac:dyDescent="0.2">
      <c r="B40" s="28"/>
    </row>
    <row r="55" spans="1:7" x14ac:dyDescent="0.2">
      <c r="A55" s="3" t="s">
        <v>19</v>
      </c>
      <c r="C55" s="8"/>
      <c r="D55" s="8"/>
      <c r="E55" s="10"/>
    </row>
    <row r="56" spans="1:7" x14ac:dyDescent="0.2">
      <c r="A56" s="6" t="s">
        <v>202</v>
      </c>
      <c r="C56" s="8"/>
      <c r="D56" s="8"/>
      <c r="E56" s="10"/>
    </row>
    <row r="57" spans="1:7" x14ac:dyDescent="0.2">
      <c r="A57" s="8" t="s">
        <v>149</v>
      </c>
      <c r="C57" s="8"/>
      <c r="D57" s="8"/>
      <c r="E57" s="10"/>
    </row>
    <row r="58" spans="1:7" x14ac:dyDescent="0.2">
      <c r="B58" s="8"/>
      <c r="C58" s="8"/>
      <c r="D58" s="8"/>
      <c r="E58" s="10"/>
    </row>
    <row r="61" spans="1:7" ht="36" x14ac:dyDescent="0.2">
      <c r="B61" s="19"/>
      <c r="C61" s="20" t="s">
        <v>211</v>
      </c>
      <c r="D61" s="11"/>
      <c r="E61" s="8"/>
    </row>
    <row r="62" spans="1:7" x14ac:dyDescent="0.2">
      <c r="B62" s="62" t="s">
        <v>33</v>
      </c>
      <c r="C62" s="386">
        <v>-2.7114576388888865</v>
      </c>
      <c r="D62" s="21"/>
      <c r="E62" s="22"/>
      <c r="G62" s="212"/>
    </row>
    <row r="63" spans="1:7" x14ac:dyDescent="0.2">
      <c r="B63" s="63" t="s">
        <v>29</v>
      </c>
      <c r="C63" s="387">
        <v>-0.99645833333333655</v>
      </c>
      <c r="D63" s="21"/>
      <c r="E63" s="22"/>
      <c r="G63" s="212"/>
    </row>
    <row r="64" spans="1:7" x14ac:dyDescent="0.2">
      <c r="B64" s="63" t="s">
        <v>23</v>
      </c>
      <c r="C64" s="387">
        <v>-0.8535120939875549</v>
      </c>
      <c r="D64" s="21"/>
      <c r="E64" s="22"/>
      <c r="G64" s="212"/>
    </row>
    <row r="65" spans="1:7" x14ac:dyDescent="0.2">
      <c r="A65" s="10"/>
      <c r="B65" s="63" t="s">
        <v>40</v>
      </c>
      <c r="C65" s="387">
        <v>-0.59058205161346666</v>
      </c>
      <c r="D65" s="21"/>
      <c r="E65" s="22"/>
      <c r="G65" s="212"/>
    </row>
    <row r="66" spans="1:7" x14ac:dyDescent="0.2">
      <c r="A66" s="10"/>
      <c r="B66" s="63" t="s">
        <v>46</v>
      </c>
      <c r="C66" s="387">
        <v>0.41777402750823578</v>
      </c>
      <c r="D66" s="21"/>
      <c r="E66" s="22"/>
      <c r="G66" s="212"/>
    </row>
    <row r="67" spans="1:7" x14ac:dyDescent="0.2">
      <c r="A67" s="10"/>
      <c r="B67" s="63" t="s">
        <v>32</v>
      </c>
      <c r="C67" s="387">
        <v>0.45151342090235591</v>
      </c>
      <c r="D67" s="21"/>
      <c r="E67" s="22"/>
      <c r="G67" s="212"/>
    </row>
    <row r="68" spans="1:7" x14ac:dyDescent="0.2">
      <c r="A68" s="10"/>
      <c r="B68" s="63" t="s">
        <v>30</v>
      </c>
      <c r="C68" s="387">
        <v>0.92799896221520195</v>
      </c>
      <c r="D68" s="21"/>
      <c r="E68" s="22"/>
      <c r="G68" s="212"/>
    </row>
    <row r="69" spans="1:7" x14ac:dyDescent="0.2">
      <c r="A69" s="10"/>
      <c r="B69" s="63" t="s">
        <v>61</v>
      </c>
      <c r="C69" s="387">
        <v>1.2594588891400977</v>
      </c>
      <c r="D69" s="21"/>
      <c r="E69" s="22"/>
      <c r="G69" s="212"/>
    </row>
    <row r="70" spans="1:7" x14ac:dyDescent="0.2">
      <c r="A70" s="10"/>
      <c r="B70" s="63" t="s">
        <v>26</v>
      </c>
      <c r="C70" s="387">
        <v>1.5603147484178386</v>
      </c>
      <c r="D70" s="21"/>
      <c r="E70" s="22"/>
      <c r="G70" s="212"/>
    </row>
    <row r="71" spans="1:7" x14ac:dyDescent="0.2">
      <c r="A71" s="10"/>
      <c r="B71" s="63" t="s">
        <v>24</v>
      </c>
      <c r="C71" s="387">
        <v>1.704336009882645</v>
      </c>
      <c r="D71" s="21"/>
      <c r="E71" s="22"/>
      <c r="G71" s="212"/>
    </row>
    <row r="72" spans="1:7" x14ac:dyDescent="0.2">
      <c r="A72" s="10"/>
      <c r="B72" s="63" t="s">
        <v>39</v>
      </c>
      <c r="C72" s="387">
        <v>1.7054559379637246</v>
      </c>
      <c r="D72" s="21"/>
      <c r="E72" s="22"/>
      <c r="G72" s="212"/>
    </row>
    <row r="73" spans="1:7" x14ac:dyDescent="0.2">
      <c r="A73" s="10"/>
      <c r="B73" s="63" t="s">
        <v>42</v>
      </c>
      <c r="C73" s="387">
        <v>1.9908251306355662</v>
      </c>
      <c r="D73" s="21"/>
      <c r="E73" s="22"/>
      <c r="G73" s="212"/>
    </row>
    <row r="74" spans="1:7" x14ac:dyDescent="0.2">
      <c r="A74" s="10"/>
      <c r="B74" s="63" t="s">
        <v>63</v>
      </c>
      <c r="C74" s="387">
        <v>2.0364998791394728</v>
      </c>
      <c r="D74" s="21"/>
      <c r="E74" s="22"/>
      <c r="G74" s="212"/>
    </row>
    <row r="75" spans="1:7" x14ac:dyDescent="0.2">
      <c r="A75" s="10"/>
      <c r="B75" s="63" t="s">
        <v>45</v>
      </c>
      <c r="C75" s="387">
        <v>2.1332794830371582</v>
      </c>
      <c r="D75" s="21"/>
      <c r="E75" s="22"/>
      <c r="G75" s="212"/>
    </row>
    <row r="76" spans="1:7" x14ac:dyDescent="0.2">
      <c r="A76" s="10"/>
      <c r="B76" s="63" t="s">
        <v>47</v>
      </c>
      <c r="C76" s="387">
        <v>2.5820255462786501</v>
      </c>
      <c r="D76" s="21"/>
      <c r="E76" s="22"/>
      <c r="G76" s="212"/>
    </row>
    <row r="77" spans="1:7" x14ac:dyDescent="0.2">
      <c r="A77" s="10"/>
      <c r="B77" s="63" t="s">
        <v>36</v>
      </c>
      <c r="C77" s="387">
        <v>2.7064044289044178</v>
      </c>
      <c r="D77" s="21"/>
      <c r="E77" s="22"/>
      <c r="G77" s="212"/>
    </row>
    <row r="78" spans="1:7" x14ac:dyDescent="0.2">
      <c r="A78" s="10"/>
      <c r="B78" s="63" t="s">
        <v>25</v>
      </c>
      <c r="C78" s="387">
        <v>3.0087714868604398</v>
      </c>
      <c r="D78" s="21"/>
      <c r="E78" s="22"/>
      <c r="G78" s="212"/>
    </row>
    <row r="79" spans="1:7" x14ac:dyDescent="0.2">
      <c r="A79" s="10"/>
      <c r="B79" s="63" t="s">
        <v>38</v>
      </c>
      <c r="C79" s="387">
        <v>4.2971862047392042</v>
      </c>
      <c r="D79" s="21"/>
      <c r="E79" s="22"/>
      <c r="G79" s="212"/>
    </row>
    <row r="80" spans="1:7" x14ac:dyDescent="0.2">
      <c r="A80" s="10"/>
      <c r="B80" s="63" t="s">
        <v>44</v>
      </c>
      <c r="C80" s="387">
        <v>4.3389302208413829</v>
      </c>
      <c r="D80" s="21"/>
      <c r="E80" s="22"/>
      <c r="G80" s="212"/>
    </row>
    <row r="81" spans="1:7" x14ac:dyDescent="0.2">
      <c r="A81" s="10"/>
      <c r="B81" s="63" t="s">
        <v>41</v>
      </c>
      <c r="C81" s="387">
        <v>4.512384481450062</v>
      </c>
      <c r="D81" s="21"/>
      <c r="E81" s="22"/>
      <c r="G81" s="212"/>
    </row>
    <row r="82" spans="1:7" x14ac:dyDescent="0.2">
      <c r="A82" s="52"/>
      <c r="B82" s="63" t="s">
        <v>62</v>
      </c>
      <c r="C82" s="387">
        <v>4.6335174580651808</v>
      </c>
      <c r="D82" s="21"/>
      <c r="E82" s="22"/>
      <c r="G82" s="212"/>
    </row>
    <row r="83" spans="1:7" x14ac:dyDescent="0.2">
      <c r="A83" s="52"/>
      <c r="B83" s="63" t="s">
        <v>37</v>
      </c>
      <c r="C83" s="387">
        <v>4.9377497855669414</v>
      </c>
      <c r="D83" s="21"/>
      <c r="E83" s="22"/>
      <c r="G83" s="212"/>
    </row>
    <row r="84" spans="1:7" x14ac:dyDescent="0.2">
      <c r="A84" s="52"/>
      <c r="B84" s="63" t="s">
        <v>31</v>
      </c>
      <c r="C84" s="387">
        <v>5.4932681818181939</v>
      </c>
      <c r="D84" s="21"/>
      <c r="E84" s="22"/>
      <c r="G84" s="212"/>
    </row>
    <row r="85" spans="1:7" x14ac:dyDescent="0.2">
      <c r="A85" s="52"/>
      <c r="B85" s="63" t="s">
        <v>28</v>
      </c>
      <c r="C85" s="387">
        <v>6.5487595185458121</v>
      </c>
      <c r="D85" s="21"/>
      <c r="E85" s="22"/>
      <c r="G85" s="212"/>
    </row>
    <row r="86" spans="1:7" x14ac:dyDescent="0.2">
      <c r="A86" s="52"/>
      <c r="B86" s="63" t="s">
        <v>35</v>
      </c>
      <c r="C86" s="387">
        <v>8.1379139274561556</v>
      </c>
      <c r="D86" s="21"/>
      <c r="E86" s="22"/>
      <c r="G86" s="212"/>
    </row>
    <row r="87" spans="1:7" x14ac:dyDescent="0.2">
      <c r="A87" s="52"/>
      <c r="B87" s="63" t="s">
        <v>43</v>
      </c>
      <c r="C87" s="387">
        <v>8.4769659735349716</v>
      </c>
      <c r="D87" s="21"/>
      <c r="E87" s="22"/>
      <c r="G87" s="212"/>
    </row>
    <row r="88" spans="1:7" x14ac:dyDescent="0.2">
      <c r="A88" s="52"/>
      <c r="B88" s="63" t="s">
        <v>27</v>
      </c>
      <c r="C88" s="387">
        <v>9.2348302618816724</v>
      </c>
      <c r="D88" s="21"/>
      <c r="E88" s="22"/>
      <c r="G88" s="212"/>
    </row>
    <row r="89" spans="1:7" x14ac:dyDescent="0.2">
      <c r="A89" s="52"/>
      <c r="B89" s="63" t="s">
        <v>34</v>
      </c>
      <c r="C89" s="387">
        <v>11.777074764558906</v>
      </c>
      <c r="D89" s="21"/>
      <c r="E89" s="22"/>
      <c r="G89" s="212"/>
    </row>
    <row r="90" spans="1:7" x14ac:dyDescent="0.2">
      <c r="A90" s="52"/>
      <c r="B90" s="63"/>
      <c r="C90" s="387"/>
      <c r="G90" s="212"/>
    </row>
    <row r="91" spans="1:7" x14ac:dyDescent="0.2">
      <c r="A91" s="52"/>
      <c r="B91" s="63" t="s">
        <v>49</v>
      </c>
      <c r="C91" s="387">
        <v>-0.6140353957440845</v>
      </c>
      <c r="D91" s="21"/>
      <c r="E91" s="22"/>
      <c r="G91" s="212"/>
    </row>
    <row r="92" spans="1:7" x14ac:dyDescent="0.2">
      <c r="A92" s="52"/>
      <c r="B92" s="63" t="s">
        <v>48</v>
      </c>
      <c r="C92" s="387">
        <v>0.23714083522666068</v>
      </c>
      <c r="D92" s="21"/>
      <c r="G92" s="212"/>
    </row>
    <row r="93" spans="1:7" x14ac:dyDescent="0.2">
      <c r="A93" s="52"/>
      <c r="B93" s="63"/>
      <c r="C93" s="387"/>
      <c r="D93" s="21"/>
      <c r="E93" s="22"/>
      <c r="G93" s="212"/>
    </row>
    <row r="94" spans="1:7" x14ac:dyDescent="0.2">
      <c r="A94" s="52"/>
      <c r="B94" s="63" t="s">
        <v>141</v>
      </c>
      <c r="C94" s="387">
        <v>8.861470370370359</v>
      </c>
      <c r="D94" s="21"/>
      <c r="E94" s="22"/>
    </row>
    <row r="95" spans="1:7" x14ac:dyDescent="0.2">
      <c r="A95" s="52"/>
      <c r="B95" s="63"/>
      <c r="C95" s="23"/>
      <c r="D95" s="21"/>
      <c r="E95" s="22"/>
    </row>
    <row r="96" spans="1:7" x14ac:dyDescent="0.2">
      <c r="A96" s="52"/>
      <c r="B96" s="63"/>
      <c r="C96" s="23"/>
      <c r="D96" s="21"/>
      <c r="E96" s="22"/>
    </row>
    <row r="97" spans="1:7" x14ac:dyDescent="0.2">
      <c r="A97" s="52"/>
      <c r="B97" s="68"/>
      <c r="C97" s="24"/>
      <c r="D97" s="21"/>
      <c r="E97" s="22"/>
    </row>
    <row r="98" spans="1:7" x14ac:dyDescent="0.2">
      <c r="A98" s="52"/>
      <c r="B98" s="68"/>
      <c r="C98" s="24"/>
      <c r="D98" s="21"/>
      <c r="E98" s="22"/>
    </row>
    <row r="99" spans="1:7" x14ac:dyDescent="0.2">
      <c r="A99" s="52"/>
      <c r="B99" s="68"/>
      <c r="C99" s="24"/>
      <c r="D99" s="21"/>
      <c r="E99" s="22"/>
    </row>
    <row r="100" spans="1:7" ht="14.25" x14ac:dyDescent="0.2">
      <c r="A100" s="52"/>
      <c r="B100" s="377"/>
      <c r="C100" s="376"/>
      <c r="D100" s="21"/>
      <c r="E100" s="22"/>
      <c r="F100" s="9"/>
      <c r="G100" s="10"/>
    </row>
    <row r="101" spans="1:7" x14ac:dyDescent="0.2">
      <c r="A101" s="52"/>
      <c r="B101" s="58"/>
      <c r="C101" s="24"/>
      <c r="D101" s="21"/>
      <c r="E101" s="22"/>
    </row>
    <row r="102" spans="1:7" ht="12.75" x14ac:dyDescent="0.2">
      <c r="A102" s="52"/>
      <c r="B102" s="377"/>
      <c r="C102" s="378"/>
      <c r="D102" s="21"/>
    </row>
    <row r="103" spans="1:7" ht="12.75" x14ac:dyDescent="0.2">
      <c r="A103" s="52"/>
      <c r="B103" s="377"/>
      <c r="C103" s="378"/>
      <c r="D103" s="21"/>
    </row>
    <row r="104" spans="1:7" ht="12.75" x14ac:dyDescent="0.2">
      <c r="A104" s="52"/>
      <c r="B104" s="377"/>
      <c r="C104" s="377"/>
      <c r="D104" s="21"/>
    </row>
    <row r="105" spans="1:7" x14ac:dyDescent="0.2">
      <c r="A105" s="9"/>
      <c r="B105" s="12"/>
      <c r="C105" s="69"/>
    </row>
    <row r="106" spans="1:7" ht="12.75" x14ac:dyDescent="0.2">
      <c r="A106" s="9"/>
      <c r="B106" s="377"/>
      <c r="C106" s="377"/>
    </row>
    <row r="107" spans="1:7" ht="12.75" x14ac:dyDescent="0.2">
      <c r="A107" s="9"/>
      <c r="B107" s="377"/>
      <c r="C107" s="377"/>
    </row>
    <row r="108" spans="1:7" ht="12.75" x14ac:dyDescent="0.2">
      <c r="B108" s="377"/>
      <c r="C108" s="377"/>
    </row>
    <row r="109" spans="1:7" x14ac:dyDescent="0.2">
      <c r="B109" s="123"/>
      <c r="C109" s="123"/>
    </row>
    <row r="110" spans="1:7" x14ac:dyDescent="0.2">
      <c r="B110" s="8"/>
      <c r="C110" s="8"/>
      <c r="D110" s="8"/>
    </row>
    <row r="111" spans="1:7" ht="24" x14ac:dyDescent="0.2">
      <c r="A111" s="9"/>
      <c r="B111" s="379"/>
      <c r="C111" s="380" t="s">
        <v>1</v>
      </c>
      <c r="D111" s="380" t="s">
        <v>87</v>
      </c>
      <c r="E111" s="10"/>
    </row>
    <row r="112" spans="1:7" ht="12.75" x14ac:dyDescent="0.2">
      <c r="A112" s="9"/>
      <c r="B112" s="382" t="s">
        <v>23</v>
      </c>
      <c r="C112" s="383" t="s">
        <v>2</v>
      </c>
      <c r="D112" s="384">
        <v>-0.8535120939875549</v>
      </c>
      <c r="E112" s="10"/>
    </row>
    <row r="113" spans="1:5" ht="12.75" x14ac:dyDescent="0.2">
      <c r="A113" s="9"/>
      <c r="B113" s="382" t="s">
        <v>24</v>
      </c>
      <c r="C113" s="383" t="s">
        <v>3</v>
      </c>
      <c r="D113" s="384">
        <v>1.704336009882645</v>
      </c>
      <c r="E113" s="10"/>
    </row>
    <row r="114" spans="1:5" ht="12.75" x14ac:dyDescent="0.2">
      <c r="A114" s="9"/>
      <c r="B114" s="382" t="s">
        <v>25</v>
      </c>
      <c r="C114" s="383" t="s">
        <v>4</v>
      </c>
      <c r="D114" s="384">
        <v>3.0087714868604398</v>
      </c>
      <c r="E114" s="10"/>
    </row>
    <row r="115" spans="1:5" ht="12.75" x14ac:dyDescent="0.2">
      <c r="A115" s="9"/>
      <c r="B115" s="382" t="s">
        <v>26</v>
      </c>
      <c r="C115" s="383" t="s">
        <v>5</v>
      </c>
      <c r="D115" s="384">
        <v>1.5603147484178386</v>
      </c>
      <c r="E115" s="10"/>
    </row>
    <row r="116" spans="1:5" ht="12.75" x14ac:dyDescent="0.2">
      <c r="A116" s="9"/>
      <c r="B116" s="382" t="s">
        <v>62</v>
      </c>
      <c r="C116" s="383" t="s">
        <v>2</v>
      </c>
      <c r="D116" s="384">
        <v>4.6335174580651808</v>
      </c>
      <c r="E116" s="10"/>
    </row>
    <row r="117" spans="1:5" ht="12.75" x14ac:dyDescent="0.2">
      <c r="A117" s="9"/>
      <c r="B117" s="382" t="s">
        <v>27</v>
      </c>
      <c r="C117" s="383" t="s">
        <v>2</v>
      </c>
      <c r="D117" s="384">
        <v>9.2348302618816724</v>
      </c>
      <c r="E117" s="10"/>
    </row>
    <row r="118" spans="1:5" ht="12.75" x14ac:dyDescent="0.2">
      <c r="A118" s="9"/>
      <c r="B118" s="382" t="s">
        <v>28</v>
      </c>
      <c r="C118" s="383" t="s">
        <v>2</v>
      </c>
      <c r="D118" s="384">
        <v>6.5487595185458121</v>
      </c>
      <c r="E118" s="10"/>
    </row>
    <row r="119" spans="1:5" ht="12.75" x14ac:dyDescent="0.2">
      <c r="A119" s="9"/>
      <c r="B119" s="382" t="s">
        <v>29</v>
      </c>
      <c r="C119" s="383" t="s">
        <v>2</v>
      </c>
      <c r="D119" s="384">
        <v>-0.99645833333333655</v>
      </c>
      <c r="E119" s="10"/>
    </row>
    <row r="120" spans="1:5" ht="12.75" x14ac:dyDescent="0.2">
      <c r="A120" s="9"/>
      <c r="B120" s="382" t="s">
        <v>61</v>
      </c>
      <c r="C120" s="383" t="s">
        <v>2</v>
      </c>
      <c r="D120" s="384">
        <v>1.2594588891400977</v>
      </c>
      <c r="E120" s="10"/>
    </row>
    <row r="121" spans="1:5" ht="12.75" x14ac:dyDescent="0.2">
      <c r="A121" s="9"/>
      <c r="B121" s="382" t="s">
        <v>30</v>
      </c>
      <c r="C121" s="383" t="s">
        <v>2</v>
      </c>
      <c r="D121" s="384">
        <v>0.92799896221520195</v>
      </c>
      <c r="E121" s="10"/>
    </row>
    <row r="122" spans="1:5" ht="12.75" x14ac:dyDescent="0.2">
      <c r="A122" s="9"/>
      <c r="B122" s="382" t="s">
        <v>31</v>
      </c>
      <c r="C122" s="383" t="s">
        <v>15</v>
      </c>
      <c r="D122" s="384">
        <v>5.4932681818181939</v>
      </c>
      <c r="E122" s="10"/>
    </row>
    <row r="123" spans="1:5" ht="12.75" x14ac:dyDescent="0.2">
      <c r="A123" s="9"/>
      <c r="B123" s="382" t="s">
        <v>32</v>
      </c>
      <c r="C123" s="383" t="s">
        <v>2</v>
      </c>
      <c r="D123" s="384">
        <v>0.45151342090235591</v>
      </c>
      <c r="E123" s="10"/>
    </row>
    <row r="124" spans="1:5" ht="12.75" x14ac:dyDescent="0.2">
      <c r="A124" s="9"/>
      <c r="B124" s="382" t="s">
        <v>33</v>
      </c>
      <c r="C124" s="383" t="s">
        <v>2</v>
      </c>
      <c r="D124" s="384">
        <v>-2.7114576388888865</v>
      </c>
      <c r="E124" s="10"/>
    </row>
    <row r="125" spans="1:5" ht="12.75" x14ac:dyDescent="0.2">
      <c r="A125" s="9"/>
      <c r="B125" s="382" t="s">
        <v>34</v>
      </c>
      <c r="C125" s="383" t="s">
        <v>2</v>
      </c>
      <c r="D125" s="384">
        <v>11.777074764558906</v>
      </c>
      <c r="E125" s="10"/>
    </row>
    <row r="126" spans="1:5" ht="12.75" x14ac:dyDescent="0.2">
      <c r="A126" s="381">
        <v>3.4527999999999999</v>
      </c>
      <c r="B126" s="382" t="s">
        <v>35</v>
      </c>
      <c r="C126" s="383" t="s">
        <v>6</v>
      </c>
      <c r="D126" s="384">
        <v>8.1379139274561556</v>
      </c>
      <c r="E126" s="10"/>
    </row>
    <row r="127" spans="1:5" ht="12.75" x14ac:dyDescent="0.2">
      <c r="A127" s="9"/>
      <c r="B127" s="382" t="s">
        <v>36</v>
      </c>
      <c r="C127" s="383" t="s">
        <v>2</v>
      </c>
      <c r="D127" s="384">
        <v>2.7064044289044178</v>
      </c>
      <c r="E127" s="10"/>
    </row>
    <row r="128" spans="1:5" ht="12.75" x14ac:dyDescent="0.2">
      <c r="A128" s="9"/>
      <c r="B128" s="382" t="s">
        <v>37</v>
      </c>
      <c r="C128" s="383" t="s">
        <v>7</v>
      </c>
      <c r="D128" s="384">
        <v>4.9377497855669414</v>
      </c>
      <c r="E128" s="10"/>
    </row>
    <row r="129" spans="1:5" ht="12.75" x14ac:dyDescent="0.2">
      <c r="A129" s="9"/>
      <c r="B129" s="382" t="s">
        <v>38</v>
      </c>
      <c r="C129" s="383" t="s">
        <v>2</v>
      </c>
      <c r="D129" s="384">
        <v>4.2971862047392042</v>
      </c>
      <c r="E129" s="10"/>
    </row>
    <row r="130" spans="1:5" ht="12.75" x14ac:dyDescent="0.2">
      <c r="A130" s="9"/>
      <c r="B130" s="382" t="s">
        <v>39</v>
      </c>
      <c r="C130" s="383" t="s">
        <v>2</v>
      </c>
      <c r="D130" s="384">
        <v>1.7054559379637246</v>
      </c>
      <c r="E130" s="10"/>
    </row>
    <row r="131" spans="1:5" ht="12.75" x14ac:dyDescent="0.2">
      <c r="A131" s="9"/>
      <c r="B131" s="382" t="s">
        <v>40</v>
      </c>
      <c r="C131" s="383" t="s">
        <v>2</v>
      </c>
      <c r="D131" s="384">
        <v>-0.59058205161346666</v>
      </c>
      <c r="E131" s="10"/>
    </row>
    <row r="132" spans="1:5" ht="12.75" x14ac:dyDescent="0.2">
      <c r="A132" s="9"/>
      <c r="B132" s="382" t="s">
        <v>41</v>
      </c>
      <c r="C132" s="383" t="s">
        <v>8</v>
      </c>
      <c r="D132" s="384">
        <v>4.512384481450062</v>
      </c>
      <c r="E132" s="10"/>
    </row>
    <row r="133" spans="1:5" ht="12.75" x14ac:dyDescent="0.2">
      <c r="A133" s="9"/>
      <c r="B133" s="382" t="s">
        <v>42</v>
      </c>
      <c r="C133" s="383" t="s">
        <v>2</v>
      </c>
      <c r="D133" s="384">
        <v>1.9908251306355662</v>
      </c>
      <c r="E133" s="10"/>
    </row>
    <row r="134" spans="1:5" ht="12.75" x14ac:dyDescent="0.2">
      <c r="A134" s="9"/>
      <c r="B134" s="382" t="s">
        <v>43</v>
      </c>
      <c r="C134" s="383" t="s">
        <v>9</v>
      </c>
      <c r="D134" s="384">
        <v>8.4769659735349716</v>
      </c>
      <c r="E134" s="10"/>
    </row>
    <row r="135" spans="1:5" ht="12.75" x14ac:dyDescent="0.2">
      <c r="A135" s="9"/>
      <c r="B135" s="382" t="s">
        <v>44</v>
      </c>
      <c r="C135" s="383" t="s">
        <v>2</v>
      </c>
      <c r="D135" s="384">
        <v>4.3389302208413829</v>
      </c>
      <c r="E135" s="10"/>
    </row>
    <row r="136" spans="1:5" ht="12.75" x14ac:dyDescent="0.2">
      <c r="A136" s="9"/>
      <c r="B136" s="382" t="s">
        <v>45</v>
      </c>
      <c r="C136" s="383" t="s">
        <v>2</v>
      </c>
      <c r="D136" s="384">
        <v>2.1332794830371582</v>
      </c>
      <c r="E136" s="10"/>
    </row>
    <row r="137" spans="1:5" ht="12.75" x14ac:dyDescent="0.2">
      <c r="A137" s="9"/>
      <c r="B137" s="382" t="s">
        <v>46</v>
      </c>
      <c r="C137" s="383" t="s">
        <v>2</v>
      </c>
      <c r="D137" s="384">
        <v>0.41777402750823578</v>
      </c>
      <c r="E137" s="10"/>
    </row>
    <row r="138" spans="1:5" ht="12.75" x14ac:dyDescent="0.2">
      <c r="A138" s="9"/>
      <c r="B138" s="382" t="s">
        <v>47</v>
      </c>
      <c r="C138" s="383" t="s">
        <v>10</v>
      </c>
      <c r="D138" s="384">
        <v>2.5820255462786501</v>
      </c>
      <c r="E138" s="10"/>
    </row>
    <row r="139" spans="1:5" ht="12.75" x14ac:dyDescent="0.2">
      <c r="A139" s="9"/>
      <c r="B139" s="382" t="s">
        <v>63</v>
      </c>
      <c r="C139" s="383" t="s">
        <v>11</v>
      </c>
      <c r="D139" s="384">
        <v>2.0364998791394728</v>
      </c>
      <c r="E139" s="10"/>
    </row>
    <row r="140" spans="1:5" x14ac:dyDescent="0.2">
      <c r="A140" s="9"/>
      <c r="B140" s="14" t="s">
        <v>48</v>
      </c>
      <c r="C140" s="14" t="s">
        <v>12</v>
      </c>
      <c r="D140" s="385">
        <v>0.23714083522666068</v>
      </c>
      <c r="E140" s="10"/>
    </row>
    <row r="141" spans="1:5" ht="12.75" x14ac:dyDescent="0.2">
      <c r="A141" s="9"/>
      <c r="B141" s="382" t="s">
        <v>49</v>
      </c>
      <c r="C141" s="383" t="s">
        <v>13</v>
      </c>
      <c r="D141" s="384">
        <v>-0.6140353957440845</v>
      </c>
      <c r="E141" s="10"/>
    </row>
    <row r="142" spans="1:5" ht="12.75" x14ac:dyDescent="0.2">
      <c r="A142" s="9"/>
      <c r="B142" s="382" t="s">
        <v>50</v>
      </c>
      <c r="C142" s="383" t="s">
        <v>14</v>
      </c>
      <c r="D142" s="384"/>
      <c r="E142" s="10"/>
    </row>
    <row r="143" spans="1:5" ht="12.75" x14ac:dyDescent="0.2">
      <c r="A143" s="9"/>
      <c r="B143" s="382" t="s">
        <v>98</v>
      </c>
      <c r="C143" s="383" t="s">
        <v>106</v>
      </c>
      <c r="D143" s="384"/>
      <c r="E143" s="10"/>
    </row>
    <row r="144" spans="1:5" x14ac:dyDescent="0.2">
      <c r="A144" s="9"/>
      <c r="B144" s="14" t="s">
        <v>97</v>
      </c>
      <c r="C144" s="14" t="s">
        <v>105</v>
      </c>
      <c r="D144" s="385">
        <v>8.861470370370359</v>
      </c>
      <c r="E144" s="10"/>
    </row>
    <row r="145" spans="1:5" ht="12.75" x14ac:dyDescent="0.2">
      <c r="A145" s="9"/>
      <c r="B145" s="382" t="s">
        <v>103</v>
      </c>
      <c r="C145" s="383" t="s">
        <v>104</v>
      </c>
      <c r="D145" s="384"/>
      <c r="E145" s="10"/>
    </row>
    <row r="146" spans="1:5" ht="12.75" x14ac:dyDescent="0.2">
      <c r="A146" s="9"/>
      <c r="B146" s="382"/>
      <c r="C146" s="383"/>
      <c r="D146" s="383"/>
      <c r="E146" s="10"/>
    </row>
    <row r="147" spans="1:5" x14ac:dyDescent="0.2">
      <c r="A147" s="9"/>
      <c r="B147" s="7"/>
      <c r="C147" s="7"/>
      <c r="D147" s="7"/>
    </row>
    <row r="148" spans="1:5" x14ac:dyDescent="0.2">
      <c r="B148" s="7"/>
      <c r="C148" s="7"/>
      <c r="D148" s="7"/>
    </row>
  </sheetData>
  <sortState ref="B90:C91">
    <sortCondition ref="C91:C92"/>
  </sortState>
  <phoneticPr fontId="9" type="noConversion"/>
  <pageMargins left="0.7" right="0.7" top="0.75" bottom="0.75" header="0.3" footer="0.3"/>
  <pageSetup paperSize="9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2:AH197"/>
  <sheetViews>
    <sheetView showGridLines="0" zoomScaleNormal="100" workbookViewId="0"/>
  </sheetViews>
  <sheetFormatPr defaultColWidth="8.85546875" defaultRowHeight="12" x14ac:dyDescent="0.2"/>
  <cols>
    <col min="1" max="1" width="7.85546875" style="12" customWidth="1"/>
    <col min="2" max="2" width="14.140625" style="14" customWidth="1"/>
    <col min="3" max="3" width="12.5703125" style="14" customWidth="1"/>
    <col min="4" max="5" width="10.85546875" style="14" customWidth="1"/>
    <col min="6" max="6" width="10.85546875" style="12" customWidth="1"/>
    <col min="7" max="7" width="10.85546875" style="14" customWidth="1"/>
    <col min="8" max="8" width="10.85546875" style="12" customWidth="1"/>
    <col min="9" max="13" width="13.85546875" style="12" customWidth="1"/>
    <col min="14" max="14" width="35.85546875" style="12" customWidth="1"/>
    <col min="15" max="19" width="15.85546875" style="12" customWidth="1"/>
    <col min="20" max="20" width="14" style="12" customWidth="1"/>
    <col min="21" max="34" width="10.85546875" style="12" customWidth="1"/>
    <col min="35" max="35" width="8.85546875" style="12"/>
    <col min="36" max="36" width="14" style="12" customWidth="1"/>
    <col min="37" max="40" width="10.85546875" style="12" customWidth="1"/>
    <col min="41" max="45" width="11.7109375" style="12" customWidth="1"/>
    <col min="46" max="16384" width="8.85546875" style="12"/>
  </cols>
  <sheetData>
    <row r="2" spans="1:21" x14ac:dyDescent="0.2">
      <c r="B2" s="228" t="s">
        <v>153</v>
      </c>
    </row>
    <row r="3" spans="1:21" x14ac:dyDescent="0.2">
      <c r="B3" s="29" t="s">
        <v>22</v>
      </c>
    </row>
    <row r="4" spans="1:21" x14ac:dyDescent="0.2">
      <c r="B4" s="29"/>
    </row>
    <row r="5" spans="1:21" ht="48" x14ac:dyDescent="0.2">
      <c r="B5" s="124"/>
      <c r="C5" s="154" t="s">
        <v>16</v>
      </c>
      <c r="D5" s="155" t="s">
        <v>52</v>
      </c>
      <c r="E5" s="155" t="s">
        <v>18</v>
      </c>
      <c r="F5" s="155" t="s">
        <v>17</v>
      </c>
    </row>
    <row r="6" spans="1:21" s="130" customFormat="1" x14ac:dyDescent="0.2">
      <c r="A6" s="138"/>
      <c r="B6" s="134" t="s">
        <v>23</v>
      </c>
      <c r="C6" s="347">
        <v>-0.83166421856639539</v>
      </c>
      <c r="D6" s="347">
        <v>-1.9114268502581893</v>
      </c>
      <c r="E6" s="347">
        <v>-2.0791789023521052</v>
      </c>
      <c r="F6" s="347">
        <v>2.2720392370572222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30" customFormat="1" x14ac:dyDescent="0.2">
      <c r="A7" s="138"/>
      <c r="B7" s="139" t="s">
        <v>24</v>
      </c>
      <c r="C7" s="348">
        <v>4.1609405324707529</v>
      </c>
      <c r="D7" s="348">
        <v>-0.18334960123795563</v>
      </c>
      <c r="E7" s="348">
        <v>-4.6607987551867254</v>
      </c>
      <c r="F7" s="348">
        <v>-8.5093211073884749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s="130" customFormat="1" x14ac:dyDescent="0.2">
      <c r="A8" s="138"/>
      <c r="B8" s="139" t="s">
        <v>25</v>
      </c>
      <c r="C8" s="348">
        <v>3.9206898496158895</v>
      </c>
      <c r="D8" s="348">
        <v>3.4688736402540847</v>
      </c>
      <c r="E8" s="348">
        <v>4.3174151852521723</v>
      </c>
      <c r="F8" s="348">
        <v>0.19210562382931734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s="130" customFormat="1" x14ac:dyDescent="0.2">
      <c r="A9" s="138"/>
      <c r="B9" s="139" t="s">
        <v>26</v>
      </c>
      <c r="C9" s="348">
        <v>1.8742964734205103</v>
      </c>
      <c r="D9" s="348">
        <v>-0.88742894592534904</v>
      </c>
      <c r="E9" s="348">
        <v>-3.0497722742214495</v>
      </c>
      <c r="F9" s="348">
        <v>0.74079782897202873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s="130" customFormat="1" x14ac:dyDescent="0.2">
      <c r="A10" s="138"/>
      <c r="B10" s="139" t="s">
        <v>62</v>
      </c>
      <c r="C10" s="348">
        <v>3.5668354770761539</v>
      </c>
      <c r="D10" s="348">
        <v>5.7914105416080384</v>
      </c>
      <c r="E10" s="348">
        <v>4.4353374233128999</v>
      </c>
      <c r="F10" s="348">
        <v>2.1771323529411837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s="130" customFormat="1" x14ac:dyDescent="0.2">
      <c r="A11" s="138"/>
      <c r="B11" s="139" t="s">
        <v>27</v>
      </c>
      <c r="C11" s="348">
        <v>9.0563693790149955</v>
      </c>
      <c r="D11" s="348">
        <v>19.590516532324415</v>
      </c>
      <c r="E11" s="348">
        <v>5.5475193398659179</v>
      </c>
      <c r="F11" s="348">
        <v>5.9274209245742293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s="130" customFormat="1" x14ac:dyDescent="0.2">
      <c r="A12" s="138"/>
      <c r="B12" s="139" t="s">
        <v>28</v>
      </c>
      <c r="C12" s="348">
        <v>2.2549902446345489</v>
      </c>
      <c r="D12" s="348">
        <v>7.3753877973112729</v>
      </c>
      <c r="E12" s="348">
        <v>-1.2032932235592146</v>
      </c>
      <c r="F12" s="348">
        <v>8.8948354294888947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s="130" customFormat="1" x14ac:dyDescent="0.2">
      <c r="A13" s="138"/>
      <c r="B13" s="139" t="s">
        <v>29</v>
      </c>
      <c r="C13" s="348">
        <v>-0.16849343266025282</v>
      </c>
      <c r="D13" s="348">
        <v>-4.9826745818970952</v>
      </c>
      <c r="E13" s="348">
        <v>0.35726961770623761</v>
      </c>
      <c r="F13" s="348">
        <v>1.7556421686747044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s="130" customFormat="1" x14ac:dyDescent="0.2">
      <c r="A14" s="138"/>
      <c r="B14" s="139" t="s">
        <v>61</v>
      </c>
      <c r="C14" s="348">
        <v>-1.7559518840579835</v>
      </c>
      <c r="D14" s="348">
        <v>6.2395635328536381</v>
      </c>
      <c r="E14" s="348">
        <v>3.7937001209189787</v>
      </c>
      <c r="F14" s="348">
        <v>-1.1616320474777502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s="130" customFormat="1" x14ac:dyDescent="0.2">
      <c r="A15" s="138"/>
      <c r="B15" s="139" t="s">
        <v>30</v>
      </c>
      <c r="C15" s="348">
        <v>1.8674026933101706</v>
      </c>
      <c r="D15" s="348">
        <v>4.3510389610389675</v>
      </c>
      <c r="E15" s="348">
        <v>-5.9783615608908702</v>
      </c>
      <c r="F15" s="348">
        <v>0.55239166855331445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s="130" customFormat="1" x14ac:dyDescent="0.2">
      <c r="A16" s="138"/>
      <c r="B16" s="139" t="s">
        <v>31</v>
      </c>
      <c r="C16" s="348">
        <v>4.2172775370931266</v>
      </c>
      <c r="D16" s="348">
        <v>3.6084996038320298</v>
      </c>
      <c r="E16" s="348">
        <v>7.7346971868164998</v>
      </c>
      <c r="F16" s="348">
        <v>1.6658480551374575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s="130" customFormat="1" x14ac:dyDescent="0.2">
      <c r="A17" s="138"/>
      <c r="B17" s="139" t="s">
        <v>32</v>
      </c>
      <c r="C17" s="348">
        <v>0.68800207576544548</v>
      </c>
      <c r="D17" s="348">
        <v>0.91187845303869686</v>
      </c>
      <c r="E17" s="348">
        <v>1.7471335605825973</v>
      </c>
      <c r="F17" s="348">
        <v>-0.12361143937602373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s="130" customFormat="1" x14ac:dyDescent="0.2">
      <c r="A18" s="138"/>
      <c r="B18" s="139" t="s">
        <v>33</v>
      </c>
      <c r="C18" s="348">
        <v>-2.3538051776591544</v>
      </c>
      <c r="D18" s="348">
        <v>2.1868218623481672</v>
      </c>
      <c r="E18" s="348">
        <v>-12.321776058176397</v>
      </c>
      <c r="F18" s="348">
        <v>4.9667495355215276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s="130" customFormat="1" x14ac:dyDescent="0.2">
      <c r="A19" s="138"/>
      <c r="B19" s="139" t="s">
        <v>34</v>
      </c>
      <c r="C19" s="348">
        <v>10.503830633284258</v>
      </c>
      <c r="D19" s="348">
        <v>12.956010471204202</v>
      </c>
      <c r="E19" s="348">
        <v>7.0749449035812848</v>
      </c>
      <c r="F19" s="348">
        <v>3.4840124255759974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s="130" customFormat="1" x14ac:dyDescent="0.2">
      <c r="A20" s="138"/>
      <c r="B20" s="139" t="s">
        <v>184</v>
      </c>
      <c r="C20" s="348">
        <v>8.0203233432835894</v>
      </c>
      <c r="D20" s="348">
        <v>29.267621786826343</v>
      </c>
      <c r="E20" s="348">
        <v>1.1036075618031982</v>
      </c>
      <c r="F20" s="348">
        <v>1.0908381424518461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s="130" customFormat="1" x14ac:dyDescent="0.2">
      <c r="A21" s="138"/>
      <c r="B21" s="139" t="s">
        <v>36</v>
      </c>
      <c r="C21" s="348">
        <v>0.20869882340414</v>
      </c>
      <c r="D21" s="348">
        <v>-3.9832487232258567</v>
      </c>
      <c r="E21" s="348">
        <v>7.5158685995997372</v>
      </c>
      <c r="F21" s="348">
        <v>-3.763957388826956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s="130" customFormat="1" x14ac:dyDescent="0.2">
      <c r="A22" s="138"/>
      <c r="B22" s="139" t="s">
        <v>37</v>
      </c>
      <c r="C22" s="348">
        <v>3.6701777100093924</v>
      </c>
      <c r="D22" s="348">
        <v>5.0366893524851708</v>
      </c>
      <c r="E22" s="348">
        <v>6.5435221390374281</v>
      </c>
      <c r="F22" s="348">
        <v>2.3971160411614822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s="130" customFormat="1" x14ac:dyDescent="0.2">
      <c r="A23" s="138"/>
      <c r="B23" s="139" t="s">
        <v>38</v>
      </c>
      <c r="C23" s="348">
        <v>5.9444194470924705</v>
      </c>
      <c r="D23" s="348">
        <v>-0.13125864248011337</v>
      </c>
      <c r="E23" s="348">
        <v>-4.0041354723707574</v>
      </c>
      <c r="F23" s="348">
        <v>2.7540180566729289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s="130" customFormat="1" x14ac:dyDescent="0.2">
      <c r="A24" s="138"/>
      <c r="B24" s="139" t="s">
        <v>39</v>
      </c>
      <c r="C24" s="348">
        <v>2.5260833820215511</v>
      </c>
      <c r="D24" s="348">
        <v>-3.4129169526423948</v>
      </c>
      <c r="E24" s="348">
        <v>1.9357884448305975</v>
      </c>
      <c r="F24" s="348">
        <v>1.3113489643570662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s="130" customFormat="1" x14ac:dyDescent="0.2">
      <c r="A25" s="138"/>
      <c r="B25" s="139" t="s">
        <v>40</v>
      </c>
      <c r="C25" s="348">
        <v>-2.1197585153163856</v>
      </c>
      <c r="D25" s="348">
        <v>3.53151398102275</v>
      </c>
      <c r="E25" s="348">
        <v>4.4775894538606469</v>
      </c>
      <c r="F25" s="348">
        <v>0.64795301130884775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s="130" customFormat="1" x14ac:dyDescent="0.2">
      <c r="A26" s="138"/>
      <c r="B26" s="139" t="s">
        <v>41</v>
      </c>
      <c r="C26" s="348">
        <v>3.0760756812038919</v>
      </c>
      <c r="D26" s="348">
        <v>3.7036828488814488</v>
      </c>
      <c r="E26" s="348">
        <v>-0.45925306204402894</v>
      </c>
      <c r="F26" s="348">
        <v>4.4979861325796184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s="130" customFormat="1" x14ac:dyDescent="0.2">
      <c r="A27" s="138"/>
      <c r="B27" s="139" t="s">
        <v>42</v>
      </c>
      <c r="C27" s="348">
        <v>0.29302865213882234</v>
      </c>
      <c r="D27" s="348">
        <v>5.1157144833310344</v>
      </c>
      <c r="E27" s="348">
        <v>-1.0593815881939437</v>
      </c>
      <c r="F27" s="348">
        <v>1.3183479532163858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s="130" customFormat="1" x14ac:dyDescent="0.2">
      <c r="A28" s="138"/>
      <c r="B28" s="139" t="s">
        <v>43</v>
      </c>
      <c r="C28" s="348">
        <v>5.5286985984906822</v>
      </c>
      <c r="D28" s="348">
        <v>9.4426987447698707</v>
      </c>
      <c r="E28" s="348">
        <v>-7.9202091189578425</v>
      </c>
      <c r="F28" s="348">
        <v>4.3882394299287375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s="130" customFormat="1" x14ac:dyDescent="0.2">
      <c r="A29" s="138"/>
      <c r="B29" s="139" t="s">
        <v>44</v>
      </c>
      <c r="C29" s="348">
        <v>2.8648396756993701</v>
      </c>
      <c r="D29" s="348">
        <v>6.9354843811783331</v>
      </c>
      <c r="E29" s="348">
        <v>4.0447918303220769</v>
      </c>
      <c r="F29" s="348">
        <v>3.2778596650067908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s="130" customFormat="1" x14ac:dyDescent="0.2">
      <c r="A30" s="138"/>
      <c r="B30" s="139" t="s">
        <v>45</v>
      </c>
      <c r="C30" s="348">
        <v>5.4852941176466399E-2</v>
      </c>
      <c r="D30" s="348">
        <v>-11.80019252709641</v>
      </c>
      <c r="E30" s="348">
        <v>10.73021352313166</v>
      </c>
      <c r="F30" s="348">
        <v>3.0846750195771233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s="130" customFormat="1" x14ac:dyDescent="0.2">
      <c r="A31" s="138"/>
      <c r="B31" s="139" t="s">
        <v>46</v>
      </c>
      <c r="C31" s="348">
        <v>0.67494355090839075</v>
      </c>
      <c r="D31" s="348">
        <v>2.2999790826236399</v>
      </c>
      <c r="E31" s="348">
        <v>6.0780530016224983</v>
      </c>
      <c r="F31" s="348">
        <v>1.8671586123922235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s="130" customFormat="1" x14ac:dyDescent="0.2">
      <c r="A32" s="138"/>
      <c r="B32" s="140" t="s">
        <v>47</v>
      </c>
      <c r="C32" s="349">
        <v>3.4275336782942283</v>
      </c>
      <c r="D32" s="349">
        <v>2.8950580626547802</v>
      </c>
      <c r="E32" s="349">
        <v>-0.23451400125993443</v>
      </c>
      <c r="F32" s="349">
        <v>-1.4050709282625786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s="130" customFormat="1" x14ac:dyDescent="0.2">
      <c r="A33" s="138"/>
      <c r="B33" s="141" t="s">
        <v>63</v>
      </c>
      <c r="C33" s="350">
        <v>1.7992650217152677</v>
      </c>
      <c r="D33" s="350">
        <v>3.8439537810319182</v>
      </c>
      <c r="E33" s="350">
        <v>13.460903992081821</v>
      </c>
      <c r="F33" s="350">
        <v>2.4779245670477104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s="130" customFormat="1" x14ac:dyDescent="0.2">
      <c r="A34" s="138"/>
      <c r="B34" s="142" t="s">
        <v>48</v>
      </c>
      <c r="C34" s="351">
        <v>0.70117942796263311</v>
      </c>
      <c r="D34" s="351">
        <v>-0.2297330720713486</v>
      </c>
      <c r="E34" s="351">
        <v>-6.1213001070854185</v>
      </c>
      <c r="F34" s="351">
        <v>1.2951482640609506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s="130" customFormat="1" x14ac:dyDescent="0.2">
      <c r="A35" s="138"/>
      <c r="B35" s="141" t="s">
        <v>49</v>
      </c>
      <c r="C35" s="350">
        <v>0.39597155840795772</v>
      </c>
      <c r="D35" s="350">
        <v>-4.0388305859114668</v>
      </c>
      <c r="E35" s="350">
        <v>-8.0801222702289675</v>
      </c>
      <c r="F35" s="350">
        <v>0.96712109061748563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x14ac:dyDescent="0.2">
      <c r="A36" s="14"/>
      <c r="B36" s="141" t="s">
        <v>141</v>
      </c>
      <c r="C36" s="350">
        <v>8.7870773333333432</v>
      </c>
      <c r="D36" s="350">
        <v>15.64705048076924</v>
      </c>
      <c r="E36" s="350">
        <v>8.7395725711897647</v>
      </c>
      <c r="F36" s="350">
        <v>8.4945007217197315</v>
      </c>
    </row>
    <row r="37" spans="1:21" ht="44.25" customHeight="1" x14ac:dyDescent="0.2">
      <c r="B37" s="463" t="s">
        <v>212</v>
      </c>
      <c r="C37" s="464"/>
      <c r="D37" s="464"/>
      <c r="E37" s="464"/>
      <c r="F37" s="464"/>
    </row>
    <row r="38" spans="1:21" ht="28.5" customHeight="1" x14ac:dyDescent="0.2">
      <c r="B38" s="465" t="s">
        <v>201</v>
      </c>
      <c r="C38" s="466"/>
      <c r="D38" s="466"/>
      <c r="E38" s="466"/>
      <c r="F38" s="466"/>
    </row>
    <row r="39" spans="1:21" x14ac:dyDescent="0.2">
      <c r="B39" s="28" t="s">
        <v>140</v>
      </c>
      <c r="C39" s="95"/>
      <c r="D39" s="95"/>
      <c r="E39" s="95"/>
      <c r="F39" s="95"/>
    </row>
    <row r="40" spans="1:21" x14ac:dyDescent="0.2">
      <c r="B40" s="59" t="s">
        <v>58</v>
      </c>
      <c r="C40" s="229"/>
      <c r="D40" s="229"/>
      <c r="E40" s="229"/>
      <c r="F40" s="229"/>
    </row>
    <row r="51" spans="1:16" x14ac:dyDescent="0.2">
      <c r="A51" s="60" t="s">
        <v>19</v>
      </c>
    </row>
    <row r="52" spans="1:16" x14ac:dyDescent="0.2">
      <c r="A52" s="61" t="s">
        <v>143</v>
      </c>
    </row>
    <row r="53" spans="1:16" x14ac:dyDescent="0.2">
      <c r="A53" s="61" t="s">
        <v>149</v>
      </c>
      <c r="C53" s="25"/>
      <c r="D53" s="25"/>
      <c r="E53" s="25"/>
      <c r="F53" s="14"/>
      <c r="H53" s="14"/>
      <c r="I53" s="14"/>
      <c r="J53" s="14"/>
    </row>
    <row r="54" spans="1:16" x14ac:dyDescent="0.2">
      <c r="A54" s="16"/>
      <c r="B54" s="25"/>
      <c r="C54" s="25"/>
      <c r="D54" s="25"/>
      <c r="E54" s="25"/>
      <c r="F54" s="14"/>
      <c r="H54" s="14"/>
      <c r="I54" s="14"/>
      <c r="J54" s="14"/>
    </row>
    <row r="55" spans="1:16" x14ac:dyDescent="0.2">
      <c r="A55" s="16"/>
      <c r="B55" s="25"/>
      <c r="C55" s="25"/>
      <c r="D55" s="25"/>
      <c r="E55" s="25"/>
      <c r="F55" s="14"/>
      <c r="H55" s="14"/>
      <c r="I55" s="14"/>
      <c r="J55" s="14"/>
    </row>
    <row r="56" spans="1:16" x14ac:dyDescent="0.2">
      <c r="A56" s="16"/>
      <c r="B56" s="25"/>
      <c r="C56" s="25"/>
      <c r="D56" s="25"/>
      <c r="E56" s="25"/>
      <c r="F56" s="14"/>
      <c r="H56" s="14"/>
      <c r="I56" s="14"/>
      <c r="J56" s="14"/>
    </row>
    <row r="57" spans="1:16" x14ac:dyDescent="0.2">
      <c r="A57" s="16"/>
      <c r="B57" s="25"/>
      <c r="C57" s="25"/>
      <c r="D57" s="25"/>
      <c r="E57" s="25"/>
      <c r="F57" s="14"/>
      <c r="H57" s="14"/>
      <c r="I57" s="14"/>
      <c r="J57" s="14"/>
    </row>
    <row r="58" spans="1:16" x14ac:dyDescent="0.2">
      <c r="A58" s="16"/>
      <c r="B58" s="25"/>
      <c r="C58" s="25"/>
      <c r="D58" s="25"/>
      <c r="E58" s="25"/>
      <c r="F58" s="14"/>
      <c r="H58" s="14"/>
      <c r="I58" s="14"/>
      <c r="J58" s="14"/>
    </row>
    <row r="59" spans="1:16" ht="15" x14ac:dyDescent="0.25">
      <c r="A59" s="16"/>
      <c r="B59" s="410" t="s">
        <v>144</v>
      </c>
      <c r="C59" s="409"/>
      <c r="D59" s="409"/>
      <c r="E59" s="221"/>
      <c r="F59" s="221"/>
      <c r="G59" s="221"/>
      <c r="H59" s="221"/>
      <c r="I59" s="14"/>
      <c r="J59" s="14"/>
      <c r="N59" s="247" t="s">
        <v>67</v>
      </c>
      <c r="O59"/>
      <c r="P59"/>
    </row>
    <row r="60" spans="1:16" ht="15" x14ac:dyDescent="0.25">
      <c r="A60" s="16"/>
      <c r="B60" s="221"/>
      <c r="C60" s="221"/>
      <c r="D60" s="221"/>
      <c r="E60" s="221"/>
      <c r="F60" s="221"/>
      <c r="G60" s="221"/>
      <c r="H60" s="221"/>
      <c r="I60" s="14"/>
      <c r="J60" s="14"/>
      <c r="N60"/>
      <c r="O60"/>
      <c r="P60"/>
    </row>
    <row r="61" spans="1:16" ht="15" x14ac:dyDescent="0.25">
      <c r="A61" s="16"/>
      <c r="B61" s="410" t="s">
        <v>68</v>
      </c>
      <c r="C61" s="411">
        <v>42768.087129629625</v>
      </c>
      <c r="D61" s="409"/>
      <c r="E61" s="221"/>
      <c r="F61" s="221"/>
      <c r="G61" s="221"/>
      <c r="H61" s="221"/>
      <c r="I61" s="14"/>
      <c r="J61" s="14"/>
      <c r="N61" s="247" t="s">
        <v>68</v>
      </c>
      <c r="O61" s="248">
        <v>42754.611354166671</v>
      </c>
      <c r="P61"/>
    </row>
    <row r="62" spans="1:16" ht="15" x14ac:dyDescent="0.25">
      <c r="A62" s="16"/>
      <c r="B62" s="410" t="s">
        <v>69</v>
      </c>
      <c r="C62" s="411">
        <v>42772.576871759258</v>
      </c>
      <c r="D62" s="409"/>
      <c r="E62" s="221"/>
      <c r="F62" s="221"/>
      <c r="G62" s="221"/>
      <c r="H62" s="221"/>
      <c r="I62" s="14"/>
      <c r="J62" s="14"/>
      <c r="N62" s="247" t="s">
        <v>69</v>
      </c>
      <c r="O62" s="248">
        <v>42772.604779421294</v>
      </c>
      <c r="P62"/>
    </row>
    <row r="63" spans="1:16" ht="15" x14ac:dyDescent="0.25">
      <c r="A63" s="16"/>
      <c r="B63" s="410" t="s">
        <v>71</v>
      </c>
      <c r="C63" s="410" t="s">
        <v>72</v>
      </c>
      <c r="D63" s="409"/>
      <c r="E63" s="221"/>
      <c r="F63" s="221"/>
      <c r="G63" s="221"/>
      <c r="H63" s="221"/>
      <c r="I63" s="14"/>
      <c r="J63" s="14"/>
      <c r="N63" s="247" t="s">
        <v>71</v>
      </c>
      <c r="O63" s="247" t="s">
        <v>72</v>
      </c>
      <c r="P63"/>
    </row>
    <row r="64" spans="1:16" ht="15" x14ac:dyDescent="0.25">
      <c r="A64" s="16"/>
      <c r="B64" s="221"/>
      <c r="C64" s="221"/>
      <c r="D64" s="221"/>
      <c r="E64" s="221"/>
      <c r="F64" s="221"/>
      <c r="G64" s="221"/>
      <c r="H64" s="221"/>
      <c r="I64" s="14"/>
      <c r="J64" s="14"/>
      <c r="N64"/>
      <c r="O64"/>
      <c r="P64"/>
    </row>
    <row r="65" spans="1:34" ht="15" x14ac:dyDescent="0.25">
      <c r="A65" s="16"/>
      <c r="B65" s="410" t="s">
        <v>82</v>
      </c>
      <c r="C65" s="410" t="s">
        <v>83</v>
      </c>
      <c r="D65" s="409"/>
      <c r="E65" s="221"/>
      <c r="F65" s="221"/>
      <c r="G65" s="221"/>
      <c r="H65" s="221"/>
      <c r="I65" s="14"/>
      <c r="J65" s="14"/>
      <c r="N65" s="247" t="s">
        <v>75</v>
      </c>
      <c r="O65" s="247" t="s">
        <v>76</v>
      </c>
      <c r="P65"/>
    </row>
    <row r="66" spans="1:34" ht="14.25" x14ac:dyDescent="0.2">
      <c r="A66" s="16"/>
      <c r="B66" s="410" t="s">
        <v>79</v>
      </c>
      <c r="C66" s="410" t="s">
        <v>89</v>
      </c>
      <c r="D66" s="409"/>
      <c r="E66" s="221"/>
      <c r="F66" s="221"/>
      <c r="G66" s="221"/>
      <c r="H66" s="221"/>
      <c r="I66" s="14"/>
      <c r="J66" s="14"/>
    </row>
    <row r="67" spans="1:34" ht="14.25" x14ac:dyDescent="0.2">
      <c r="A67" s="16"/>
      <c r="B67" s="410" t="s">
        <v>81</v>
      </c>
      <c r="C67" s="410" t="s">
        <v>80</v>
      </c>
      <c r="D67" s="409"/>
      <c r="E67" s="221"/>
      <c r="F67" s="221"/>
      <c r="G67" s="221"/>
      <c r="H67" s="221"/>
      <c r="I67" s="14"/>
      <c r="J67" s="14"/>
      <c r="AH67" s="130"/>
    </row>
    <row r="68" spans="1:34" ht="14.25" x14ac:dyDescent="0.2">
      <c r="A68" s="16"/>
      <c r="B68" s="410" t="s">
        <v>73</v>
      </c>
      <c r="C68" s="410" t="s">
        <v>84</v>
      </c>
      <c r="D68" s="409"/>
      <c r="E68" s="221"/>
      <c r="F68" s="221"/>
      <c r="G68" s="221"/>
      <c r="H68" s="221"/>
      <c r="I68" s="14"/>
      <c r="J68" s="14"/>
      <c r="AC68" s="130"/>
      <c r="AH68" s="130"/>
    </row>
    <row r="69" spans="1:34" x14ac:dyDescent="0.2">
      <c r="A69" s="16"/>
      <c r="B69" s="25"/>
      <c r="C69" s="25"/>
      <c r="D69" s="25"/>
      <c r="E69" s="25"/>
      <c r="F69" s="14"/>
      <c r="H69" s="14"/>
      <c r="I69" s="14"/>
      <c r="J69" s="14"/>
      <c r="AC69" s="130"/>
      <c r="AH69" s="130"/>
    </row>
    <row r="70" spans="1:34" x14ac:dyDescent="0.2">
      <c r="A70" s="16"/>
      <c r="B70" s="74"/>
      <c r="C70" s="461" t="s">
        <v>93</v>
      </c>
      <c r="D70" s="462"/>
      <c r="E70" s="462"/>
      <c r="F70" s="462"/>
      <c r="G70" s="459" t="s">
        <v>110</v>
      </c>
      <c r="H70" s="460"/>
      <c r="I70" s="460"/>
      <c r="J70" s="460"/>
      <c r="T70" s="74"/>
      <c r="U70" s="459" t="s">
        <v>146</v>
      </c>
      <c r="V70" s="460"/>
      <c r="W70" s="460"/>
      <c r="X70" s="460"/>
      <c r="Y70" s="131"/>
    </row>
    <row r="71" spans="1:34" ht="48" x14ac:dyDescent="0.2">
      <c r="A71" s="16"/>
      <c r="B71" s="75" t="s">
        <v>145</v>
      </c>
      <c r="C71" s="80" t="s">
        <v>16</v>
      </c>
      <c r="D71" s="81" t="s">
        <v>52</v>
      </c>
      <c r="E71" s="82" t="s">
        <v>18</v>
      </c>
      <c r="F71" s="82" t="s">
        <v>17</v>
      </c>
      <c r="G71" s="80" t="s">
        <v>16</v>
      </c>
      <c r="H71" s="82" t="s">
        <v>52</v>
      </c>
      <c r="I71" s="82" t="s">
        <v>18</v>
      </c>
      <c r="J71" s="82" t="s">
        <v>17</v>
      </c>
      <c r="N71" s="83"/>
      <c r="O71" s="83">
        <v>2014</v>
      </c>
      <c r="P71" s="83">
        <v>2015</v>
      </c>
      <c r="Q71" s="90" t="s">
        <v>139</v>
      </c>
      <c r="T71" s="75"/>
      <c r="U71" s="80" t="s">
        <v>16</v>
      </c>
      <c r="V71" s="82" t="s">
        <v>52</v>
      </c>
      <c r="W71" s="82" t="s">
        <v>18</v>
      </c>
      <c r="X71" s="82" t="s">
        <v>17</v>
      </c>
      <c r="Y71" s="132"/>
      <c r="Z71" s="392"/>
      <c r="AA71" s="393" t="s">
        <v>16</v>
      </c>
      <c r="AB71" s="394" t="s">
        <v>52</v>
      </c>
      <c r="AC71" s="395" t="s">
        <v>18</v>
      </c>
      <c r="AD71" s="395" t="s">
        <v>17</v>
      </c>
    </row>
    <row r="72" spans="1:34" ht="12.75" x14ac:dyDescent="0.2">
      <c r="A72" s="16"/>
      <c r="B72" s="76" t="s">
        <v>23</v>
      </c>
      <c r="C72" s="388">
        <v>27232</v>
      </c>
      <c r="D72" s="388">
        <v>23240</v>
      </c>
      <c r="E72" s="388">
        <v>14030</v>
      </c>
      <c r="F72" s="388">
        <v>18350</v>
      </c>
      <c r="G72" s="388">
        <v>27174</v>
      </c>
      <c r="H72" s="388">
        <v>22938</v>
      </c>
      <c r="I72" s="388">
        <v>13824</v>
      </c>
      <c r="J72" s="388">
        <v>18884</v>
      </c>
      <c r="N72" s="84" t="s">
        <v>23</v>
      </c>
      <c r="O72" s="85">
        <v>99.38</v>
      </c>
      <c r="P72" s="85">
        <v>100</v>
      </c>
      <c r="Q72" s="127">
        <f>+P72/O72</f>
        <v>1.0062386798148522</v>
      </c>
      <c r="T72" s="84" t="s">
        <v>23</v>
      </c>
      <c r="U72" s="88">
        <f>+G72/$Q72</f>
        <v>27005.521199999999</v>
      </c>
      <c r="V72" s="89">
        <f t="shared" ref="V72" si="0">+H72/$Q72</f>
        <v>22795.784399999997</v>
      </c>
      <c r="W72" s="89">
        <f t="shared" ref="W72" si="1">+I72/$Q72</f>
        <v>13738.2912</v>
      </c>
      <c r="X72" s="89">
        <f t="shared" ref="X72" si="2">+J72/$Q72</f>
        <v>18766.9192</v>
      </c>
      <c r="Y72" s="133"/>
      <c r="Z72" s="84" t="s">
        <v>23</v>
      </c>
      <c r="AA72" s="396">
        <f>+(U72-C72)/C72*100</f>
        <v>-0.83166421856639539</v>
      </c>
      <c r="AB72" s="397">
        <f t="shared" ref="AB72" si="3">+(V72-D72)/D72*100</f>
        <v>-1.9114268502581893</v>
      </c>
      <c r="AC72" s="398">
        <f t="shared" ref="AC72" si="4">+(W72-E72)/E72*100</f>
        <v>-2.0791789023521052</v>
      </c>
      <c r="AD72" s="398">
        <f>+(X72-F72)/F72*100</f>
        <v>2.2720392370572222</v>
      </c>
    </row>
    <row r="73" spans="1:34" ht="12.75" x14ac:dyDescent="0.2">
      <c r="A73" s="16"/>
      <c r="B73" s="77" t="s">
        <v>24</v>
      </c>
      <c r="C73" s="388">
        <v>8038</v>
      </c>
      <c r="D73" s="388">
        <v>8401</v>
      </c>
      <c r="E73" s="388">
        <v>3856</v>
      </c>
      <c r="F73" s="388">
        <v>5671</v>
      </c>
      <c r="G73" s="388">
        <v>8283</v>
      </c>
      <c r="H73" s="388">
        <v>8296</v>
      </c>
      <c r="I73" s="388">
        <v>3637</v>
      </c>
      <c r="J73" s="388">
        <v>5133</v>
      </c>
      <c r="N73" s="71" t="s">
        <v>24</v>
      </c>
      <c r="O73" s="86">
        <v>101.08</v>
      </c>
      <c r="P73" s="86">
        <v>100</v>
      </c>
      <c r="Q73" s="128">
        <f t="shared" ref="Q73:Q99" si="5">+P73/O73</f>
        <v>0.98931539374752675</v>
      </c>
      <c r="T73" s="71" t="s">
        <v>24</v>
      </c>
      <c r="U73" s="88">
        <f t="shared" ref="U73:U103" si="6">+G73/$Q73</f>
        <v>8372.4563999999991</v>
      </c>
      <c r="V73" s="89">
        <f t="shared" ref="V73:V103" si="7">+H73/$Q73</f>
        <v>8385.5967999999993</v>
      </c>
      <c r="W73" s="89">
        <f t="shared" ref="W73:W103" si="8">+I73/$Q73</f>
        <v>3676.2795999999998</v>
      </c>
      <c r="X73" s="89">
        <f t="shared" ref="X73:X103" si="9">+J73/$Q73</f>
        <v>5188.4363999999996</v>
      </c>
      <c r="Y73" s="133"/>
      <c r="Z73" s="71" t="s">
        <v>24</v>
      </c>
      <c r="AA73" s="399">
        <f t="shared" ref="AA73:AA101" si="10">+(U73-C73)/C73*100</f>
        <v>4.1609405324707529</v>
      </c>
      <c r="AB73" s="400">
        <f t="shared" ref="AB73:AB101" si="11">+(V73-D73)/D73*100</f>
        <v>-0.18334960123795563</v>
      </c>
      <c r="AC73" s="401">
        <f t="shared" ref="AC73:AC101" si="12">+(W73-E73)/E73*100</f>
        <v>-4.6607987551867254</v>
      </c>
      <c r="AD73" s="401">
        <f t="shared" ref="AD73:AD101" si="13">+(X73-F73)/F73*100</f>
        <v>-8.5093211073884749</v>
      </c>
    </row>
    <row r="74" spans="1:34" ht="12.75" x14ac:dyDescent="0.2">
      <c r="A74" s="16"/>
      <c r="B74" s="77" t="s">
        <v>25</v>
      </c>
      <c r="C74" s="388">
        <v>230543</v>
      </c>
      <c r="D74" s="388">
        <v>231569</v>
      </c>
      <c r="E74" s="388">
        <v>121618</v>
      </c>
      <c r="F74" s="388">
        <v>175112</v>
      </c>
      <c r="G74" s="388">
        <v>240062</v>
      </c>
      <c r="H74" s="388">
        <v>240082</v>
      </c>
      <c r="I74" s="388">
        <v>127123</v>
      </c>
      <c r="J74" s="388">
        <v>175800</v>
      </c>
      <c r="N74" s="71" t="s">
        <v>25</v>
      </c>
      <c r="O74" s="86">
        <v>99.8</v>
      </c>
      <c r="P74" s="86">
        <v>100</v>
      </c>
      <c r="Q74" s="128">
        <f t="shared" si="5"/>
        <v>1.0020040080160322</v>
      </c>
      <c r="T74" s="71" t="s">
        <v>25</v>
      </c>
      <c r="U74" s="88">
        <f t="shared" si="6"/>
        <v>239581.87599999996</v>
      </c>
      <c r="V74" s="89">
        <f t="shared" si="7"/>
        <v>239601.83599999998</v>
      </c>
      <c r="W74" s="89">
        <f t="shared" si="8"/>
        <v>126868.75399999999</v>
      </c>
      <c r="X74" s="89">
        <f t="shared" si="9"/>
        <v>175448.4</v>
      </c>
      <c r="Y74" s="133"/>
      <c r="Z74" s="71" t="s">
        <v>25</v>
      </c>
      <c r="AA74" s="399">
        <f t="shared" si="10"/>
        <v>3.9206898496158895</v>
      </c>
      <c r="AB74" s="400">
        <f t="shared" si="11"/>
        <v>3.4688736402540847</v>
      </c>
      <c r="AC74" s="401">
        <f t="shared" si="12"/>
        <v>4.3174151852521723</v>
      </c>
      <c r="AD74" s="401">
        <f t="shared" si="13"/>
        <v>0.19210562382931734</v>
      </c>
    </row>
    <row r="75" spans="1:34" ht="12.75" x14ac:dyDescent="0.2">
      <c r="A75" s="16"/>
      <c r="B75" s="77" t="s">
        <v>26</v>
      </c>
      <c r="C75" s="388">
        <v>245904</v>
      </c>
      <c r="D75" s="388">
        <v>224301</v>
      </c>
      <c r="E75" s="388">
        <v>151498</v>
      </c>
      <c r="F75" s="388">
        <v>168031</v>
      </c>
      <c r="G75" s="388">
        <v>251015</v>
      </c>
      <c r="H75" s="388">
        <v>222756</v>
      </c>
      <c r="I75" s="388">
        <v>147172</v>
      </c>
      <c r="J75" s="388">
        <v>169615</v>
      </c>
      <c r="N75" s="71" t="s">
        <v>26</v>
      </c>
      <c r="O75" s="86">
        <v>99.8</v>
      </c>
      <c r="P75" s="86">
        <v>100</v>
      </c>
      <c r="Q75" s="128">
        <f t="shared" si="5"/>
        <v>1.0020040080160322</v>
      </c>
      <c r="T75" s="71" t="s">
        <v>26</v>
      </c>
      <c r="U75" s="88">
        <f t="shared" si="6"/>
        <v>250512.96999999997</v>
      </c>
      <c r="V75" s="89">
        <f t="shared" si="7"/>
        <v>222310.48799999998</v>
      </c>
      <c r="W75" s="89">
        <f t="shared" si="8"/>
        <v>146877.65599999999</v>
      </c>
      <c r="X75" s="89">
        <f t="shared" si="9"/>
        <v>169275.77</v>
      </c>
      <c r="Y75" s="133"/>
      <c r="Z75" s="71" t="s">
        <v>26</v>
      </c>
      <c r="AA75" s="399">
        <f t="shared" si="10"/>
        <v>1.8742964734205103</v>
      </c>
      <c r="AB75" s="400">
        <f t="shared" si="11"/>
        <v>-0.88742894592534904</v>
      </c>
      <c r="AC75" s="401">
        <f t="shared" si="12"/>
        <v>-3.0497722742214495</v>
      </c>
      <c r="AD75" s="401">
        <f t="shared" si="13"/>
        <v>0.74079782897202873</v>
      </c>
    </row>
    <row r="76" spans="1:34" ht="12.75" x14ac:dyDescent="0.2">
      <c r="A76" s="16"/>
      <c r="B76" s="77" t="s">
        <v>101</v>
      </c>
      <c r="C76" s="388">
        <v>22313</v>
      </c>
      <c r="D76" s="388">
        <v>22027</v>
      </c>
      <c r="E76" s="388">
        <v>9780</v>
      </c>
      <c r="F76" s="388">
        <v>17680</v>
      </c>
      <c r="G76" s="388">
        <v>23132</v>
      </c>
      <c r="H76" s="388">
        <v>23326</v>
      </c>
      <c r="I76" s="388">
        <v>10224</v>
      </c>
      <c r="J76" s="388">
        <v>18083</v>
      </c>
      <c r="N76" s="71" t="s">
        <v>101</v>
      </c>
      <c r="O76" s="86">
        <v>99.9</v>
      </c>
      <c r="P76" s="86">
        <v>100</v>
      </c>
      <c r="Q76" s="128">
        <f t="shared" si="5"/>
        <v>1.0010010010010009</v>
      </c>
      <c r="T76" s="71" t="s">
        <v>101</v>
      </c>
      <c r="U76" s="88">
        <f t="shared" si="6"/>
        <v>23108.868000000002</v>
      </c>
      <c r="V76" s="89">
        <f t="shared" si="7"/>
        <v>23302.674000000003</v>
      </c>
      <c r="W76" s="89">
        <f t="shared" si="8"/>
        <v>10213.776000000002</v>
      </c>
      <c r="X76" s="89">
        <f t="shared" si="9"/>
        <v>18064.917000000001</v>
      </c>
      <c r="Y76" s="133"/>
      <c r="Z76" s="71" t="s">
        <v>101</v>
      </c>
      <c r="AA76" s="399">
        <f t="shared" si="10"/>
        <v>3.5668354770761539</v>
      </c>
      <c r="AB76" s="400">
        <f t="shared" si="11"/>
        <v>5.7914105416080384</v>
      </c>
      <c r="AC76" s="401">
        <f t="shared" si="12"/>
        <v>4.4353374233128999</v>
      </c>
      <c r="AD76" s="401">
        <f t="shared" si="13"/>
        <v>2.1771323529411837</v>
      </c>
    </row>
    <row r="77" spans="1:34" ht="12.75" x14ac:dyDescent="0.2">
      <c r="A77" s="16"/>
      <c r="B77" s="77" t="s">
        <v>27</v>
      </c>
      <c r="C77" s="388">
        <v>9340</v>
      </c>
      <c r="D77" s="388">
        <v>6079</v>
      </c>
      <c r="E77" s="388">
        <v>3878</v>
      </c>
      <c r="F77" s="388">
        <v>4932</v>
      </c>
      <c r="G77" s="388">
        <v>10193</v>
      </c>
      <c r="H77" s="388">
        <v>7275</v>
      </c>
      <c r="I77" s="388">
        <v>4096</v>
      </c>
      <c r="J77" s="388">
        <v>5228</v>
      </c>
      <c r="N77" s="71" t="s">
        <v>27</v>
      </c>
      <c r="O77" s="86">
        <v>99.93</v>
      </c>
      <c r="P77" s="86">
        <v>100</v>
      </c>
      <c r="Q77" s="128">
        <f t="shared" si="5"/>
        <v>1.0007004903432402</v>
      </c>
      <c r="T77" s="71" t="s">
        <v>27</v>
      </c>
      <c r="U77" s="88">
        <f t="shared" si="6"/>
        <v>10185.8649</v>
      </c>
      <c r="V77" s="89">
        <f t="shared" si="7"/>
        <v>7269.9075000000012</v>
      </c>
      <c r="W77" s="89">
        <f t="shared" si="8"/>
        <v>4093.1328000000003</v>
      </c>
      <c r="X77" s="89">
        <f t="shared" si="9"/>
        <v>5224.340400000001</v>
      </c>
      <c r="Y77" s="125"/>
      <c r="Z77" s="71" t="s">
        <v>27</v>
      </c>
      <c r="AA77" s="399">
        <f t="shared" si="10"/>
        <v>9.0563693790149955</v>
      </c>
      <c r="AB77" s="400">
        <f t="shared" si="11"/>
        <v>19.590516532324415</v>
      </c>
      <c r="AC77" s="401">
        <f t="shared" si="12"/>
        <v>5.5475193398659179</v>
      </c>
      <c r="AD77" s="401">
        <f t="shared" si="13"/>
        <v>5.9274209245742293</v>
      </c>
    </row>
    <row r="78" spans="1:34" ht="12.75" x14ac:dyDescent="0.2">
      <c r="A78" s="14"/>
      <c r="B78" s="77" t="s">
        <v>28</v>
      </c>
      <c r="C78" s="388">
        <v>26652</v>
      </c>
      <c r="D78" s="388">
        <v>24175</v>
      </c>
      <c r="E78" s="388">
        <v>14211</v>
      </c>
      <c r="F78" s="388">
        <v>18685</v>
      </c>
      <c r="G78" s="388">
        <v>27253</v>
      </c>
      <c r="H78" s="388">
        <v>25958</v>
      </c>
      <c r="I78" s="388">
        <v>14040</v>
      </c>
      <c r="J78" s="388">
        <v>20347</v>
      </c>
      <c r="N78" s="71" t="s">
        <v>28</v>
      </c>
      <c r="O78" s="86">
        <v>100</v>
      </c>
      <c r="P78" s="86">
        <v>100</v>
      </c>
      <c r="Q78" s="128">
        <f t="shared" si="5"/>
        <v>1</v>
      </c>
      <c r="T78" s="71" t="s">
        <v>28</v>
      </c>
      <c r="U78" s="88">
        <f t="shared" si="6"/>
        <v>27253</v>
      </c>
      <c r="V78" s="89">
        <f t="shared" si="7"/>
        <v>25958</v>
      </c>
      <c r="W78" s="89">
        <f t="shared" si="8"/>
        <v>14040</v>
      </c>
      <c r="X78" s="89">
        <f t="shared" si="9"/>
        <v>20347</v>
      </c>
      <c r="Y78" s="125"/>
      <c r="Z78" s="71" t="s">
        <v>28</v>
      </c>
      <c r="AA78" s="399">
        <f t="shared" si="10"/>
        <v>2.2549902446345489</v>
      </c>
      <c r="AB78" s="400">
        <f t="shared" si="11"/>
        <v>7.3753877973112729</v>
      </c>
      <c r="AC78" s="401">
        <f t="shared" si="12"/>
        <v>-1.2032932235592146</v>
      </c>
      <c r="AD78" s="401">
        <f t="shared" si="13"/>
        <v>8.8948354294888947</v>
      </c>
    </row>
    <row r="79" spans="1:34" ht="12.75" x14ac:dyDescent="0.2">
      <c r="A79" s="14"/>
      <c r="B79" s="72" t="s">
        <v>29</v>
      </c>
      <c r="C79" s="388">
        <v>10202</v>
      </c>
      <c r="D79" s="388">
        <v>7833</v>
      </c>
      <c r="E79" s="388">
        <v>4970</v>
      </c>
      <c r="F79" s="388">
        <v>8300</v>
      </c>
      <c r="G79" s="388">
        <v>10073</v>
      </c>
      <c r="H79" s="388">
        <v>7361</v>
      </c>
      <c r="I79" s="388">
        <v>4933</v>
      </c>
      <c r="J79" s="388">
        <v>8353</v>
      </c>
      <c r="N79" s="71" t="s">
        <v>29</v>
      </c>
      <c r="O79" s="86">
        <v>101.11</v>
      </c>
      <c r="P79" s="86">
        <v>100</v>
      </c>
      <c r="Q79" s="128">
        <f t="shared" si="5"/>
        <v>0.98902185738304815</v>
      </c>
      <c r="T79" s="71" t="s">
        <v>29</v>
      </c>
      <c r="U79" s="88">
        <f t="shared" si="6"/>
        <v>10184.810300000001</v>
      </c>
      <c r="V79" s="89">
        <f t="shared" si="7"/>
        <v>7442.7071000000005</v>
      </c>
      <c r="W79" s="89">
        <f t="shared" si="8"/>
        <v>4987.7563</v>
      </c>
      <c r="X79" s="89">
        <f t="shared" si="9"/>
        <v>8445.7183000000005</v>
      </c>
      <c r="Y79" s="126"/>
      <c r="Z79" s="71" t="s">
        <v>29</v>
      </c>
      <c r="AA79" s="399">
        <f t="shared" si="10"/>
        <v>-0.16849343266025282</v>
      </c>
      <c r="AB79" s="400">
        <f t="shared" si="11"/>
        <v>-4.9826745818970952</v>
      </c>
      <c r="AC79" s="401">
        <f t="shared" si="12"/>
        <v>0.35726961770623761</v>
      </c>
      <c r="AD79" s="401">
        <f t="shared" si="13"/>
        <v>1.7556421686747044</v>
      </c>
    </row>
    <row r="80" spans="1:34" ht="12.75" x14ac:dyDescent="0.2">
      <c r="B80" s="72" t="s">
        <v>61</v>
      </c>
      <c r="C80" s="388">
        <v>17250</v>
      </c>
      <c r="D80" s="388">
        <v>12647</v>
      </c>
      <c r="E80" s="388">
        <v>8270</v>
      </c>
      <c r="F80" s="388">
        <v>14828</v>
      </c>
      <c r="G80" s="388">
        <v>16841</v>
      </c>
      <c r="H80" s="388">
        <v>13352</v>
      </c>
      <c r="I80" s="388">
        <v>8530</v>
      </c>
      <c r="J80" s="388">
        <v>14564</v>
      </c>
      <c r="N80" s="71" t="s">
        <v>61</v>
      </c>
      <c r="O80" s="86">
        <v>100.63</v>
      </c>
      <c r="P80" s="86">
        <v>100</v>
      </c>
      <c r="Q80" s="128">
        <f t="shared" si="5"/>
        <v>0.99373944151843396</v>
      </c>
      <c r="T80" s="71" t="s">
        <v>61</v>
      </c>
      <c r="U80" s="88">
        <f t="shared" si="6"/>
        <v>16947.098299999998</v>
      </c>
      <c r="V80" s="89">
        <f t="shared" si="7"/>
        <v>13436.1176</v>
      </c>
      <c r="W80" s="89">
        <f t="shared" si="8"/>
        <v>8583.7389999999996</v>
      </c>
      <c r="X80" s="89">
        <f t="shared" si="9"/>
        <v>14655.753199999999</v>
      </c>
      <c r="Y80" s="126"/>
      <c r="Z80" s="71" t="s">
        <v>61</v>
      </c>
      <c r="AA80" s="399">
        <f t="shared" si="10"/>
        <v>-1.7559518840579835</v>
      </c>
      <c r="AB80" s="400">
        <f t="shared" si="11"/>
        <v>6.2395635328536381</v>
      </c>
      <c r="AC80" s="401">
        <f t="shared" si="12"/>
        <v>3.7937001209189787</v>
      </c>
      <c r="AD80" s="401">
        <f t="shared" si="13"/>
        <v>-1.1616320474777502</v>
      </c>
    </row>
    <row r="81" spans="1:30" ht="12.75" x14ac:dyDescent="0.2">
      <c r="B81" s="72" t="s">
        <v>30</v>
      </c>
      <c r="C81" s="388">
        <v>23020</v>
      </c>
      <c r="D81" s="388">
        <v>22407</v>
      </c>
      <c r="E81" s="388">
        <v>16119</v>
      </c>
      <c r="F81" s="388">
        <v>22085</v>
      </c>
      <c r="G81" s="388">
        <v>23471</v>
      </c>
      <c r="H81" s="388">
        <v>23403</v>
      </c>
      <c r="I81" s="388">
        <v>15169</v>
      </c>
      <c r="J81" s="388">
        <v>22227</v>
      </c>
      <c r="N81" s="71" t="s">
        <v>30</v>
      </c>
      <c r="O81" s="86">
        <v>99.91</v>
      </c>
      <c r="P81" s="86">
        <v>100</v>
      </c>
      <c r="Q81" s="128">
        <f t="shared" si="5"/>
        <v>1.0009008107296566</v>
      </c>
      <c r="T81" s="71" t="s">
        <v>30</v>
      </c>
      <c r="U81" s="88">
        <f t="shared" si="6"/>
        <v>23449.876100000001</v>
      </c>
      <c r="V81" s="89">
        <f t="shared" si="7"/>
        <v>23381.937300000001</v>
      </c>
      <c r="W81" s="89">
        <f t="shared" si="8"/>
        <v>15155.347900000001</v>
      </c>
      <c r="X81" s="89">
        <f t="shared" si="9"/>
        <v>22206.995699999999</v>
      </c>
      <c r="Y81" s="126"/>
      <c r="Z81" s="71" t="s">
        <v>30</v>
      </c>
      <c r="AA81" s="399">
        <f t="shared" si="10"/>
        <v>1.8674026933101706</v>
      </c>
      <c r="AB81" s="400">
        <f t="shared" si="11"/>
        <v>4.3510389610389675</v>
      </c>
      <c r="AC81" s="401">
        <f t="shared" si="12"/>
        <v>-5.9783615608908702</v>
      </c>
      <c r="AD81" s="401">
        <f t="shared" si="13"/>
        <v>0.55239166855331445</v>
      </c>
    </row>
    <row r="82" spans="1:30" ht="12.75" x14ac:dyDescent="0.2">
      <c r="B82" s="72" t="s">
        <v>31</v>
      </c>
      <c r="C82" s="388">
        <v>52166</v>
      </c>
      <c r="D82" s="388">
        <v>41649</v>
      </c>
      <c r="E82" s="388">
        <v>26518</v>
      </c>
      <c r="F82" s="388">
        <v>37869</v>
      </c>
      <c r="G82" s="388">
        <v>54225</v>
      </c>
      <c r="H82" s="388">
        <v>43040</v>
      </c>
      <c r="I82" s="388">
        <v>28495</v>
      </c>
      <c r="J82" s="388">
        <v>38400</v>
      </c>
      <c r="N82" s="71" t="s">
        <v>31</v>
      </c>
      <c r="O82" s="86">
        <v>100.26</v>
      </c>
      <c r="P82" s="86">
        <v>100</v>
      </c>
      <c r="Q82" s="128">
        <f t="shared" si="5"/>
        <v>0.99740674246957906</v>
      </c>
      <c r="T82" s="71" t="s">
        <v>31</v>
      </c>
      <c r="U82" s="88">
        <f t="shared" si="6"/>
        <v>54365.985000000001</v>
      </c>
      <c r="V82" s="89">
        <f t="shared" si="7"/>
        <v>43151.904000000002</v>
      </c>
      <c r="W82" s="89">
        <f t="shared" si="8"/>
        <v>28569.087</v>
      </c>
      <c r="X82" s="89">
        <f t="shared" si="9"/>
        <v>38499.840000000004</v>
      </c>
      <c r="Y82" s="126"/>
      <c r="Z82" s="71" t="s">
        <v>31</v>
      </c>
      <c r="AA82" s="399">
        <f t="shared" si="10"/>
        <v>4.2172775370931266</v>
      </c>
      <c r="AB82" s="400">
        <f t="shared" si="11"/>
        <v>3.6084996038320298</v>
      </c>
      <c r="AC82" s="401">
        <f t="shared" si="12"/>
        <v>7.7346971868164998</v>
      </c>
      <c r="AD82" s="401">
        <f t="shared" si="13"/>
        <v>1.6658480551374575</v>
      </c>
    </row>
    <row r="83" spans="1:30" ht="12.75" x14ac:dyDescent="0.2">
      <c r="B83" s="72" t="s">
        <v>32</v>
      </c>
      <c r="C83" s="388">
        <v>19270</v>
      </c>
      <c r="D83" s="388">
        <v>17376</v>
      </c>
      <c r="E83" s="388">
        <v>9681</v>
      </c>
      <c r="F83" s="388">
        <v>16924</v>
      </c>
      <c r="G83" s="388">
        <v>19422</v>
      </c>
      <c r="H83" s="388">
        <v>17552</v>
      </c>
      <c r="I83" s="388">
        <v>9860</v>
      </c>
      <c r="J83" s="388">
        <v>16920</v>
      </c>
      <c r="N83" s="71" t="s">
        <v>32</v>
      </c>
      <c r="O83" s="86">
        <v>99.9</v>
      </c>
      <c r="P83" s="86">
        <v>100</v>
      </c>
      <c r="Q83" s="128">
        <f t="shared" si="5"/>
        <v>1.0010010010010009</v>
      </c>
      <c r="T83" s="71" t="s">
        <v>32</v>
      </c>
      <c r="U83" s="88">
        <f t="shared" si="6"/>
        <v>19402.578000000001</v>
      </c>
      <c r="V83" s="89">
        <f t="shared" si="7"/>
        <v>17534.448000000004</v>
      </c>
      <c r="W83" s="89">
        <f t="shared" si="8"/>
        <v>9850.1400000000012</v>
      </c>
      <c r="X83" s="89">
        <f t="shared" si="9"/>
        <v>16903.080000000002</v>
      </c>
      <c r="Y83" s="126"/>
      <c r="Z83" s="71" t="s">
        <v>32</v>
      </c>
      <c r="AA83" s="399">
        <f t="shared" si="10"/>
        <v>0.68800207576544548</v>
      </c>
      <c r="AB83" s="400">
        <f t="shared" si="11"/>
        <v>0.91187845303869686</v>
      </c>
      <c r="AC83" s="401">
        <f t="shared" si="12"/>
        <v>1.7471335605825973</v>
      </c>
      <c r="AD83" s="401">
        <f t="shared" si="13"/>
        <v>-0.12361143937602373</v>
      </c>
    </row>
    <row r="84" spans="1:30" ht="12.75" x14ac:dyDescent="0.2">
      <c r="B84" s="72" t="s">
        <v>33</v>
      </c>
      <c r="C84" s="388">
        <v>17421</v>
      </c>
      <c r="D84" s="388">
        <v>15314</v>
      </c>
      <c r="E84" s="388">
        <v>10726</v>
      </c>
      <c r="F84" s="388">
        <v>11303</v>
      </c>
      <c r="G84" s="388">
        <v>16748</v>
      </c>
      <c r="H84" s="388">
        <v>15407</v>
      </c>
      <c r="I84" s="388">
        <v>9259</v>
      </c>
      <c r="J84" s="388">
        <v>11681</v>
      </c>
      <c r="N84" s="71" t="s">
        <v>33</v>
      </c>
      <c r="O84" s="86">
        <v>101.57</v>
      </c>
      <c r="P84" s="86">
        <v>100</v>
      </c>
      <c r="Q84" s="128">
        <f t="shared" si="5"/>
        <v>0.98454267992517486</v>
      </c>
      <c r="T84" s="71" t="s">
        <v>33</v>
      </c>
      <c r="U84" s="88">
        <f t="shared" si="6"/>
        <v>17010.943599999999</v>
      </c>
      <c r="V84" s="89">
        <f t="shared" si="7"/>
        <v>15648.889899999998</v>
      </c>
      <c r="W84" s="89">
        <f t="shared" si="8"/>
        <v>9404.3662999999997</v>
      </c>
      <c r="X84" s="89">
        <f t="shared" si="9"/>
        <v>11864.391699999998</v>
      </c>
      <c r="Y84" s="126"/>
      <c r="Z84" s="71" t="s">
        <v>33</v>
      </c>
      <c r="AA84" s="399">
        <f t="shared" si="10"/>
        <v>-2.3538051776591544</v>
      </c>
      <c r="AB84" s="400">
        <f t="shared" si="11"/>
        <v>2.1868218623481672</v>
      </c>
      <c r="AC84" s="401">
        <f t="shared" si="12"/>
        <v>-12.321776058176397</v>
      </c>
      <c r="AD84" s="401">
        <f t="shared" si="13"/>
        <v>4.9667495355215276</v>
      </c>
    </row>
    <row r="85" spans="1:30" ht="12.75" x14ac:dyDescent="0.2">
      <c r="B85" s="72" t="s">
        <v>34</v>
      </c>
      <c r="C85" s="388">
        <v>6790</v>
      </c>
      <c r="D85" s="388">
        <v>5730</v>
      </c>
      <c r="E85" s="388">
        <v>2904</v>
      </c>
      <c r="F85" s="388">
        <v>3863</v>
      </c>
      <c r="G85" s="388">
        <v>7519</v>
      </c>
      <c r="H85" s="388">
        <v>6486</v>
      </c>
      <c r="I85" s="388">
        <v>3116</v>
      </c>
      <c r="J85" s="388">
        <v>4006</v>
      </c>
      <c r="N85" s="71" t="s">
        <v>34</v>
      </c>
      <c r="O85" s="86">
        <v>99.79</v>
      </c>
      <c r="P85" s="86">
        <v>100</v>
      </c>
      <c r="Q85" s="128">
        <f t="shared" si="5"/>
        <v>1.0021044192804889</v>
      </c>
      <c r="T85" s="71" t="s">
        <v>34</v>
      </c>
      <c r="U85" s="88">
        <f t="shared" si="6"/>
        <v>7503.2101000000011</v>
      </c>
      <c r="V85" s="89">
        <f t="shared" si="7"/>
        <v>6472.3794000000007</v>
      </c>
      <c r="W85" s="89">
        <f t="shared" si="8"/>
        <v>3109.4564000000005</v>
      </c>
      <c r="X85" s="89">
        <f t="shared" si="9"/>
        <v>3997.5874000000008</v>
      </c>
      <c r="Y85" s="126"/>
      <c r="Z85" s="71" t="s">
        <v>34</v>
      </c>
      <c r="AA85" s="399">
        <f t="shared" si="10"/>
        <v>10.503830633284258</v>
      </c>
      <c r="AB85" s="400">
        <f t="shared" si="11"/>
        <v>12.956010471204202</v>
      </c>
      <c r="AC85" s="401">
        <f t="shared" si="12"/>
        <v>7.0749449035812848</v>
      </c>
      <c r="AD85" s="401">
        <f t="shared" si="13"/>
        <v>3.4840124255759974</v>
      </c>
    </row>
    <row r="86" spans="1:30" ht="12.75" x14ac:dyDescent="0.2">
      <c r="A86" s="292">
        <v>3.4527999999999999</v>
      </c>
      <c r="B86" s="72" t="s">
        <v>35</v>
      </c>
      <c r="C86" s="388">
        <f>22244/A86</f>
        <v>6442.3076923076924</v>
      </c>
      <c r="D86" s="388">
        <f>20040/A86</f>
        <v>5803.9851714550514</v>
      </c>
      <c r="E86" s="388">
        <f>8252/A86</f>
        <v>2389.9443929564413</v>
      </c>
      <c r="F86" s="388">
        <f>13394/A86</f>
        <v>3879.1705282669141</v>
      </c>
      <c r="G86" s="388">
        <v>6912</v>
      </c>
      <c r="H86" s="388">
        <v>7452</v>
      </c>
      <c r="I86" s="388">
        <v>2400</v>
      </c>
      <c r="J86" s="388">
        <v>3895</v>
      </c>
      <c r="N86" s="71" t="s">
        <v>35</v>
      </c>
      <c r="O86" s="86">
        <v>100.68</v>
      </c>
      <c r="P86" s="86">
        <v>100</v>
      </c>
      <c r="Q86" s="128">
        <f t="shared" si="5"/>
        <v>0.9932459276916964</v>
      </c>
      <c r="T86" s="71" t="s">
        <v>35</v>
      </c>
      <c r="U86" s="88">
        <f t="shared" si="6"/>
        <v>6959.0016000000005</v>
      </c>
      <c r="V86" s="89">
        <f t="shared" si="7"/>
        <v>7502.6736000000001</v>
      </c>
      <c r="W86" s="89">
        <f t="shared" si="8"/>
        <v>2416.3200000000002</v>
      </c>
      <c r="X86" s="89">
        <f t="shared" si="9"/>
        <v>3921.4860000000003</v>
      </c>
      <c r="Y86" s="126"/>
      <c r="Z86" s="71" t="s">
        <v>35</v>
      </c>
      <c r="AA86" s="399">
        <f t="shared" si="10"/>
        <v>8.0203233432835894</v>
      </c>
      <c r="AB86" s="400">
        <f t="shared" si="11"/>
        <v>29.267621786826343</v>
      </c>
      <c r="AC86" s="401">
        <f t="shared" si="12"/>
        <v>1.1036075618031982</v>
      </c>
      <c r="AD86" s="401">
        <f t="shared" si="13"/>
        <v>1.0908381424518461</v>
      </c>
    </row>
    <row r="87" spans="1:30" ht="12.75" x14ac:dyDescent="0.2">
      <c r="B87" s="72" t="s">
        <v>36</v>
      </c>
      <c r="C87" s="388">
        <v>37566</v>
      </c>
      <c r="D87" s="388">
        <v>39357</v>
      </c>
      <c r="E87" s="388">
        <v>20487</v>
      </c>
      <c r="F87" s="388">
        <v>40365</v>
      </c>
      <c r="G87" s="388">
        <v>37667</v>
      </c>
      <c r="H87" s="388">
        <v>37812</v>
      </c>
      <c r="I87" s="388">
        <v>22040</v>
      </c>
      <c r="J87" s="388">
        <v>38869</v>
      </c>
      <c r="N87" s="71" t="s">
        <v>36</v>
      </c>
      <c r="O87" s="86">
        <v>99.94</v>
      </c>
      <c r="P87" s="86">
        <v>100</v>
      </c>
      <c r="Q87" s="128">
        <f t="shared" si="5"/>
        <v>1.0006003602161297</v>
      </c>
      <c r="T87" s="71" t="s">
        <v>36</v>
      </c>
      <c r="U87" s="88">
        <f t="shared" si="6"/>
        <v>37644.399799999999</v>
      </c>
      <c r="V87" s="89">
        <f t="shared" si="7"/>
        <v>37789.3128</v>
      </c>
      <c r="W87" s="89">
        <f t="shared" si="8"/>
        <v>22026.775999999998</v>
      </c>
      <c r="X87" s="89">
        <f t="shared" si="9"/>
        <v>38845.678599999999</v>
      </c>
      <c r="Y87" s="126"/>
      <c r="Z87" s="71" t="s">
        <v>36</v>
      </c>
      <c r="AA87" s="399">
        <f t="shared" si="10"/>
        <v>0.20869882340414</v>
      </c>
      <c r="AB87" s="400">
        <f t="shared" si="11"/>
        <v>-3.9832487232258567</v>
      </c>
      <c r="AC87" s="401">
        <f t="shared" si="12"/>
        <v>7.5158685995997372</v>
      </c>
      <c r="AD87" s="401">
        <f t="shared" si="13"/>
        <v>-3.763957388826956</v>
      </c>
    </row>
    <row r="88" spans="1:30" ht="12.75" x14ac:dyDescent="0.2">
      <c r="B88" s="72" t="s">
        <v>37</v>
      </c>
      <c r="C88" s="388">
        <v>1538574</v>
      </c>
      <c r="D88" s="388">
        <v>1754400</v>
      </c>
      <c r="E88" s="388">
        <v>748000</v>
      </c>
      <c r="F88" s="388">
        <v>1409181</v>
      </c>
      <c r="G88" s="388">
        <v>1596000</v>
      </c>
      <c r="H88" s="388">
        <v>1843870</v>
      </c>
      <c r="I88" s="388">
        <v>797424</v>
      </c>
      <c r="J88" s="388">
        <v>1443827</v>
      </c>
      <c r="N88" s="71" t="s">
        <v>37</v>
      </c>
      <c r="O88" s="86">
        <v>99.94</v>
      </c>
      <c r="P88" s="86">
        <v>100</v>
      </c>
      <c r="Q88" s="128">
        <f t="shared" si="5"/>
        <v>1.0006003602161297</v>
      </c>
      <c r="T88" s="71" t="s">
        <v>37</v>
      </c>
      <c r="U88" s="88">
        <f t="shared" si="6"/>
        <v>1595042.4</v>
      </c>
      <c r="V88" s="89">
        <f t="shared" si="7"/>
        <v>1842763.6779999998</v>
      </c>
      <c r="W88" s="89">
        <f t="shared" si="8"/>
        <v>796945.54559999995</v>
      </c>
      <c r="X88" s="89">
        <f t="shared" si="9"/>
        <v>1442960.7037999998</v>
      </c>
      <c r="Y88" s="126"/>
      <c r="Z88" s="71" t="s">
        <v>37</v>
      </c>
      <c r="AA88" s="399">
        <f t="shared" si="10"/>
        <v>3.6701777100093924</v>
      </c>
      <c r="AB88" s="400">
        <f t="shared" si="11"/>
        <v>5.0366893524851708</v>
      </c>
      <c r="AC88" s="401">
        <f t="shared" si="12"/>
        <v>6.5435221390374281</v>
      </c>
      <c r="AD88" s="401">
        <f t="shared" si="13"/>
        <v>2.3971160411614822</v>
      </c>
    </row>
    <row r="89" spans="1:30" ht="12.75" x14ac:dyDescent="0.2">
      <c r="B89" s="72" t="s">
        <v>38</v>
      </c>
      <c r="C89" s="388">
        <v>15735</v>
      </c>
      <c r="D89" s="388">
        <v>13451</v>
      </c>
      <c r="E89" s="388">
        <v>7854</v>
      </c>
      <c r="F89" s="388">
        <v>11187</v>
      </c>
      <c r="G89" s="388">
        <v>16866</v>
      </c>
      <c r="H89" s="388">
        <v>13591</v>
      </c>
      <c r="I89" s="388">
        <v>7628</v>
      </c>
      <c r="J89" s="388">
        <v>11630</v>
      </c>
      <c r="N89" s="71" t="s">
        <v>38</v>
      </c>
      <c r="O89" s="86">
        <v>98.84</v>
      </c>
      <c r="P89" s="86">
        <v>100</v>
      </c>
      <c r="Q89" s="128">
        <f t="shared" si="5"/>
        <v>1.0117361392148927</v>
      </c>
      <c r="T89" s="71" t="s">
        <v>38</v>
      </c>
      <c r="U89" s="88">
        <f t="shared" si="6"/>
        <v>16670.3544</v>
      </c>
      <c r="V89" s="89">
        <f t="shared" si="7"/>
        <v>13433.3444</v>
      </c>
      <c r="W89" s="89">
        <f t="shared" si="8"/>
        <v>7539.5152000000007</v>
      </c>
      <c r="X89" s="89">
        <f t="shared" si="9"/>
        <v>11495.092000000001</v>
      </c>
      <c r="Y89" s="126"/>
      <c r="Z89" s="71" t="s">
        <v>38</v>
      </c>
      <c r="AA89" s="399">
        <f t="shared" si="10"/>
        <v>5.9444194470924705</v>
      </c>
      <c r="AB89" s="400">
        <f t="shared" si="11"/>
        <v>-0.13125864248011337</v>
      </c>
      <c r="AC89" s="401">
        <f t="shared" si="12"/>
        <v>-4.0041354723707574</v>
      </c>
      <c r="AD89" s="401">
        <f t="shared" si="13"/>
        <v>2.7540180566729289</v>
      </c>
    </row>
    <row r="90" spans="1:30" ht="12.75" x14ac:dyDescent="0.2">
      <c r="B90" s="72" t="s">
        <v>39</v>
      </c>
      <c r="C90" s="388">
        <v>23962</v>
      </c>
      <c r="D90" s="388">
        <v>24769</v>
      </c>
      <c r="E90" s="388">
        <v>13812</v>
      </c>
      <c r="F90" s="388">
        <v>19022</v>
      </c>
      <c r="G90" s="388">
        <v>24619</v>
      </c>
      <c r="H90" s="388">
        <v>23974</v>
      </c>
      <c r="I90" s="388">
        <v>14109</v>
      </c>
      <c r="J90" s="388">
        <v>19312</v>
      </c>
      <c r="N90" s="71" t="s">
        <v>39</v>
      </c>
      <c r="O90" s="86">
        <v>99.79</v>
      </c>
      <c r="P90" s="86">
        <v>100</v>
      </c>
      <c r="Q90" s="128">
        <f t="shared" si="5"/>
        <v>1.0021044192804889</v>
      </c>
      <c r="T90" s="71" t="s">
        <v>39</v>
      </c>
      <c r="U90" s="88">
        <f t="shared" si="6"/>
        <v>24567.300100000004</v>
      </c>
      <c r="V90" s="89">
        <f t="shared" si="7"/>
        <v>23923.654600000005</v>
      </c>
      <c r="W90" s="89">
        <f t="shared" si="8"/>
        <v>14079.371100000002</v>
      </c>
      <c r="X90" s="89">
        <f t="shared" si="9"/>
        <v>19271.444800000001</v>
      </c>
      <c r="Y90" s="126"/>
      <c r="Z90" s="71" t="s">
        <v>39</v>
      </c>
      <c r="AA90" s="399">
        <f t="shared" si="10"/>
        <v>2.5260833820215511</v>
      </c>
      <c r="AB90" s="400">
        <f t="shared" si="11"/>
        <v>-3.4129169526423948</v>
      </c>
      <c r="AC90" s="401">
        <f t="shared" si="12"/>
        <v>1.9357884448305975</v>
      </c>
      <c r="AD90" s="401">
        <f t="shared" si="13"/>
        <v>1.3113489643570662</v>
      </c>
    </row>
    <row r="91" spans="1:30" ht="12.75" x14ac:dyDescent="0.2">
      <c r="B91" s="72" t="s">
        <v>40</v>
      </c>
      <c r="C91" s="388">
        <v>26834</v>
      </c>
      <c r="D91" s="388">
        <v>23818</v>
      </c>
      <c r="E91" s="388">
        <v>14868</v>
      </c>
      <c r="F91" s="388">
        <v>22814</v>
      </c>
      <c r="G91" s="388">
        <v>26477</v>
      </c>
      <c r="H91" s="388">
        <v>24858</v>
      </c>
      <c r="I91" s="388">
        <v>15659</v>
      </c>
      <c r="J91" s="388">
        <v>23147</v>
      </c>
      <c r="N91" s="71" t="s">
        <v>40</v>
      </c>
      <c r="O91" s="86">
        <v>99.2</v>
      </c>
      <c r="P91" s="86">
        <v>100</v>
      </c>
      <c r="Q91" s="128">
        <f t="shared" si="5"/>
        <v>1.0080645161290323</v>
      </c>
      <c r="T91" s="71" t="s">
        <v>40</v>
      </c>
      <c r="U91" s="88">
        <f t="shared" si="6"/>
        <v>26265.184000000001</v>
      </c>
      <c r="V91" s="89">
        <f t="shared" si="7"/>
        <v>24659.135999999999</v>
      </c>
      <c r="W91" s="89">
        <f t="shared" si="8"/>
        <v>15533.728000000001</v>
      </c>
      <c r="X91" s="89">
        <f t="shared" si="9"/>
        <v>22961.824000000001</v>
      </c>
      <c r="Y91" s="126"/>
      <c r="Z91" s="71" t="s">
        <v>40</v>
      </c>
      <c r="AA91" s="399">
        <f t="shared" si="10"/>
        <v>-2.1197585153163856</v>
      </c>
      <c r="AB91" s="400">
        <f t="shared" si="11"/>
        <v>3.53151398102275</v>
      </c>
      <c r="AC91" s="401">
        <f t="shared" si="12"/>
        <v>4.4775894538606469</v>
      </c>
      <c r="AD91" s="401">
        <f t="shared" si="13"/>
        <v>0.64795301130884775</v>
      </c>
    </row>
    <row r="92" spans="1:30" ht="12.75" x14ac:dyDescent="0.2">
      <c r="B92" s="72" t="s">
        <v>41</v>
      </c>
      <c r="C92" s="388">
        <v>27378</v>
      </c>
      <c r="D92" s="388">
        <v>19713</v>
      </c>
      <c r="E92" s="388">
        <v>14941</v>
      </c>
      <c r="F92" s="388">
        <v>22643</v>
      </c>
      <c r="G92" s="388">
        <v>28024</v>
      </c>
      <c r="H92" s="388">
        <v>20301</v>
      </c>
      <c r="I92" s="388">
        <v>14769</v>
      </c>
      <c r="J92" s="388">
        <v>23497</v>
      </c>
      <c r="N92" s="71" t="s">
        <v>41</v>
      </c>
      <c r="O92" s="86">
        <v>100.7</v>
      </c>
      <c r="P92" s="86">
        <v>100</v>
      </c>
      <c r="Q92" s="128">
        <f t="shared" si="5"/>
        <v>0.99304865938430975</v>
      </c>
      <c r="T92" s="71" t="s">
        <v>41</v>
      </c>
      <c r="U92" s="88">
        <f t="shared" si="6"/>
        <v>28220.168000000001</v>
      </c>
      <c r="V92" s="89">
        <f t="shared" si="7"/>
        <v>20443.107</v>
      </c>
      <c r="W92" s="89">
        <f t="shared" si="8"/>
        <v>14872.383000000002</v>
      </c>
      <c r="X92" s="89">
        <f t="shared" si="9"/>
        <v>23661.479000000003</v>
      </c>
      <c r="Y92" s="126"/>
      <c r="Z92" s="71" t="s">
        <v>41</v>
      </c>
      <c r="AA92" s="399">
        <f t="shared" si="10"/>
        <v>3.0760756812038919</v>
      </c>
      <c r="AB92" s="400">
        <f t="shared" si="11"/>
        <v>3.7036828488814488</v>
      </c>
      <c r="AC92" s="401">
        <f t="shared" si="12"/>
        <v>-0.45925306204402894</v>
      </c>
      <c r="AD92" s="401">
        <f t="shared" si="13"/>
        <v>4.4979861325796184</v>
      </c>
    </row>
    <row r="93" spans="1:30" ht="12.75" x14ac:dyDescent="0.2">
      <c r="B93" s="72" t="s">
        <v>42</v>
      </c>
      <c r="C93" s="388">
        <v>9912</v>
      </c>
      <c r="D93" s="388">
        <v>7229</v>
      </c>
      <c r="E93" s="388">
        <v>5692</v>
      </c>
      <c r="F93" s="388">
        <v>8208</v>
      </c>
      <c r="G93" s="388">
        <v>9991</v>
      </c>
      <c r="H93" s="388">
        <v>7637</v>
      </c>
      <c r="I93" s="388">
        <v>5660</v>
      </c>
      <c r="J93" s="388">
        <v>8358</v>
      </c>
      <c r="N93" s="71" t="s">
        <v>42</v>
      </c>
      <c r="O93" s="86">
        <v>99.5</v>
      </c>
      <c r="P93" s="86">
        <v>100</v>
      </c>
      <c r="Q93" s="128">
        <f t="shared" si="5"/>
        <v>1.0050251256281406</v>
      </c>
      <c r="T93" s="71" t="s">
        <v>42</v>
      </c>
      <c r="U93" s="88">
        <f t="shared" si="6"/>
        <v>9941.0450000000001</v>
      </c>
      <c r="V93" s="89">
        <f t="shared" si="7"/>
        <v>7598.8150000000005</v>
      </c>
      <c r="W93" s="89">
        <f t="shared" si="8"/>
        <v>5631.7000000000007</v>
      </c>
      <c r="X93" s="89">
        <f t="shared" si="9"/>
        <v>8316.2100000000009</v>
      </c>
      <c r="Y93" s="126"/>
      <c r="Z93" s="71" t="s">
        <v>42</v>
      </c>
      <c r="AA93" s="399">
        <f t="shared" si="10"/>
        <v>0.29302865213882234</v>
      </c>
      <c r="AB93" s="400">
        <f t="shared" si="11"/>
        <v>5.1157144833310344</v>
      </c>
      <c r="AC93" s="401">
        <f t="shared" si="12"/>
        <v>-1.0593815881939437</v>
      </c>
      <c r="AD93" s="401">
        <f t="shared" si="13"/>
        <v>1.3183479532163858</v>
      </c>
    </row>
    <row r="94" spans="1:30" ht="12.75" x14ac:dyDescent="0.2">
      <c r="B94" s="72" t="s">
        <v>43</v>
      </c>
      <c r="C94" s="388">
        <v>12986</v>
      </c>
      <c r="D94" s="388">
        <v>4780</v>
      </c>
      <c r="E94" s="388">
        <v>5834</v>
      </c>
      <c r="F94" s="388">
        <v>10525</v>
      </c>
      <c r="G94" s="388">
        <v>13648</v>
      </c>
      <c r="H94" s="388">
        <v>5210</v>
      </c>
      <c r="I94" s="388">
        <v>5350</v>
      </c>
      <c r="J94" s="388">
        <v>10942</v>
      </c>
      <c r="N94" s="71" t="s">
        <v>43</v>
      </c>
      <c r="O94" s="86">
        <v>100.41</v>
      </c>
      <c r="P94" s="86">
        <v>100</v>
      </c>
      <c r="Q94" s="128">
        <f t="shared" si="5"/>
        <v>0.9959167413604223</v>
      </c>
      <c r="T94" s="71" t="s">
        <v>43</v>
      </c>
      <c r="U94" s="88">
        <f t="shared" si="6"/>
        <v>13703.9568</v>
      </c>
      <c r="V94" s="89">
        <f t="shared" si="7"/>
        <v>5231.3609999999999</v>
      </c>
      <c r="W94" s="89">
        <f t="shared" si="8"/>
        <v>5371.9349999999995</v>
      </c>
      <c r="X94" s="89">
        <f t="shared" si="9"/>
        <v>10986.8622</v>
      </c>
      <c r="Y94" s="126"/>
      <c r="Z94" s="71" t="s">
        <v>43</v>
      </c>
      <c r="AA94" s="399">
        <f t="shared" si="10"/>
        <v>5.5286985984906822</v>
      </c>
      <c r="AB94" s="400">
        <f t="shared" si="11"/>
        <v>9.4426987447698707</v>
      </c>
      <c r="AC94" s="401">
        <f t="shared" si="12"/>
        <v>-7.9202091189578425</v>
      </c>
      <c r="AD94" s="401">
        <f t="shared" si="13"/>
        <v>4.3882394299287375</v>
      </c>
    </row>
    <row r="95" spans="1:30" ht="12.75" x14ac:dyDescent="0.2">
      <c r="B95" s="72" t="s">
        <v>44</v>
      </c>
      <c r="C95" s="388">
        <v>13691</v>
      </c>
      <c r="D95" s="388">
        <v>10116</v>
      </c>
      <c r="E95" s="388">
        <v>7638</v>
      </c>
      <c r="F95" s="388">
        <v>11045</v>
      </c>
      <c r="G95" s="388">
        <v>13977</v>
      </c>
      <c r="H95" s="388">
        <v>10736</v>
      </c>
      <c r="I95" s="388">
        <v>7887</v>
      </c>
      <c r="J95" s="388">
        <v>11321</v>
      </c>
      <c r="N95" s="71" t="s">
        <v>44</v>
      </c>
      <c r="O95" s="86">
        <v>100.76</v>
      </c>
      <c r="P95" s="86">
        <v>100</v>
      </c>
      <c r="Q95" s="128">
        <f t="shared" si="5"/>
        <v>0.99245732433505351</v>
      </c>
      <c r="T95" s="71" t="s">
        <v>44</v>
      </c>
      <c r="U95" s="88">
        <f t="shared" si="6"/>
        <v>14083.225200000001</v>
      </c>
      <c r="V95" s="89">
        <f t="shared" si="7"/>
        <v>10817.5936</v>
      </c>
      <c r="W95" s="89">
        <f t="shared" si="8"/>
        <v>7946.9412000000002</v>
      </c>
      <c r="X95" s="89">
        <f t="shared" si="9"/>
        <v>11407.0396</v>
      </c>
      <c r="Y95" s="126"/>
      <c r="Z95" s="71" t="s">
        <v>44</v>
      </c>
      <c r="AA95" s="399">
        <f t="shared" si="10"/>
        <v>2.8648396756993701</v>
      </c>
      <c r="AB95" s="400">
        <f t="shared" si="11"/>
        <v>6.9354843811783331</v>
      </c>
      <c r="AC95" s="401">
        <f t="shared" si="12"/>
        <v>4.0447918303220769</v>
      </c>
      <c r="AD95" s="401">
        <f t="shared" si="13"/>
        <v>3.2778596650067908</v>
      </c>
    </row>
    <row r="96" spans="1:30" ht="12.75" x14ac:dyDescent="0.2">
      <c r="B96" s="72" t="s">
        <v>45</v>
      </c>
      <c r="C96" s="388">
        <v>8160</v>
      </c>
      <c r="D96" s="388">
        <v>7012</v>
      </c>
      <c r="E96" s="388">
        <v>4215</v>
      </c>
      <c r="F96" s="388">
        <v>6385</v>
      </c>
      <c r="G96" s="388">
        <v>8136</v>
      </c>
      <c r="H96" s="388">
        <v>6163</v>
      </c>
      <c r="I96" s="388">
        <v>4651</v>
      </c>
      <c r="J96" s="388">
        <v>6559</v>
      </c>
      <c r="N96" s="71" t="s">
        <v>45</v>
      </c>
      <c r="O96" s="86">
        <v>100.35</v>
      </c>
      <c r="P96" s="86">
        <v>100</v>
      </c>
      <c r="Q96" s="128">
        <f t="shared" si="5"/>
        <v>0.99651220727453915</v>
      </c>
      <c r="T96" s="71" t="s">
        <v>45</v>
      </c>
      <c r="U96" s="88">
        <f t="shared" si="6"/>
        <v>8164.4759999999997</v>
      </c>
      <c r="V96" s="89">
        <f t="shared" si="7"/>
        <v>6184.5704999999998</v>
      </c>
      <c r="W96" s="89">
        <f t="shared" si="8"/>
        <v>4667.2784999999994</v>
      </c>
      <c r="X96" s="89">
        <f t="shared" si="9"/>
        <v>6581.9564999999993</v>
      </c>
      <c r="Y96" s="126"/>
      <c r="Z96" s="71" t="s">
        <v>45</v>
      </c>
      <c r="AA96" s="399">
        <f t="shared" si="10"/>
        <v>5.4852941176466399E-2</v>
      </c>
      <c r="AB96" s="400">
        <f t="shared" si="11"/>
        <v>-11.80019252709641</v>
      </c>
      <c r="AC96" s="401">
        <f t="shared" si="12"/>
        <v>10.73021352313166</v>
      </c>
      <c r="AD96" s="401">
        <f t="shared" si="13"/>
        <v>3.0846750195771233</v>
      </c>
    </row>
    <row r="97" spans="2:30" ht="12.75" x14ac:dyDescent="0.2">
      <c r="B97" s="72" t="s">
        <v>46</v>
      </c>
      <c r="C97" s="388">
        <v>28787</v>
      </c>
      <c r="D97" s="388">
        <v>26772</v>
      </c>
      <c r="E97" s="388">
        <v>14792</v>
      </c>
      <c r="F97" s="388">
        <v>19948</v>
      </c>
      <c r="G97" s="388">
        <v>28935</v>
      </c>
      <c r="H97" s="388">
        <v>27344</v>
      </c>
      <c r="I97" s="388">
        <v>15666</v>
      </c>
      <c r="J97" s="388">
        <v>20288</v>
      </c>
      <c r="N97" s="71" t="s">
        <v>46</v>
      </c>
      <c r="O97" s="86">
        <v>100.16</v>
      </c>
      <c r="P97" s="86">
        <v>100</v>
      </c>
      <c r="Q97" s="128">
        <f t="shared" si="5"/>
        <v>0.99840255591054317</v>
      </c>
      <c r="T97" s="71" t="s">
        <v>46</v>
      </c>
      <c r="U97" s="88">
        <f t="shared" si="6"/>
        <v>28981.295999999998</v>
      </c>
      <c r="V97" s="89">
        <f t="shared" si="7"/>
        <v>27387.750400000001</v>
      </c>
      <c r="W97" s="89">
        <f t="shared" si="8"/>
        <v>15691.0656</v>
      </c>
      <c r="X97" s="89">
        <f t="shared" si="9"/>
        <v>20320.460800000001</v>
      </c>
      <c r="Y97" s="126"/>
      <c r="Z97" s="71" t="s">
        <v>46</v>
      </c>
      <c r="AA97" s="399">
        <f t="shared" si="10"/>
        <v>0.67494355090839075</v>
      </c>
      <c r="AB97" s="400">
        <f t="shared" si="11"/>
        <v>2.2999790826236399</v>
      </c>
      <c r="AC97" s="401">
        <f t="shared" si="12"/>
        <v>6.0780530016224983</v>
      </c>
      <c r="AD97" s="401">
        <f t="shared" si="13"/>
        <v>1.8671586123922235</v>
      </c>
    </row>
    <row r="98" spans="2:30" ht="12.75" x14ac:dyDescent="0.2">
      <c r="B98" s="72" t="s">
        <v>47</v>
      </c>
      <c r="C98" s="388">
        <v>269016</v>
      </c>
      <c r="D98" s="388">
        <v>249558</v>
      </c>
      <c r="E98" s="388">
        <v>161914</v>
      </c>
      <c r="F98" s="388">
        <v>197735</v>
      </c>
      <c r="G98" s="388">
        <v>280198</v>
      </c>
      <c r="H98" s="388">
        <v>258593</v>
      </c>
      <c r="I98" s="388">
        <v>162673</v>
      </c>
      <c r="J98" s="388">
        <v>196331</v>
      </c>
      <c r="N98" s="71" t="s">
        <v>47</v>
      </c>
      <c r="O98" s="86">
        <v>99.3</v>
      </c>
      <c r="P98" s="86">
        <v>100</v>
      </c>
      <c r="Q98" s="128">
        <f t="shared" si="5"/>
        <v>1.0070493454179255</v>
      </c>
      <c r="T98" s="71" t="s">
        <v>47</v>
      </c>
      <c r="U98" s="88">
        <f t="shared" si="6"/>
        <v>278236.614</v>
      </c>
      <c r="V98" s="89">
        <f t="shared" si="7"/>
        <v>256782.84900000002</v>
      </c>
      <c r="W98" s="89">
        <f t="shared" si="8"/>
        <v>161534.28899999999</v>
      </c>
      <c r="X98" s="89">
        <f t="shared" si="9"/>
        <v>194956.68299999999</v>
      </c>
      <c r="Y98" s="126"/>
      <c r="Z98" s="71" t="s">
        <v>47</v>
      </c>
      <c r="AA98" s="399">
        <f t="shared" si="10"/>
        <v>3.4275336782942283</v>
      </c>
      <c r="AB98" s="400">
        <f t="shared" si="11"/>
        <v>2.8950580626547802</v>
      </c>
      <c r="AC98" s="401">
        <f t="shared" si="12"/>
        <v>-0.23451400125993443</v>
      </c>
      <c r="AD98" s="401">
        <f t="shared" si="13"/>
        <v>-1.4050709282625786</v>
      </c>
    </row>
    <row r="99" spans="2:30" ht="12.75" x14ac:dyDescent="0.2">
      <c r="B99" s="78" t="s">
        <v>63</v>
      </c>
      <c r="C99" s="388">
        <v>20953</v>
      </c>
      <c r="D99" s="388">
        <v>17482</v>
      </c>
      <c r="E99" s="388">
        <v>9093</v>
      </c>
      <c r="F99" s="388">
        <v>14609</v>
      </c>
      <c r="G99" s="388">
        <v>21330</v>
      </c>
      <c r="H99" s="388">
        <v>18154</v>
      </c>
      <c r="I99" s="388">
        <v>10317</v>
      </c>
      <c r="J99" s="388">
        <v>14971</v>
      </c>
      <c r="N99" s="73" t="s">
        <v>63</v>
      </c>
      <c r="O99" s="87">
        <v>100</v>
      </c>
      <c r="P99" s="87">
        <v>100</v>
      </c>
      <c r="Q99" s="129">
        <f t="shared" si="5"/>
        <v>1</v>
      </c>
      <c r="T99" s="73" t="s">
        <v>63</v>
      </c>
      <c r="U99" s="88">
        <f t="shared" si="6"/>
        <v>21330</v>
      </c>
      <c r="V99" s="89">
        <f t="shared" si="7"/>
        <v>18154</v>
      </c>
      <c r="W99" s="89">
        <f t="shared" si="8"/>
        <v>10317</v>
      </c>
      <c r="X99" s="89">
        <f t="shared" si="9"/>
        <v>14971</v>
      </c>
      <c r="Y99" s="126"/>
      <c r="Z99" s="71" t="s">
        <v>63</v>
      </c>
      <c r="AA99" s="402">
        <f t="shared" si="10"/>
        <v>1.7992650217152677</v>
      </c>
      <c r="AB99" s="403">
        <f t="shared" si="11"/>
        <v>3.8439537810319182</v>
      </c>
      <c r="AC99" s="404">
        <f t="shared" si="12"/>
        <v>13.460903992081821</v>
      </c>
      <c r="AD99" s="401">
        <f t="shared" si="13"/>
        <v>2.4779245670477104</v>
      </c>
    </row>
    <row r="100" spans="2:30" ht="12.75" x14ac:dyDescent="0.2">
      <c r="B100" s="389" t="s">
        <v>48</v>
      </c>
      <c r="C100" s="390">
        <v>4062427</v>
      </c>
      <c r="D100" s="390">
        <v>3381025</v>
      </c>
      <c r="E100" s="390">
        <v>3034027</v>
      </c>
      <c r="F100" s="390">
        <v>3006730</v>
      </c>
      <c r="G100" s="390">
        <v>4101576</v>
      </c>
      <c r="H100" s="390">
        <v>3382051</v>
      </c>
      <c r="I100" s="390">
        <v>2855730</v>
      </c>
      <c r="J100" s="390">
        <v>3053611</v>
      </c>
      <c r="N100" s="71" t="s">
        <v>48</v>
      </c>
      <c r="O100" s="86">
        <v>99.74</v>
      </c>
      <c r="P100" s="86">
        <v>100</v>
      </c>
      <c r="Q100" s="86">
        <f>+P100/O100</f>
        <v>1.0026067776218168</v>
      </c>
      <c r="T100" s="71" t="s">
        <v>48</v>
      </c>
      <c r="U100" s="88">
        <f t="shared" si="6"/>
        <v>4090911.9023999996</v>
      </c>
      <c r="V100" s="89">
        <f t="shared" si="7"/>
        <v>3373257.6673999997</v>
      </c>
      <c r="W100" s="89">
        <f t="shared" si="8"/>
        <v>2848305.1019999995</v>
      </c>
      <c r="X100" s="89">
        <f t="shared" si="9"/>
        <v>3045671.6113999998</v>
      </c>
      <c r="Y100" s="126"/>
      <c r="Z100" s="71" t="s">
        <v>48</v>
      </c>
      <c r="AA100" s="402">
        <f t="shared" si="10"/>
        <v>0.70117942796263311</v>
      </c>
      <c r="AB100" s="403">
        <f t="shared" si="11"/>
        <v>-0.2297330720713486</v>
      </c>
      <c r="AC100" s="403">
        <f t="shared" si="12"/>
        <v>-6.1213001070854185</v>
      </c>
      <c r="AD100" s="401">
        <f t="shared" si="13"/>
        <v>1.2951482640609506</v>
      </c>
    </row>
    <row r="101" spans="2:30" ht="12.75" x14ac:dyDescent="0.2">
      <c r="B101" s="389" t="s">
        <v>49</v>
      </c>
      <c r="C101" s="390">
        <v>382679</v>
      </c>
      <c r="D101" s="390">
        <v>373623</v>
      </c>
      <c r="E101" s="390">
        <v>238161</v>
      </c>
      <c r="F101" s="390">
        <v>305515</v>
      </c>
      <c r="G101" s="390">
        <v>392035</v>
      </c>
      <c r="H101" s="390">
        <v>365850</v>
      </c>
      <c r="I101" s="390">
        <v>223385</v>
      </c>
      <c r="J101" s="390">
        <v>314765</v>
      </c>
      <c r="N101" s="73" t="s">
        <v>49</v>
      </c>
      <c r="O101" s="87">
        <v>98</v>
      </c>
      <c r="P101" s="87">
        <v>100</v>
      </c>
      <c r="Q101" s="87">
        <f t="shared" ref="Q101:Q104" si="14">+P101/O101</f>
        <v>1.0204081632653061</v>
      </c>
      <c r="T101" s="73" t="s">
        <v>49</v>
      </c>
      <c r="U101" s="88">
        <f t="shared" si="6"/>
        <v>384194.3</v>
      </c>
      <c r="V101" s="89">
        <f t="shared" si="7"/>
        <v>358533</v>
      </c>
      <c r="W101" s="89">
        <f t="shared" si="8"/>
        <v>218917.3</v>
      </c>
      <c r="X101" s="89">
        <f t="shared" si="9"/>
        <v>308469.7</v>
      </c>
      <c r="Y101" s="126"/>
      <c r="Z101" s="71" t="s">
        <v>49</v>
      </c>
      <c r="AA101" s="402">
        <f t="shared" si="10"/>
        <v>0.39597155840795772</v>
      </c>
      <c r="AB101" s="403">
        <f t="shared" si="11"/>
        <v>-4.0388305859114668</v>
      </c>
      <c r="AC101" s="403">
        <f t="shared" si="12"/>
        <v>-8.0801222702289675</v>
      </c>
      <c r="AD101" s="401">
        <f t="shared" si="13"/>
        <v>0.96712109061748563</v>
      </c>
    </row>
    <row r="102" spans="2:30" ht="12.75" x14ac:dyDescent="0.2">
      <c r="B102" s="389" t="s">
        <v>50</v>
      </c>
      <c r="C102" s="390">
        <v>53227</v>
      </c>
      <c r="D102" s="390">
        <v>52508</v>
      </c>
      <c r="E102" s="390">
        <v>38562</v>
      </c>
      <c r="F102" s="390">
        <v>39257</v>
      </c>
      <c r="G102" s="391" t="s">
        <v>64</v>
      </c>
      <c r="H102" s="391" t="s">
        <v>64</v>
      </c>
      <c r="I102" s="391" t="s">
        <v>64</v>
      </c>
      <c r="J102" s="391" t="s">
        <v>64</v>
      </c>
      <c r="N102" s="73" t="s">
        <v>50</v>
      </c>
      <c r="O102" s="87">
        <v>100.85</v>
      </c>
      <c r="P102" s="87">
        <v>100</v>
      </c>
      <c r="Q102" s="87">
        <f t="shared" si="14"/>
        <v>0.99157164105106599</v>
      </c>
      <c r="T102" s="73" t="s">
        <v>50</v>
      </c>
      <c r="U102" s="88"/>
      <c r="V102" s="89"/>
      <c r="W102" s="89"/>
      <c r="X102" s="89"/>
      <c r="Y102" s="126"/>
      <c r="Z102" s="71" t="s">
        <v>97</v>
      </c>
      <c r="AA102" s="402">
        <f>+(U103-C103)/C103*100</f>
        <v>8.7870773333333432</v>
      </c>
      <c r="AB102" s="403">
        <f>+(V103-D103)/D103*100</f>
        <v>15.64705048076924</v>
      </c>
      <c r="AC102" s="403">
        <f>+(W103-E103)/E103*100</f>
        <v>8.7395725711897647</v>
      </c>
      <c r="AD102" s="407">
        <f>+(X103-F103)/F103*100</f>
        <v>8.4945007217197315</v>
      </c>
    </row>
    <row r="103" spans="2:30" ht="12.75" x14ac:dyDescent="0.2">
      <c r="B103" s="389" t="s">
        <v>97</v>
      </c>
      <c r="C103" s="390">
        <v>375000</v>
      </c>
      <c r="D103" s="390">
        <v>208000</v>
      </c>
      <c r="E103" s="390">
        <v>172286</v>
      </c>
      <c r="F103" s="390">
        <v>309677</v>
      </c>
      <c r="G103" s="390">
        <v>414164</v>
      </c>
      <c r="H103" s="390">
        <v>244209</v>
      </c>
      <c r="I103" s="390">
        <v>190196</v>
      </c>
      <c r="J103" s="390">
        <v>341099</v>
      </c>
      <c r="N103" s="71" t="s">
        <v>97</v>
      </c>
      <c r="O103" s="86">
        <v>98.5</v>
      </c>
      <c r="P103" s="86">
        <v>100</v>
      </c>
      <c r="Q103" s="86">
        <f t="shared" si="14"/>
        <v>1.015228426395939</v>
      </c>
      <c r="T103" s="71" t="s">
        <v>97</v>
      </c>
      <c r="U103" s="88">
        <f t="shared" si="6"/>
        <v>407951.54000000004</v>
      </c>
      <c r="V103" s="89">
        <f t="shared" si="7"/>
        <v>240545.86500000002</v>
      </c>
      <c r="W103" s="89">
        <f t="shared" si="8"/>
        <v>187343.06</v>
      </c>
      <c r="X103" s="89">
        <f t="shared" si="9"/>
        <v>335982.51500000001</v>
      </c>
      <c r="Z103" s="73"/>
      <c r="AA103" s="405"/>
      <c r="AB103" s="406"/>
      <c r="AC103" s="406"/>
      <c r="AD103" s="408"/>
    </row>
    <row r="104" spans="2:30" ht="12.75" x14ac:dyDescent="0.2">
      <c r="B104" s="389" t="s">
        <v>103</v>
      </c>
      <c r="C104" s="391" t="s">
        <v>64</v>
      </c>
      <c r="D104" s="391" t="s">
        <v>64</v>
      </c>
      <c r="E104" s="391" t="s">
        <v>64</v>
      </c>
      <c r="F104" s="391" t="s">
        <v>64</v>
      </c>
      <c r="G104" s="391" t="s">
        <v>64</v>
      </c>
      <c r="H104" s="391" t="s">
        <v>64</v>
      </c>
      <c r="I104" s="391" t="s">
        <v>64</v>
      </c>
      <c r="J104" s="391" t="s">
        <v>64</v>
      </c>
      <c r="N104" s="73" t="s">
        <v>103</v>
      </c>
      <c r="O104" s="87">
        <v>92.81</v>
      </c>
      <c r="P104" s="87">
        <v>100</v>
      </c>
      <c r="Q104" s="87">
        <f t="shared" si="14"/>
        <v>1.0774701002047193</v>
      </c>
      <c r="T104" s="73" t="s">
        <v>103</v>
      </c>
      <c r="U104" s="88"/>
      <c r="V104" s="89"/>
      <c r="W104" s="89"/>
      <c r="X104" s="89"/>
    </row>
    <row r="107" spans="2:30" ht="14.25" x14ac:dyDescent="0.2">
      <c r="B107" s="296" t="s">
        <v>144</v>
      </c>
      <c r="C107" s="295"/>
      <c r="D107" s="295"/>
      <c r="E107" s="295"/>
      <c r="F107" s="295"/>
      <c r="G107" s="295"/>
      <c r="H107" s="295"/>
      <c r="I107" s="295"/>
      <c r="J107" s="295"/>
    </row>
    <row r="109" spans="2:30" ht="14.25" x14ac:dyDescent="0.2">
      <c r="B109" s="296" t="s">
        <v>68</v>
      </c>
      <c r="C109" s="297">
        <v>42719.691504629634</v>
      </c>
      <c r="D109" s="295"/>
      <c r="E109" s="295"/>
      <c r="F109" s="295"/>
      <c r="G109" s="295"/>
      <c r="H109" s="295"/>
      <c r="I109" s="295"/>
      <c r="J109" s="295"/>
    </row>
    <row r="110" spans="2:30" ht="14.25" x14ac:dyDescent="0.2">
      <c r="B110" s="296" t="s">
        <v>69</v>
      </c>
      <c r="C110" s="297">
        <v>42723.417091122683</v>
      </c>
      <c r="D110" s="295"/>
      <c r="E110" s="295"/>
      <c r="F110" s="295"/>
      <c r="G110" s="295"/>
      <c r="H110" s="295"/>
      <c r="I110" s="295"/>
      <c r="J110" s="295"/>
    </row>
    <row r="111" spans="2:30" ht="14.25" x14ac:dyDescent="0.2">
      <c r="B111" s="296" t="s">
        <v>71</v>
      </c>
      <c r="C111" s="296" t="s">
        <v>72</v>
      </c>
      <c r="D111" s="295"/>
      <c r="E111" s="295"/>
      <c r="F111" s="295"/>
      <c r="G111" s="295"/>
      <c r="H111" s="295"/>
      <c r="I111" s="295"/>
      <c r="J111" s="295"/>
    </row>
    <row r="113" spans="2:20" ht="14.25" x14ac:dyDescent="0.2">
      <c r="B113" s="296" t="s">
        <v>82</v>
      </c>
      <c r="C113" s="296" t="s">
        <v>83</v>
      </c>
      <c r="D113" s="295"/>
      <c r="E113" s="295"/>
      <c r="F113" s="295"/>
      <c r="G113" s="295"/>
      <c r="H113" s="295"/>
      <c r="I113" s="295"/>
      <c r="J113" s="295"/>
    </row>
    <row r="114" spans="2:20" ht="14.25" x14ac:dyDescent="0.2">
      <c r="B114" s="296" t="s">
        <v>79</v>
      </c>
      <c r="C114" s="296" t="s">
        <v>89</v>
      </c>
      <c r="D114" s="295"/>
      <c r="E114" s="295"/>
      <c r="F114" s="295"/>
      <c r="G114" s="295"/>
      <c r="H114" s="295"/>
      <c r="I114" s="295"/>
      <c r="J114" s="295"/>
    </row>
    <row r="115" spans="2:20" ht="14.25" x14ac:dyDescent="0.2">
      <c r="B115" s="296" t="s">
        <v>81</v>
      </c>
      <c r="C115" s="296" t="s">
        <v>80</v>
      </c>
      <c r="D115" s="295"/>
      <c r="E115" s="295"/>
      <c r="F115" s="295"/>
      <c r="G115" s="295"/>
      <c r="H115" s="295"/>
      <c r="I115" s="295"/>
      <c r="J115" s="295"/>
    </row>
    <row r="116" spans="2:20" ht="14.25" x14ac:dyDescent="0.2">
      <c r="B116" s="296" t="s">
        <v>73</v>
      </c>
      <c r="C116" s="296" t="s">
        <v>84</v>
      </c>
      <c r="D116" s="295"/>
      <c r="E116" s="295"/>
      <c r="F116" s="295"/>
      <c r="G116" s="295"/>
      <c r="H116" s="295"/>
      <c r="I116" s="295"/>
      <c r="J116" s="295"/>
    </row>
    <row r="118" spans="2:20" ht="12.75" x14ac:dyDescent="0.2">
      <c r="B118" s="298" t="s">
        <v>157</v>
      </c>
      <c r="C118" s="298" t="s">
        <v>93</v>
      </c>
      <c r="D118" s="298" t="s">
        <v>93</v>
      </c>
      <c r="E118" s="298" t="s">
        <v>93</v>
      </c>
      <c r="F118" s="298" t="s">
        <v>93</v>
      </c>
      <c r="G118" s="298" t="s">
        <v>110</v>
      </c>
      <c r="H118" s="298" t="s">
        <v>110</v>
      </c>
      <c r="I118" s="298" t="s">
        <v>110</v>
      </c>
      <c r="J118" s="298" t="s">
        <v>110</v>
      </c>
    </row>
    <row r="119" spans="2:20" ht="12.75" x14ac:dyDescent="0.2">
      <c r="B119" s="298" t="s">
        <v>145</v>
      </c>
      <c r="C119" s="298" t="s">
        <v>16</v>
      </c>
      <c r="D119" s="298" t="s">
        <v>52</v>
      </c>
      <c r="E119" s="298" t="s">
        <v>18</v>
      </c>
      <c r="F119" s="298" t="s">
        <v>17</v>
      </c>
      <c r="G119" s="298" t="s">
        <v>16</v>
      </c>
      <c r="H119" s="298" t="s">
        <v>52</v>
      </c>
      <c r="I119" s="298" t="s">
        <v>18</v>
      </c>
      <c r="J119" s="298" t="s">
        <v>17</v>
      </c>
    </row>
    <row r="120" spans="2:20" ht="12.75" x14ac:dyDescent="0.2">
      <c r="B120" s="298" t="s">
        <v>23</v>
      </c>
      <c r="C120" s="299">
        <v>27232</v>
      </c>
      <c r="D120" s="299">
        <v>23240</v>
      </c>
      <c r="E120" s="299">
        <v>14030</v>
      </c>
      <c r="F120" s="299">
        <v>18350</v>
      </c>
      <c r="G120" s="299">
        <v>27174</v>
      </c>
      <c r="H120" s="299">
        <v>22938</v>
      </c>
      <c r="I120" s="299">
        <v>13824</v>
      </c>
      <c r="J120" s="299">
        <v>18884</v>
      </c>
      <c r="M120" s="294"/>
      <c r="N120" s="294"/>
      <c r="O120" s="294"/>
      <c r="P120" s="294"/>
      <c r="Q120" s="294"/>
      <c r="R120" s="294"/>
      <c r="S120" s="294"/>
      <c r="T120" s="294"/>
    </row>
    <row r="121" spans="2:20" ht="12.75" x14ac:dyDescent="0.2">
      <c r="B121" s="298" t="s">
        <v>24</v>
      </c>
      <c r="C121" s="299">
        <v>8038</v>
      </c>
      <c r="D121" s="299">
        <v>8401</v>
      </c>
      <c r="E121" s="299">
        <v>3856</v>
      </c>
      <c r="F121" s="299">
        <v>5671</v>
      </c>
      <c r="G121" s="299">
        <v>8283</v>
      </c>
      <c r="H121" s="299">
        <v>8296</v>
      </c>
      <c r="I121" s="299">
        <v>3637</v>
      </c>
      <c r="J121" s="299">
        <v>5133</v>
      </c>
      <c r="M121" s="294"/>
      <c r="N121" s="294"/>
      <c r="O121" s="294"/>
      <c r="P121" s="294"/>
      <c r="Q121" s="294"/>
      <c r="R121" s="294"/>
      <c r="S121" s="294"/>
      <c r="T121" s="294"/>
    </row>
    <row r="122" spans="2:20" ht="12.75" x14ac:dyDescent="0.2">
      <c r="B122" s="298" t="s">
        <v>25</v>
      </c>
      <c r="C122" s="299">
        <v>230543</v>
      </c>
      <c r="D122" s="299">
        <v>231569</v>
      </c>
      <c r="E122" s="299">
        <v>121618</v>
      </c>
      <c r="F122" s="299">
        <v>175112</v>
      </c>
      <c r="G122" s="299">
        <v>240062</v>
      </c>
      <c r="H122" s="299">
        <v>240082</v>
      </c>
      <c r="I122" s="299">
        <v>127123</v>
      </c>
      <c r="J122" s="299">
        <v>175800</v>
      </c>
      <c r="M122" s="294"/>
      <c r="N122" s="294"/>
      <c r="O122" s="294"/>
      <c r="P122" s="294"/>
      <c r="Q122" s="294"/>
      <c r="R122" s="294"/>
      <c r="S122" s="294"/>
      <c r="T122" s="294"/>
    </row>
    <row r="123" spans="2:20" ht="12.75" x14ac:dyDescent="0.2">
      <c r="B123" s="298" t="s">
        <v>26</v>
      </c>
      <c r="C123" s="299">
        <v>245904</v>
      </c>
      <c r="D123" s="299">
        <v>224301</v>
      </c>
      <c r="E123" s="299">
        <v>151498</v>
      </c>
      <c r="F123" s="299">
        <v>168031</v>
      </c>
      <c r="G123" s="299">
        <v>251015</v>
      </c>
      <c r="H123" s="299">
        <v>222756</v>
      </c>
      <c r="I123" s="299">
        <v>147172</v>
      </c>
      <c r="J123" s="299">
        <v>169615</v>
      </c>
      <c r="M123" s="294"/>
      <c r="N123" s="294"/>
      <c r="O123" s="294"/>
      <c r="P123" s="294"/>
      <c r="Q123" s="294"/>
      <c r="R123" s="294"/>
      <c r="S123" s="294"/>
      <c r="T123" s="294"/>
    </row>
    <row r="124" spans="2:20" ht="12.75" x14ac:dyDescent="0.2">
      <c r="B124" s="298" t="s">
        <v>101</v>
      </c>
      <c r="C124" s="299">
        <v>22313</v>
      </c>
      <c r="D124" s="299">
        <v>22027</v>
      </c>
      <c r="E124" s="299">
        <v>9780</v>
      </c>
      <c r="F124" s="299">
        <v>17680</v>
      </c>
      <c r="G124" s="299">
        <v>23132</v>
      </c>
      <c r="H124" s="299">
        <v>23326</v>
      </c>
      <c r="I124" s="299">
        <v>10224</v>
      </c>
      <c r="J124" s="299">
        <v>18083</v>
      </c>
      <c r="M124" s="294"/>
      <c r="N124" s="294"/>
      <c r="O124" s="294"/>
      <c r="P124" s="294"/>
      <c r="Q124" s="294"/>
      <c r="R124" s="294"/>
      <c r="S124" s="294"/>
      <c r="T124" s="294"/>
    </row>
    <row r="125" spans="2:20" ht="12.75" x14ac:dyDescent="0.2">
      <c r="B125" s="298" t="s">
        <v>27</v>
      </c>
      <c r="C125" s="299">
        <v>9340</v>
      </c>
      <c r="D125" s="299">
        <v>6079</v>
      </c>
      <c r="E125" s="299">
        <v>3878</v>
      </c>
      <c r="F125" s="299">
        <v>4932</v>
      </c>
      <c r="G125" s="299">
        <v>10193</v>
      </c>
      <c r="H125" s="299">
        <v>7275</v>
      </c>
      <c r="I125" s="299">
        <v>4096</v>
      </c>
      <c r="J125" s="299">
        <v>5228</v>
      </c>
      <c r="M125" s="294"/>
      <c r="N125" s="294"/>
      <c r="O125" s="294"/>
      <c r="P125" s="294"/>
      <c r="Q125" s="294"/>
      <c r="R125" s="294"/>
      <c r="S125" s="294"/>
      <c r="T125" s="294"/>
    </row>
    <row r="126" spans="2:20" ht="12.75" x14ac:dyDescent="0.2">
      <c r="B126" s="298" t="s">
        <v>28</v>
      </c>
      <c r="C126" s="299">
        <v>24762</v>
      </c>
      <c r="D126" s="299">
        <v>22907</v>
      </c>
      <c r="E126" s="299">
        <v>13999</v>
      </c>
      <c r="F126" s="299">
        <v>18336</v>
      </c>
      <c r="G126" s="300" t="s">
        <v>64</v>
      </c>
      <c r="H126" s="300" t="s">
        <v>64</v>
      </c>
      <c r="I126" s="300" t="s">
        <v>64</v>
      </c>
      <c r="J126" s="300" t="s">
        <v>64</v>
      </c>
      <c r="M126" s="294"/>
      <c r="N126" s="294"/>
      <c r="O126" s="294"/>
      <c r="P126" s="294"/>
      <c r="Q126" s="294"/>
      <c r="R126" s="294"/>
      <c r="S126" s="294"/>
      <c r="T126" s="294"/>
    </row>
    <row r="127" spans="2:20" ht="12.75" x14ac:dyDescent="0.2">
      <c r="B127" s="298" t="s">
        <v>29</v>
      </c>
      <c r="C127" s="299">
        <v>10202</v>
      </c>
      <c r="D127" s="299">
        <v>7833</v>
      </c>
      <c r="E127" s="299">
        <v>4970</v>
      </c>
      <c r="F127" s="299">
        <v>8300</v>
      </c>
      <c r="G127" s="299">
        <v>10073</v>
      </c>
      <c r="H127" s="299">
        <v>7361</v>
      </c>
      <c r="I127" s="299">
        <v>4933</v>
      </c>
      <c r="J127" s="299">
        <v>8353</v>
      </c>
      <c r="M127" s="294"/>
      <c r="N127" s="294"/>
      <c r="O127" s="294"/>
      <c r="P127" s="294"/>
      <c r="Q127" s="294"/>
      <c r="R127" s="294"/>
      <c r="S127" s="294"/>
      <c r="T127" s="294"/>
    </row>
    <row r="128" spans="2:20" ht="12.75" x14ac:dyDescent="0.2">
      <c r="B128" s="298" t="s">
        <v>61</v>
      </c>
      <c r="C128" s="299">
        <v>17250</v>
      </c>
      <c r="D128" s="299">
        <v>12647</v>
      </c>
      <c r="E128" s="299">
        <v>8270</v>
      </c>
      <c r="F128" s="299">
        <v>14828</v>
      </c>
      <c r="G128" s="299">
        <v>16841</v>
      </c>
      <c r="H128" s="299">
        <v>13352</v>
      </c>
      <c r="I128" s="299">
        <v>8530</v>
      </c>
      <c r="J128" s="299">
        <v>14564</v>
      </c>
      <c r="M128" s="294"/>
      <c r="N128" s="294"/>
      <c r="O128" s="294"/>
      <c r="P128" s="294"/>
      <c r="Q128" s="294"/>
      <c r="R128" s="294"/>
      <c r="S128" s="294"/>
      <c r="T128" s="294"/>
    </row>
    <row r="129" spans="2:20" ht="12.75" x14ac:dyDescent="0.2">
      <c r="B129" s="298" t="s">
        <v>30</v>
      </c>
      <c r="C129" s="299">
        <v>23020</v>
      </c>
      <c r="D129" s="299">
        <v>22407</v>
      </c>
      <c r="E129" s="299">
        <v>16119</v>
      </c>
      <c r="F129" s="299">
        <v>22085</v>
      </c>
      <c r="G129" s="299">
        <v>23471</v>
      </c>
      <c r="H129" s="299">
        <v>23403</v>
      </c>
      <c r="I129" s="299">
        <v>15169</v>
      </c>
      <c r="J129" s="299">
        <v>22227</v>
      </c>
      <c r="M129" s="294"/>
      <c r="N129" s="294"/>
      <c r="O129" s="294"/>
      <c r="P129" s="294"/>
      <c r="Q129" s="294"/>
      <c r="R129" s="294"/>
      <c r="S129" s="294"/>
      <c r="T129" s="294"/>
    </row>
    <row r="130" spans="2:20" ht="12.75" x14ac:dyDescent="0.2">
      <c r="B130" s="298" t="s">
        <v>31</v>
      </c>
      <c r="C130" s="299">
        <v>52166</v>
      </c>
      <c r="D130" s="299">
        <v>41649</v>
      </c>
      <c r="E130" s="299">
        <v>26518</v>
      </c>
      <c r="F130" s="299">
        <v>37869</v>
      </c>
      <c r="G130" s="299">
        <v>54225</v>
      </c>
      <c r="H130" s="299">
        <v>43040</v>
      </c>
      <c r="I130" s="299">
        <v>28495</v>
      </c>
      <c r="J130" s="299">
        <v>38400</v>
      </c>
      <c r="M130" s="294"/>
      <c r="N130" s="294"/>
      <c r="O130" s="294"/>
      <c r="P130" s="294"/>
      <c r="Q130" s="294"/>
      <c r="R130" s="294"/>
      <c r="S130" s="294"/>
      <c r="T130" s="294"/>
    </row>
    <row r="131" spans="2:20" ht="12.75" x14ac:dyDescent="0.2">
      <c r="B131" s="298" t="s">
        <v>32</v>
      </c>
      <c r="C131" s="299">
        <v>19270</v>
      </c>
      <c r="D131" s="299">
        <v>17376</v>
      </c>
      <c r="E131" s="299">
        <v>9681</v>
      </c>
      <c r="F131" s="299">
        <v>16924</v>
      </c>
      <c r="G131" s="299">
        <v>19422</v>
      </c>
      <c r="H131" s="299">
        <v>17552</v>
      </c>
      <c r="I131" s="299">
        <v>9860</v>
      </c>
      <c r="J131" s="299">
        <v>16920</v>
      </c>
      <c r="M131" s="294"/>
      <c r="N131" s="294"/>
      <c r="O131" s="294"/>
      <c r="P131" s="294"/>
      <c r="Q131" s="294"/>
      <c r="R131" s="294"/>
      <c r="S131" s="294"/>
      <c r="T131" s="294"/>
    </row>
    <row r="132" spans="2:20" ht="12.75" x14ac:dyDescent="0.2">
      <c r="B132" s="298" t="s">
        <v>33</v>
      </c>
      <c r="C132" s="299">
        <v>17421</v>
      </c>
      <c r="D132" s="299">
        <v>15314</v>
      </c>
      <c r="E132" s="299">
        <v>10726</v>
      </c>
      <c r="F132" s="299">
        <v>11303</v>
      </c>
      <c r="G132" s="299">
        <v>16748</v>
      </c>
      <c r="H132" s="299">
        <v>15407</v>
      </c>
      <c r="I132" s="299">
        <v>9259</v>
      </c>
      <c r="J132" s="299">
        <v>11681</v>
      </c>
      <c r="M132" s="294"/>
      <c r="N132" s="294"/>
      <c r="O132" s="294"/>
      <c r="P132" s="294"/>
      <c r="Q132" s="294"/>
      <c r="R132" s="294"/>
      <c r="S132" s="294"/>
      <c r="T132" s="294"/>
    </row>
    <row r="133" spans="2:20" ht="12.75" x14ac:dyDescent="0.2">
      <c r="B133" s="298" t="s">
        <v>34</v>
      </c>
      <c r="C133" s="299">
        <v>6790</v>
      </c>
      <c r="D133" s="299">
        <v>5730</v>
      </c>
      <c r="E133" s="299">
        <v>2904</v>
      </c>
      <c r="F133" s="299">
        <v>3863</v>
      </c>
      <c r="G133" s="299">
        <v>7519</v>
      </c>
      <c r="H133" s="299">
        <v>6486</v>
      </c>
      <c r="I133" s="299">
        <v>3116</v>
      </c>
      <c r="J133" s="299">
        <v>4006</v>
      </c>
      <c r="M133" s="294"/>
      <c r="N133" s="294"/>
      <c r="O133" s="294"/>
      <c r="P133" s="294"/>
      <c r="Q133" s="294"/>
      <c r="R133" s="294"/>
      <c r="S133" s="294"/>
      <c r="T133" s="294"/>
    </row>
    <row r="134" spans="2:20" ht="12.75" x14ac:dyDescent="0.2">
      <c r="B134" s="298" t="s">
        <v>35</v>
      </c>
      <c r="C134" s="299">
        <v>22244</v>
      </c>
      <c r="D134" s="299">
        <v>20040</v>
      </c>
      <c r="E134" s="299">
        <v>8252</v>
      </c>
      <c r="F134" s="299">
        <v>13394</v>
      </c>
      <c r="G134" s="299">
        <v>6912</v>
      </c>
      <c r="H134" s="299">
        <v>7452</v>
      </c>
      <c r="I134" s="299">
        <v>2400</v>
      </c>
      <c r="J134" s="299">
        <v>3895</v>
      </c>
      <c r="M134" s="294"/>
      <c r="N134" s="294"/>
      <c r="O134" s="294"/>
      <c r="P134" s="294"/>
      <c r="Q134" s="294"/>
      <c r="R134" s="294"/>
      <c r="S134" s="294"/>
      <c r="T134" s="294"/>
    </row>
    <row r="135" spans="2:20" ht="12.75" x14ac:dyDescent="0.2">
      <c r="B135" s="298" t="s">
        <v>36</v>
      </c>
      <c r="C135" s="299">
        <v>37566</v>
      </c>
      <c r="D135" s="299">
        <v>39357</v>
      </c>
      <c r="E135" s="299">
        <v>20487</v>
      </c>
      <c r="F135" s="299">
        <v>40365</v>
      </c>
      <c r="G135" s="299">
        <v>37667</v>
      </c>
      <c r="H135" s="299">
        <v>37812</v>
      </c>
      <c r="I135" s="299">
        <v>22040</v>
      </c>
      <c r="J135" s="299">
        <v>38869</v>
      </c>
      <c r="M135" s="294"/>
      <c r="N135" s="294"/>
      <c r="O135" s="294"/>
      <c r="P135" s="294"/>
      <c r="Q135" s="294"/>
      <c r="R135" s="294"/>
      <c r="S135" s="294"/>
      <c r="T135" s="294"/>
    </row>
    <row r="136" spans="2:20" ht="12.75" x14ac:dyDescent="0.2">
      <c r="B136" s="298" t="s">
        <v>37</v>
      </c>
      <c r="C136" s="299">
        <v>1538574</v>
      </c>
      <c r="D136" s="299">
        <v>1754400</v>
      </c>
      <c r="E136" s="299">
        <v>748000</v>
      </c>
      <c r="F136" s="299">
        <v>1409181</v>
      </c>
      <c r="G136" s="299">
        <v>1596000</v>
      </c>
      <c r="H136" s="299">
        <v>1843870</v>
      </c>
      <c r="I136" s="299">
        <v>797424</v>
      </c>
      <c r="J136" s="299">
        <v>1443827</v>
      </c>
      <c r="M136" s="294"/>
      <c r="N136" s="294"/>
      <c r="O136" s="294"/>
      <c r="P136" s="294"/>
      <c r="Q136" s="294"/>
      <c r="R136" s="294"/>
      <c r="S136" s="294"/>
      <c r="T136" s="294"/>
    </row>
    <row r="137" spans="2:20" ht="12.75" x14ac:dyDescent="0.2">
      <c r="B137" s="298" t="s">
        <v>38</v>
      </c>
      <c r="C137" s="299">
        <v>15735</v>
      </c>
      <c r="D137" s="299">
        <v>13451</v>
      </c>
      <c r="E137" s="299">
        <v>7854</v>
      </c>
      <c r="F137" s="299">
        <v>11187</v>
      </c>
      <c r="G137" s="299">
        <v>16866</v>
      </c>
      <c r="H137" s="299">
        <v>13591</v>
      </c>
      <c r="I137" s="299">
        <v>7628</v>
      </c>
      <c r="J137" s="299">
        <v>11630</v>
      </c>
      <c r="M137" s="294"/>
      <c r="N137" s="294"/>
      <c r="O137" s="294"/>
      <c r="P137" s="294"/>
      <c r="Q137" s="294"/>
      <c r="R137" s="294"/>
      <c r="S137" s="294"/>
      <c r="T137" s="294"/>
    </row>
    <row r="138" spans="2:20" ht="12.75" x14ac:dyDescent="0.2">
      <c r="B138" s="298" t="s">
        <v>39</v>
      </c>
      <c r="C138" s="299">
        <v>23962</v>
      </c>
      <c r="D138" s="299">
        <v>24769</v>
      </c>
      <c r="E138" s="299">
        <v>13812</v>
      </c>
      <c r="F138" s="299">
        <v>19022</v>
      </c>
      <c r="G138" s="299">
        <v>24619</v>
      </c>
      <c r="H138" s="299">
        <v>23974</v>
      </c>
      <c r="I138" s="299">
        <v>14109</v>
      </c>
      <c r="J138" s="299">
        <v>19312</v>
      </c>
      <c r="M138" s="294"/>
      <c r="N138" s="294"/>
      <c r="O138" s="294"/>
      <c r="P138" s="294"/>
      <c r="Q138" s="294"/>
      <c r="R138" s="294"/>
      <c r="S138" s="294"/>
      <c r="T138" s="294"/>
    </row>
    <row r="139" spans="2:20" ht="12.75" x14ac:dyDescent="0.2">
      <c r="B139" s="298" t="s">
        <v>40</v>
      </c>
      <c r="C139" s="299">
        <v>26834</v>
      </c>
      <c r="D139" s="299">
        <v>23818</v>
      </c>
      <c r="E139" s="299">
        <v>14868</v>
      </c>
      <c r="F139" s="299">
        <v>22814</v>
      </c>
      <c r="G139" s="299">
        <v>26477</v>
      </c>
      <c r="H139" s="299">
        <v>24858</v>
      </c>
      <c r="I139" s="299">
        <v>15659</v>
      </c>
      <c r="J139" s="299">
        <v>23147</v>
      </c>
      <c r="M139" s="294"/>
      <c r="N139" s="294"/>
      <c r="O139" s="294"/>
      <c r="P139" s="294"/>
      <c r="Q139" s="294"/>
      <c r="R139" s="294"/>
      <c r="S139" s="294"/>
      <c r="T139" s="294"/>
    </row>
    <row r="140" spans="2:20" ht="12.75" x14ac:dyDescent="0.2">
      <c r="B140" s="298" t="s">
        <v>41</v>
      </c>
      <c r="C140" s="299">
        <v>27378</v>
      </c>
      <c r="D140" s="299">
        <v>19713</v>
      </c>
      <c r="E140" s="299">
        <v>14941</v>
      </c>
      <c r="F140" s="299">
        <v>22643</v>
      </c>
      <c r="G140" s="299">
        <v>28024</v>
      </c>
      <c r="H140" s="299">
        <v>20301</v>
      </c>
      <c r="I140" s="299">
        <v>14769</v>
      </c>
      <c r="J140" s="299">
        <v>23497</v>
      </c>
      <c r="M140" s="294"/>
      <c r="N140" s="294"/>
      <c r="O140" s="294"/>
      <c r="P140" s="294"/>
      <c r="Q140" s="294"/>
      <c r="R140" s="294"/>
      <c r="S140" s="294"/>
      <c r="T140" s="294"/>
    </row>
    <row r="141" spans="2:20" ht="12.75" x14ac:dyDescent="0.2">
      <c r="B141" s="298" t="s">
        <v>42</v>
      </c>
      <c r="C141" s="299">
        <v>9912</v>
      </c>
      <c r="D141" s="299">
        <v>7229</v>
      </c>
      <c r="E141" s="299">
        <v>5692</v>
      </c>
      <c r="F141" s="299">
        <v>8208</v>
      </c>
      <c r="G141" s="299">
        <v>9991</v>
      </c>
      <c r="H141" s="299">
        <v>7637</v>
      </c>
      <c r="I141" s="299">
        <v>5660</v>
      </c>
      <c r="J141" s="299">
        <v>8358</v>
      </c>
      <c r="M141" s="294"/>
      <c r="N141" s="294"/>
      <c r="O141" s="294"/>
      <c r="P141" s="294"/>
      <c r="Q141" s="294"/>
      <c r="R141" s="294"/>
      <c r="S141" s="294"/>
      <c r="T141" s="294"/>
    </row>
    <row r="142" spans="2:20" ht="12.75" x14ac:dyDescent="0.2">
      <c r="B142" s="298" t="s">
        <v>43</v>
      </c>
      <c r="C142" s="299">
        <v>12986</v>
      </c>
      <c r="D142" s="299">
        <v>4780</v>
      </c>
      <c r="E142" s="299">
        <v>5834</v>
      </c>
      <c r="F142" s="299">
        <v>10525</v>
      </c>
      <c r="G142" s="299">
        <v>13648</v>
      </c>
      <c r="H142" s="299">
        <v>5210</v>
      </c>
      <c r="I142" s="299">
        <v>5350</v>
      </c>
      <c r="J142" s="299">
        <v>10942</v>
      </c>
      <c r="M142" s="294"/>
      <c r="N142" s="294"/>
      <c r="O142" s="294"/>
      <c r="P142" s="294"/>
      <c r="Q142" s="294"/>
      <c r="R142" s="294"/>
      <c r="S142" s="294"/>
      <c r="T142" s="294"/>
    </row>
    <row r="143" spans="2:20" ht="12.75" x14ac:dyDescent="0.2">
      <c r="B143" s="298" t="s">
        <v>44</v>
      </c>
      <c r="C143" s="299">
        <v>13691</v>
      </c>
      <c r="D143" s="299">
        <v>10116</v>
      </c>
      <c r="E143" s="299">
        <v>7638</v>
      </c>
      <c r="F143" s="299">
        <v>11045</v>
      </c>
      <c r="G143" s="299">
        <v>13977</v>
      </c>
      <c r="H143" s="299">
        <v>10736</v>
      </c>
      <c r="I143" s="299">
        <v>7887</v>
      </c>
      <c r="J143" s="299">
        <v>11321</v>
      </c>
      <c r="M143" s="294"/>
      <c r="N143" s="294"/>
      <c r="O143" s="294"/>
      <c r="P143" s="294"/>
      <c r="Q143" s="294"/>
      <c r="R143" s="294"/>
      <c r="S143" s="294"/>
      <c r="T143" s="294"/>
    </row>
    <row r="144" spans="2:20" ht="12.75" x14ac:dyDescent="0.2">
      <c r="B144" s="298" t="s">
        <v>45</v>
      </c>
      <c r="C144" s="299">
        <v>8160</v>
      </c>
      <c r="D144" s="299">
        <v>7012</v>
      </c>
      <c r="E144" s="299">
        <v>4215</v>
      </c>
      <c r="F144" s="299">
        <v>6385</v>
      </c>
      <c r="G144" s="299">
        <v>8136</v>
      </c>
      <c r="H144" s="299">
        <v>6163</v>
      </c>
      <c r="I144" s="299">
        <v>4651</v>
      </c>
      <c r="J144" s="299">
        <v>6559</v>
      </c>
      <c r="M144" s="294"/>
      <c r="N144" s="294"/>
      <c r="O144" s="294"/>
      <c r="P144" s="294"/>
      <c r="Q144" s="294"/>
      <c r="R144" s="294"/>
      <c r="S144" s="294"/>
      <c r="T144" s="294"/>
    </row>
    <row r="145" spans="2:20" ht="12.75" x14ac:dyDescent="0.2">
      <c r="B145" s="298" t="s">
        <v>46</v>
      </c>
      <c r="C145" s="299">
        <v>28787</v>
      </c>
      <c r="D145" s="299">
        <v>26772</v>
      </c>
      <c r="E145" s="299">
        <v>14792</v>
      </c>
      <c r="F145" s="299">
        <v>19948</v>
      </c>
      <c r="G145" s="299">
        <v>28935</v>
      </c>
      <c r="H145" s="299">
        <v>27344</v>
      </c>
      <c r="I145" s="299">
        <v>15666</v>
      </c>
      <c r="J145" s="299">
        <v>20288</v>
      </c>
      <c r="M145" s="294"/>
      <c r="N145" s="294"/>
      <c r="O145" s="294"/>
      <c r="P145" s="294"/>
      <c r="Q145" s="294"/>
      <c r="R145" s="294"/>
      <c r="S145" s="294"/>
      <c r="T145" s="294"/>
    </row>
    <row r="146" spans="2:20" ht="12.75" x14ac:dyDescent="0.2">
      <c r="B146" s="298" t="s">
        <v>47</v>
      </c>
      <c r="C146" s="299">
        <v>269016</v>
      </c>
      <c r="D146" s="299">
        <v>249558</v>
      </c>
      <c r="E146" s="299">
        <v>161914</v>
      </c>
      <c r="F146" s="299">
        <v>197735</v>
      </c>
      <c r="G146" s="299">
        <v>280198</v>
      </c>
      <c r="H146" s="299">
        <v>258593</v>
      </c>
      <c r="I146" s="299">
        <v>162673</v>
      </c>
      <c r="J146" s="299">
        <v>196331</v>
      </c>
      <c r="M146" s="294"/>
      <c r="N146" s="294"/>
      <c r="O146" s="294"/>
      <c r="P146" s="294"/>
      <c r="Q146" s="294"/>
      <c r="R146" s="294"/>
      <c r="S146" s="294"/>
      <c r="T146" s="294"/>
    </row>
    <row r="147" spans="2:20" ht="12.75" x14ac:dyDescent="0.2">
      <c r="B147" s="298" t="s">
        <v>63</v>
      </c>
      <c r="C147" s="299">
        <v>20953</v>
      </c>
      <c r="D147" s="299">
        <v>17482</v>
      </c>
      <c r="E147" s="299">
        <v>9093</v>
      </c>
      <c r="F147" s="299">
        <v>14609</v>
      </c>
      <c r="G147" s="299">
        <v>21330</v>
      </c>
      <c r="H147" s="299">
        <v>18154</v>
      </c>
      <c r="I147" s="299">
        <v>10317</v>
      </c>
      <c r="J147" s="299">
        <v>14971</v>
      </c>
      <c r="M147" s="294"/>
      <c r="N147" s="294"/>
      <c r="O147" s="294"/>
      <c r="P147" s="294"/>
      <c r="Q147" s="294"/>
      <c r="R147" s="294"/>
      <c r="S147" s="294"/>
      <c r="T147" s="294"/>
    </row>
    <row r="148" spans="2:20" ht="12.75" x14ac:dyDescent="0.2">
      <c r="B148" s="298" t="s">
        <v>48</v>
      </c>
      <c r="C148" s="299">
        <v>4062427</v>
      </c>
      <c r="D148" s="299">
        <v>3381025</v>
      </c>
      <c r="E148" s="299">
        <v>3034027</v>
      </c>
      <c r="F148" s="299">
        <v>3006730</v>
      </c>
      <c r="G148" s="299">
        <v>4101576</v>
      </c>
      <c r="H148" s="299">
        <v>3382051</v>
      </c>
      <c r="I148" s="299">
        <v>2855730</v>
      </c>
      <c r="J148" s="299">
        <v>3053611</v>
      </c>
      <c r="M148" s="294"/>
      <c r="N148" s="294"/>
      <c r="O148" s="294"/>
      <c r="P148" s="294"/>
      <c r="Q148" s="294"/>
      <c r="R148" s="294"/>
      <c r="S148" s="294"/>
      <c r="T148" s="294"/>
    </row>
    <row r="149" spans="2:20" ht="12.75" x14ac:dyDescent="0.2">
      <c r="B149" s="298" t="s">
        <v>49</v>
      </c>
      <c r="C149" s="299">
        <v>382679</v>
      </c>
      <c r="D149" s="299">
        <v>373623</v>
      </c>
      <c r="E149" s="299">
        <v>238161</v>
      </c>
      <c r="F149" s="299">
        <v>305515</v>
      </c>
      <c r="G149" s="299">
        <v>392035</v>
      </c>
      <c r="H149" s="299">
        <v>365850</v>
      </c>
      <c r="I149" s="299">
        <v>223385</v>
      </c>
      <c r="J149" s="299">
        <v>314765</v>
      </c>
      <c r="M149" s="294"/>
      <c r="N149" s="294"/>
      <c r="O149" s="294"/>
      <c r="P149" s="294"/>
      <c r="Q149" s="294"/>
      <c r="R149" s="294"/>
      <c r="S149" s="294"/>
      <c r="T149" s="294"/>
    </row>
    <row r="150" spans="2:20" ht="12.75" x14ac:dyDescent="0.2">
      <c r="B150" s="298" t="s">
        <v>97</v>
      </c>
      <c r="C150" s="299">
        <v>375000</v>
      </c>
      <c r="D150" s="299">
        <v>208000</v>
      </c>
      <c r="E150" s="299">
        <v>172286</v>
      </c>
      <c r="F150" s="299">
        <v>309677</v>
      </c>
      <c r="G150" s="299">
        <v>414164</v>
      </c>
      <c r="H150" s="299">
        <v>244209</v>
      </c>
      <c r="I150" s="299">
        <v>190196</v>
      </c>
      <c r="J150" s="299">
        <v>341099</v>
      </c>
      <c r="M150" s="294"/>
      <c r="N150" s="294"/>
      <c r="O150" s="294"/>
      <c r="P150" s="294"/>
      <c r="Q150" s="294"/>
      <c r="R150" s="294"/>
      <c r="S150" s="294"/>
      <c r="T150" s="294"/>
    </row>
    <row r="151" spans="2:20" ht="12.75" x14ac:dyDescent="0.2">
      <c r="B151" s="298"/>
      <c r="C151" s="300"/>
      <c r="D151" s="300"/>
      <c r="E151" s="300"/>
      <c r="F151" s="300"/>
      <c r="G151" s="300"/>
      <c r="H151" s="300"/>
      <c r="I151" s="300"/>
      <c r="J151" s="300"/>
      <c r="M151" s="294"/>
      <c r="N151" s="294"/>
      <c r="O151" s="294"/>
      <c r="P151" s="294"/>
      <c r="Q151" s="294"/>
      <c r="R151" s="294"/>
      <c r="S151" s="294"/>
      <c r="T151" s="294"/>
    </row>
    <row r="152" spans="2:20" x14ac:dyDescent="0.2">
      <c r="M152" s="294"/>
      <c r="N152" s="294"/>
      <c r="O152" s="294"/>
      <c r="P152" s="294"/>
      <c r="Q152" s="294"/>
      <c r="R152" s="294"/>
      <c r="S152" s="294"/>
      <c r="T152" s="294"/>
    </row>
    <row r="153" spans="2:20" ht="14.25" x14ac:dyDescent="0.2">
      <c r="B153" s="296"/>
      <c r="C153" s="295"/>
      <c r="D153" s="295"/>
      <c r="E153" s="295"/>
      <c r="F153" s="295"/>
      <c r="G153" s="295"/>
      <c r="H153" s="295"/>
      <c r="I153" s="295"/>
      <c r="J153" s="295"/>
    </row>
    <row r="154" spans="2:20" ht="12.75" x14ac:dyDescent="0.2">
      <c r="B154" s="296"/>
      <c r="C154" s="296"/>
    </row>
    <row r="160" spans="2:20" x14ac:dyDescent="0.2">
      <c r="B160" s="12"/>
      <c r="F160" s="14"/>
      <c r="G160" s="12"/>
      <c r="H160" s="14"/>
    </row>
    <row r="161" spans="1:31" x14ac:dyDescent="0.2">
      <c r="B161" s="12"/>
      <c r="F161" s="14"/>
      <c r="G161" s="12"/>
      <c r="H161" s="14"/>
    </row>
    <row r="162" spans="1:31" x14ac:dyDescent="0.2">
      <c r="B162" s="12"/>
      <c r="F162" s="14"/>
      <c r="G162" s="12"/>
      <c r="H162" s="14"/>
    </row>
    <row r="163" spans="1:31" ht="12.75" x14ac:dyDescent="0.2">
      <c r="A163" s="438"/>
      <c r="B163" s="74"/>
      <c r="C163" s="435" t="s">
        <v>110</v>
      </c>
      <c r="D163" s="436"/>
      <c r="E163" s="436"/>
      <c r="F163" s="436"/>
      <c r="G163" s="433">
        <v>2014</v>
      </c>
      <c r="H163" s="434"/>
      <c r="I163" s="434"/>
      <c r="J163" s="434"/>
      <c r="T163" s="74"/>
      <c r="U163" s="459" t="s">
        <v>146</v>
      </c>
      <c r="V163" s="460"/>
      <c r="W163" s="460"/>
      <c r="X163" s="460"/>
      <c r="Y163" s="131"/>
    </row>
    <row r="164" spans="1:31" ht="48" x14ac:dyDescent="0.2">
      <c r="A164" s="438"/>
      <c r="B164" s="75"/>
      <c r="C164" s="438" t="s">
        <v>209</v>
      </c>
      <c r="D164" s="81" t="s">
        <v>52</v>
      </c>
      <c r="E164" s="82" t="s">
        <v>18</v>
      </c>
      <c r="F164" s="82" t="s">
        <v>17</v>
      </c>
      <c r="G164" s="438" t="s">
        <v>209</v>
      </c>
      <c r="H164" s="82" t="s">
        <v>52</v>
      </c>
      <c r="I164" s="82" t="s">
        <v>18</v>
      </c>
      <c r="J164" s="82" t="s">
        <v>17</v>
      </c>
      <c r="N164" s="83"/>
      <c r="O164" s="83">
        <v>2014</v>
      </c>
      <c r="P164" s="83">
        <v>2015</v>
      </c>
      <c r="Q164" s="90" t="s">
        <v>139</v>
      </c>
      <c r="T164" s="75"/>
      <c r="U164" s="438" t="s">
        <v>209</v>
      </c>
      <c r="V164" s="82" t="s">
        <v>52</v>
      </c>
      <c r="W164" s="82" t="s">
        <v>18</v>
      </c>
      <c r="X164" s="82" t="s">
        <v>17</v>
      </c>
      <c r="Y164" s="132"/>
      <c r="Z164" s="392"/>
      <c r="AA164" s="393" t="s">
        <v>16</v>
      </c>
      <c r="AB164" s="394" t="s">
        <v>52</v>
      </c>
      <c r="AC164" s="395" t="s">
        <v>18</v>
      </c>
      <c r="AD164" s="395" t="s">
        <v>17</v>
      </c>
    </row>
    <row r="165" spans="1:31" ht="12.75" x14ac:dyDescent="0.2">
      <c r="A165" s="438"/>
      <c r="B165" s="76" t="s">
        <v>23</v>
      </c>
      <c r="C165" s="439">
        <v>26923</v>
      </c>
      <c r="D165" s="439">
        <v>23240</v>
      </c>
      <c r="E165" s="439">
        <v>14030</v>
      </c>
      <c r="F165" s="439">
        <v>18350</v>
      </c>
      <c r="G165" s="439">
        <v>26831</v>
      </c>
      <c r="H165" s="439">
        <v>22938</v>
      </c>
      <c r="I165" s="439">
        <v>13824</v>
      </c>
      <c r="J165" s="439">
        <v>18884</v>
      </c>
      <c r="N165" s="84" t="s">
        <v>23</v>
      </c>
      <c r="O165" s="85">
        <v>99.38</v>
      </c>
      <c r="P165" s="85">
        <v>100</v>
      </c>
      <c r="Q165" s="127">
        <f>+P165/O165</f>
        <v>1.0062386798148522</v>
      </c>
      <c r="T165" s="84" t="s">
        <v>23</v>
      </c>
      <c r="U165" s="88">
        <f>+G165/$Q165</f>
        <v>26664.647799999999</v>
      </c>
      <c r="V165" s="89">
        <f t="shared" ref="V165:V194" si="15">+H165/$Q165</f>
        <v>22795.784399999997</v>
      </c>
      <c r="W165" s="89">
        <f t="shared" ref="W165:W194" si="16">+I165/$Q165</f>
        <v>13738.2912</v>
      </c>
      <c r="X165" s="89">
        <f t="shared" ref="X165:X194" si="17">+J165/$Q165</f>
        <v>18766.9192</v>
      </c>
      <c r="Y165" s="133"/>
      <c r="Z165" s="84" t="s">
        <v>23</v>
      </c>
      <c r="AA165" s="396">
        <f>+(U165-C165)/C165*100</f>
        <v>-0.95959662741893981</v>
      </c>
      <c r="AB165" s="396">
        <f t="shared" ref="AB165:AB194" si="18">+(V165-D165)/D165*100</f>
        <v>-1.9114268502581893</v>
      </c>
      <c r="AC165" s="396">
        <f t="shared" ref="AC165:AC194" si="19">+(W165-E165)/E165*100</f>
        <v>-2.0791789023521052</v>
      </c>
      <c r="AD165" s="396">
        <f>+(X165-F165)/F165*100</f>
        <v>2.2720392370572222</v>
      </c>
      <c r="AE165" s="441">
        <f>+AC165-AA165</f>
        <v>-1.1195822749331654</v>
      </c>
    </row>
    <row r="166" spans="1:31" ht="12.75" x14ac:dyDescent="0.2">
      <c r="A166" s="438"/>
      <c r="B166" s="77" t="s">
        <v>24</v>
      </c>
      <c r="C166" s="439">
        <v>8047</v>
      </c>
      <c r="D166" s="439">
        <v>8401</v>
      </c>
      <c r="E166" s="439">
        <v>3856</v>
      </c>
      <c r="F166" s="439">
        <v>5671</v>
      </c>
      <c r="G166" s="439">
        <v>8288</v>
      </c>
      <c r="H166" s="439">
        <v>8296</v>
      </c>
      <c r="I166" s="439">
        <v>3637</v>
      </c>
      <c r="J166" s="439">
        <v>5133</v>
      </c>
      <c r="N166" s="71" t="s">
        <v>24</v>
      </c>
      <c r="O166" s="86">
        <v>101.08</v>
      </c>
      <c r="P166" s="86">
        <v>100</v>
      </c>
      <c r="Q166" s="128">
        <f t="shared" ref="Q166:Q192" si="20">+P166/O166</f>
        <v>0.98931539374752675</v>
      </c>
      <c r="T166" s="71" t="s">
        <v>24</v>
      </c>
      <c r="U166" s="88">
        <f t="shared" ref="U166:U194" si="21">+G166/$Q166</f>
        <v>8377.5103999999992</v>
      </c>
      <c r="V166" s="89">
        <f t="shared" si="15"/>
        <v>8385.5967999999993</v>
      </c>
      <c r="W166" s="89">
        <f t="shared" si="16"/>
        <v>3676.2795999999998</v>
      </c>
      <c r="X166" s="89">
        <f t="shared" si="17"/>
        <v>5188.4363999999996</v>
      </c>
      <c r="Y166" s="133"/>
      <c r="Z166" s="71" t="s">
        <v>24</v>
      </c>
      <c r="AA166" s="396">
        <f t="shared" ref="AA166:AA194" si="22">+(U166-C166)/C166*100</f>
        <v>4.1072499067975548</v>
      </c>
      <c r="AB166" s="396">
        <f t="shared" si="18"/>
        <v>-0.18334960123795563</v>
      </c>
      <c r="AC166" s="396">
        <f t="shared" si="19"/>
        <v>-4.6607987551867254</v>
      </c>
      <c r="AD166" s="396">
        <f t="shared" ref="AD166:AD194" si="23">+(X166-F166)/F166*100</f>
        <v>-8.5093211073884749</v>
      </c>
      <c r="AE166" s="441">
        <f t="shared" ref="AE166:AE192" si="24">+AC166-AA166</f>
        <v>-8.768048661984281</v>
      </c>
    </row>
    <row r="167" spans="1:31" ht="12.75" x14ac:dyDescent="0.2">
      <c r="A167" s="438"/>
      <c r="B167" s="77" t="s">
        <v>25</v>
      </c>
      <c r="C167" s="439">
        <v>230754</v>
      </c>
      <c r="D167" s="439">
        <v>231569</v>
      </c>
      <c r="E167" s="439">
        <v>121618</v>
      </c>
      <c r="F167" s="439">
        <v>175112</v>
      </c>
      <c r="G167" s="439">
        <v>240062</v>
      </c>
      <c r="H167" s="439">
        <v>240082</v>
      </c>
      <c r="I167" s="439">
        <v>127123</v>
      </c>
      <c r="J167" s="439">
        <v>175800</v>
      </c>
      <c r="N167" s="71" t="s">
        <v>25</v>
      </c>
      <c r="O167" s="86">
        <v>99.8</v>
      </c>
      <c r="P167" s="86">
        <v>100</v>
      </c>
      <c r="Q167" s="128">
        <f t="shared" si="20"/>
        <v>1.0020040080160322</v>
      </c>
      <c r="T167" s="71" t="s">
        <v>25</v>
      </c>
      <c r="U167" s="88">
        <f t="shared" si="21"/>
        <v>239581.87599999996</v>
      </c>
      <c r="V167" s="89">
        <f t="shared" si="15"/>
        <v>239601.83599999998</v>
      </c>
      <c r="W167" s="89">
        <f t="shared" si="16"/>
        <v>126868.75399999999</v>
      </c>
      <c r="X167" s="89">
        <f t="shared" si="17"/>
        <v>175448.4</v>
      </c>
      <c r="Y167" s="133"/>
      <c r="Z167" s="71" t="s">
        <v>25</v>
      </c>
      <c r="AA167" s="396">
        <f t="shared" si="22"/>
        <v>3.8256654272515145</v>
      </c>
      <c r="AB167" s="396">
        <f t="shared" si="18"/>
        <v>3.4688736402540847</v>
      </c>
      <c r="AC167" s="396">
        <f t="shared" si="19"/>
        <v>4.3174151852521723</v>
      </c>
      <c r="AD167" s="396">
        <f t="shared" si="23"/>
        <v>0.19210562382931734</v>
      </c>
      <c r="AE167" s="249">
        <f t="shared" si="24"/>
        <v>0.49174975800065779</v>
      </c>
    </row>
    <row r="168" spans="1:31" ht="12.75" x14ac:dyDescent="0.2">
      <c r="A168" s="438"/>
      <c r="B168" s="77" t="s">
        <v>26</v>
      </c>
      <c r="C168" s="439">
        <v>244740</v>
      </c>
      <c r="D168" s="439">
        <v>224301</v>
      </c>
      <c r="E168" s="439">
        <v>151498</v>
      </c>
      <c r="F168" s="439">
        <v>168031</v>
      </c>
      <c r="G168" s="439">
        <v>249574</v>
      </c>
      <c r="H168" s="439">
        <v>222756</v>
      </c>
      <c r="I168" s="439">
        <v>147172</v>
      </c>
      <c r="J168" s="439">
        <v>169615</v>
      </c>
      <c r="N168" s="71" t="s">
        <v>26</v>
      </c>
      <c r="O168" s="86">
        <v>99.8</v>
      </c>
      <c r="P168" s="86">
        <v>100</v>
      </c>
      <c r="Q168" s="128">
        <f t="shared" si="20"/>
        <v>1.0020040080160322</v>
      </c>
      <c r="T168" s="71" t="s">
        <v>26</v>
      </c>
      <c r="U168" s="88">
        <f t="shared" si="21"/>
        <v>249074.85199999998</v>
      </c>
      <c r="V168" s="89">
        <f t="shared" si="15"/>
        <v>222310.48799999998</v>
      </c>
      <c r="W168" s="89">
        <f t="shared" si="16"/>
        <v>146877.65599999999</v>
      </c>
      <c r="X168" s="89">
        <f t="shared" si="17"/>
        <v>169275.77</v>
      </c>
      <c r="Y168" s="133"/>
      <c r="Z168" s="71" t="s">
        <v>26</v>
      </c>
      <c r="AA168" s="396">
        <f t="shared" si="22"/>
        <v>1.7712069951785505</v>
      </c>
      <c r="AB168" s="396">
        <f t="shared" si="18"/>
        <v>-0.88742894592534904</v>
      </c>
      <c r="AC168" s="396">
        <f t="shared" si="19"/>
        <v>-3.0497722742214495</v>
      </c>
      <c r="AD168" s="396">
        <f t="shared" si="23"/>
        <v>0.74079782897202873</v>
      </c>
      <c r="AE168" s="441">
        <f t="shared" si="24"/>
        <v>-4.8209792694000004</v>
      </c>
    </row>
    <row r="169" spans="1:31" ht="12.75" x14ac:dyDescent="0.2">
      <c r="A169" s="438"/>
      <c r="B169" s="77" t="s">
        <v>62</v>
      </c>
      <c r="C169" s="439">
        <v>22295</v>
      </c>
      <c r="D169" s="439">
        <v>22027</v>
      </c>
      <c r="E169" s="439">
        <v>9780</v>
      </c>
      <c r="F169" s="439">
        <v>17680</v>
      </c>
      <c r="G169" s="439">
        <v>23142</v>
      </c>
      <c r="H169" s="439">
        <v>23326</v>
      </c>
      <c r="I169" s="439">
        <v>10224</v>
      </c>
      <c r="J169" s="439">
        <v>18083</v>
      </c>
      <c r="N169" s="71" t="s">
        <v>101</v>
      </c>
      <c r="O169" s="86">
        <v>99.9</v>
      </c>
      <c r="P169" s="86">
        <v>100</v>
      </c>
      <c r="Q169" s="128">
        <f t="shared" si="20"/>
        <v>1.0010010010010009</v>
      </c>
      <c r="T169" s="71" t="s">
        <v>101</v>
      </c>
      <c r="U169" s="88">
        <f t="shared" si="21"/>
        <v>23118.858000000004</v>
      </c>
      <c r="V169" s="89">
        <f t="shared" si="15"/>
        <v>23302.674000000003</v>
      </c>
      <c r="W169" s="89">
        <f t="shared" si="16"/>
        <v>10213.776000000002</v>
      </c>
      <c r="X169" s="89">
        <f t="shared" si="17"/>
        <v>18064.917000000001</v>
      </c>
      <c r="Y169" s="133"/>
      <c r="Z169" s="71" t="s">
        <v>101</v>
      </c>
      <c r="AA169" s="396">
        <f t="shared" si="22"/>
        <v>3.6952590266876153</v>
      </c>
      <c r="AB169" s="396">
        <f t="shared" si="18"/>
        <v>5.7914105416080384</v>
      </c>
      <c r="AC169" s="396">
        <f t="shared" si="19"/>
        <v>4.4353374233128999</v>
      </c>
      <c r="AD169" s="396">
        <f t="shared" si="23"/>
        <v>2.1771323529411837</v>
      </c>
      <c r="AE169" s="249">
        <f t="shared" si="24"/>
        <v>0.74007839662528463</v>
      </c>
    </row>
    <row r="170" spans="1:31" ht="12.75" x14ac:dyDescent="0.2">
      <c r="A170" s="438"/>
      <c r="B170" s="77" t="s">
        <v>27</v>
      </c>
      <c r="C170" s="439">
        <v>9169</v>
      </c>
      <c r="D170" s="439">
        <v>6079</v>
      </c>
      <c r="E170" s="439">
        <v>3878</v>
      </c>
      <c r="F170" s="439">
        <v>4932</v>
      </c>
      <c r="G170" s="439">
        <v>10011</v>
      </c>
      <c r="H170" s="439">
        <v>7275</v>
      </c>
      <c r="I170" s="439">
        <v>4096</v>
      </c>
      <c r="J170" s="439">
        <v>5228</v>
      </c>
      <c r="N170" s="71" t="s">
        <v>27</v>
      </c>
      <c r="O170" s="86">
        <v>99.93</v>
      </c>
      <c r="P170" s="86">
        <v>100</v>
      </c>
      <c r="Q170" s="128">
        <f t="shared" si="20"/>
        <v>1.0007004903432402</v>
      </c>
      <c r="T170" s="71" t="s">
        <v>27</v>
      </c>
      <c r="U170" s="88">
        <f t="shared" si="21"/>
        <v>10003.992300000002</v>
      </c>
      <c r="V170" s="89">
        <f t="shared" si="15"/>
        <v>7269.9075000000012</v>
      </c>
      <c r="W170" s="89">
        <f t="shared" si="16"/>
        <v>4093.1328000000003</v>
      </c>
      <c r="X170" s="89">
        <f t="shared" si="17"/>
        <v>5224.340400000001</v>
      </c>
      <c r="Y170" s="125"/>
      <c r="Z170" s="71" t="s">
        <v>27</v>
      </c>
      <c r="AA170" s="396">
        <f t="shared" si="22"/>
        <v>9.1066888428400237</v>
      </c>
      <c r="AB170" s="396">
        <f t="shared" si="18"/>
        <v>19.590516532324415</v>
      </c>
      <c r="AC170" s="396">
        <f t="shared" si="19"/>
        <v>5.5475193398659179</v>
      </c>
      <c r="AD170" s="396">
        <f t="shared" si="23"/>
        <v>5.9274209245742293</v>
      </c>
      <c r="AE170" s="249">
        <f t="shared" si="24"/>
        <v>-3.5591695029741057</v>
      </c>
    </row>
    <row r="171" spans="1:31" ht="12.75" x14ac:dyDescent="0.2">
      <c r="A171" s="438"/>
      <c r="B171" s="77" t="s">
        <v>28</v>
      </c>
      <c r="C171" s="439">
        <v>26323</v>
      </c>
      <c r="D171" s="439">
        <v>24175</v>
      </c>
      <c r="E171" s="439">
        <v>14211</v>
      </c>
      <c r="F171" s="439">
        <v>18685</v>
      </c>
      <c r="G171" s="439">
        <v>27116</v>
      </c>
      <c r="H171" s="439">
        <v>25958</v>
      </c>
      <c r="I171" s="439">
        <v>14040</v>
      </c>
      <c r="J171" s="439">
        <v>20347</v>
      </c>
      <c r="N171" s="71" t="s">
        <v>28</v>
      </c>
      <c r="O171" s="86">
        <v>100</v>
      </c>
      <c r="P171" s="86">
        <v>100</v>
      </c>
      <c r="Q171" s="128">
        <f t="shared" si="20"/>
        <v>1</v>
      </c>
      <c r="T171" s="71" t="s">
        <v>28</v>
      </c>
      <c r="U171" s="88">
        <f t="shared" si="21"/>
        <v>27116</v>
      </c>
      <c r="V171" s="89">
        <f t="shared" si="15"/>
        <v>25958</v>
      </c>
      <c r="W171" s="89">
        <f t="shared" si="16"/>
        <v>14040</v>
      </c>
      <c r="X171" s="89">
        <f t="shared" si="17"/>
        <v>20347</v>
      </c>
      <c r="Y171" s="125"/>
      <c r="Z171" s="71" t="s">
        <v>28</v>
      </c>
      <c r="AA171" s="396">
        <f t="shared" si="22"/>
        <v>3.0125745545720473</v>
      </c>
      <c r="AB171" s="396">
        <f t="shared" si="18"/>
        <v>7.3753877973112729</v>
      </c>
      <c r="AC171" s="396">
        <f t="shared" si="19"/>
        <v>-1.2032932235592146</v>
      </c>
      <c r="AD171" s="396">
        <f t="shared" si="23"/>
        <v>8.8948354294888947</v>
      </c>
      <c r="AE171" s="441">
        <f t="shared" si="24"/>
        <v>-4.2158677781312619</v>
      </c>
    </row>
    <row r="172" spans="1:31" ht="12.75" x14ac:dyDescent="0.2">
      <c r="A172" s="438"/>
      <c r="B172" s="72" t="s">
        <v>29</v>
      </c>
      <c r="C172" s="439">
        <v>9438</v>
      </c>
      <c r="D172" s="439">
        <v>7833</v>
      </c>
      <c r="E172" s="439">
        <v>4970</v>
      </c>
      <c r="F172" s="439">
        <v>8300</v>
      </c>
      <c r="G172" s="439">
        <v>9190</v>
      </c>
      <c r="H172" s="439">
        <v>7361</v>
      </c>
      <c r="I172" s="439">
        <v>4933</v>
      </c>
      <c r="J172" s="439">
        <v>8353</v>
      </c>
      <c r="N172" s="71" t="s">
        <v>29</v>
      </c>
      <c r="O172" s="86">
        <v>101.11</v>
      </c>
      <c r="P172" s="86">
        <v>100</v>
      </c>
      <c r="Q172" s="128">
        <f t="shared" si="20"/>
        <v>0.98902185738304815</v>
      </c>
      <c r="T172" s="71" t="s">
        <v>29</v>
      </c>
      <c r="U172" s="88">
        <f t="shared" si="21"/>
        <v>9292.009</v>
      </c>
      <c r="V172" s="89">
        <f t="shared" si="15"/>
        <v>7442.7071000000005</v>
      </c>
      <c r="W172" s="89">
        <f t="shared" si="16"/>
        <v>4987.7563</v>
      </c>
      <c r="X172" s="89">
        <f t="shared" si="17"/>
        <v>8445.7183000000005</v>
      </c>
      <c r="Y172" s="126"/>
      <c r="Z172" s="71" t="s">
        <v>29</v>
      </c>
      <c r="AA172" s="396">
        <f t="shared" si="22"/>
        <v>-1.5468425513880057</v>
      </c>
      <c r="AB172" s="396">
        <f t="shared" si="18"/>
        <v>-4.9826745818970952</v>
      </c>
      <c r="AC172" s="396">
        <f t="shared" si="19"/>
        <v>0.35726961770623761</v>
      </c>
      <c r="AD172" s="396">
        <f t="shared" si="23"/>
        <v>1.7556421686747044</v>
      </c>
      <c r="AE172" s="249">
        <f t="shared" si="24"/>
        <v>1.9041121690942433</v>
      </c>
    </row>
    <row r="173" spans="1:31" ht="12.75" x14ac:dyDescent="0.2">
      <c r="A173" s="438"/>
      <c r="B173" s="72" t="s">
        <v>61</v>
      </c>
      <c r="C173" s="439">
        <v>16498</v>
      </c>
      <c r="D173" s="439">
        <v>12647</v>
      </c>
      <c r="E173" s="439">
        <v>8270</v>
      </c>
      <c r="F173" s="439">
        <v>14828</v>
      </c>
      <c r="G173" s="439">
        <v>16300</v>
      </c>
      <c r="H173" s="439">
        <v>13352</v>
      </c>
      <c r="I173" s="439">
        <v>8530</v>
      </c>
      <c r="J173" s="439">
        <v>14564</v>
      </c>
      <c r="N173" s="71" t="s">
        <v>61</v>
      </c>
      <c r="O173" s="86">
        <v>100.63</v>
      </c>
      <c r="P173" s="86">
        <v>100</v>
      </c>
      <c r="Q173" s="128">
        <f t="shared" si="20"/>
        <v>0.99373944151843396</v>
      </c>
      <c r="T173" s="71" t="s">
        <v>61</v>
      </c>
      <c r="U173" s="88">
        <f t="shared" si="21"/>
        <v>16402.689999999999</v>
      </c>
      <c r="V173" s="89">
        <f t="shared" si="15"/>
        <v>13436.1176</v>
      </c>
      <c r="W173" s="89">
        <f t="shared" si="16"/>
        <v>8583.7389999999996</v>
      </c>
      <c r="X173" s="89">
        <f t="shared" si="17"/>
        <v>14655.753199999999</v>
      </c>
      <c r="Y173" s="126"/>
      <c r="Z173" s="71" t="s">
        <v>61</v>
      </c>
      <c r="AA173" s="396">
        <f t="shared" si="22"/>
        <v>-0.57770638865317803</v>
      </c>
      <c r="AB173" s="396">
        <f t="shared" si="18"/>
        <v>6.2395635328536381</v>
      </c>
      <c r="AC173" s="396">
        <f t="shared" si="19"/>
        <v>3.7937001209189787</v>
      </c>
      <c r="AD173" s="396">
        <f t="shared" si="23"/>
        <v>-1.1616320474777502</v>
      </c>
      <c r="AE173" s="249">
        <f t="shared" si="24"/>
        <v>4.3714065095721564</v>
      </c>
    </row>
    <row r="174" spans="1:31" ht="12.75" x14ac:dyDescent="0.2">
      <c r="A174" s="438"/>
      <c r="B174" s="72" t="s">
        <v>30</v>
      </c>
      <c r="C174" s="439">
        <v>22992</v>
      </c>
      <c r="D174" s="439">
        <v>22407</v>
      </c>
      <c r="E174" s="439">
        <v>16119</v>
      </c>
      <c r="F174" s="439">
        <v>22085</v>
      </c>
      <c r="G174" s="439">
        <v>23471</v>
      </c>
      <c r="H174" s="439">
        <v>23403</v>
      </c>
      <c r="I174" s="439">
        <v>15169</v>
      </c>
      <c r="J174" s="439">
        <v>22227</v>
      </c>
      <c r="N174" s="71" t="s">
        <v>30</v>
      </c>
      <c r="O174" s="86">
        <v>99.91</v>
      </c>
      <c r="P174" s="86">
        <v>100</v>
      </c>
      <c r="Q174" s="128">
        <f t="shared" si="20"/>
        <v>1.0009008107296566</v>
      </c>
      <c r="T174" s="71" t="s">
        <v>30</v>
      </c>
      <c r="U174" s="88">
        <f t="shared" si="21"/>
        <v>23449.876100000001</v>
      </c>
      <c r="V174" s="89">
        <f t="shared" si="15"/>
        <v>23381.937300000001</v>
      </c>
      <c r="W174" s="89">
        <f t="shared" si="16"/>
        <v>15155.347900000001</v>
      </c>
      <c r="X174" s="89">
        <f t="shared" si="17"/>
        <v>22206.995699999999</v>
      </c>
      <c r="Y174" s="126"/>
      <c r="Z174" s="71" t="s">
        <v>30</v>
      </c>
      <c r="AA174" s="396">
        <f t="shared" si="22"/>
        <v>1.9914583333333391</v>
      </c>
      <c r="AB174" s="396">
        <f t="shared" si="18"/>
        <v>4.3510389610389675</v>
      </c>
      <c r="AC174" s="396">
        <f t="shared" si="19"/>
        <v>-5.9783615608908702</v>
      </c>
      <c r="AD174" s="396">
        <f t="shared" si="23"/>
        <v>0.55239166855331445</v>
      </c>
      <c r="AE174" s="441">
        <f t="shared" si="24"/>
        <v>-7.9698198942242096</v>
      </c>
    </row>
    <row r="175" spans="1:31" ht="12.75" x14ac:dyDescent="0.2">
      <c r="A175" s="438"/>
      <c r="B175" s="72" t="s">
        <v>31</v>
      </c>
      <c r="C175" s="439">
        <v>51216</v>
      </c>
      <c r="D175" s="439">
        <v>41649</v>
      </c>
      <c r="E175" s="439">
        <v>26518</v>
      </c>
      <c r="F175" s="439">
        <v>37869</v>
      </c>
      <c r="G175" s="439">
        <v>53333</v>
      </c>
      <c r="H175" s="439">
        <v>43040</v>
      </c>
      <c r="I175" s="439">
        <v>28495</v>
      </c>
      <c r="J175" s="439">
        <v>38400</v>
      </c>
      <c r="N175" s="71" t="s">
        <v>31</v>
      </c>
      <c r="O175" s="86">
        <v>100.26</v>
      </c>
      <c r="P175" s="86">
        <v>100</v>
      </c>
      <c r="Q175" s="128">
        <f t="shared" si="20"/>
        <v>0.99740674246957906</v>
      </c>
      <c r="T175" s="71" t="s">
        <v>31</v>
      </c>
      <c r="U175" s="88">
        <f t="shared" si="21"/>
        <v>53471.665800000002</v>
      </c>
      <c r="V175" s="89">
        <f t="shared" si="15"/>
        <v>43151.904000000002</v>
      </c>
      <c r="W175" s="89">
        <f t="shared" si="16"/>
        <v>28569.087</v>
      </c>
      <c r="X175" s="89">
        <f t="shared" si="17"/>
        <v>38499.840000000004</v>
      </c>
      <c r="Y175" s="126"/>
      <c r="Z175" s="71" t="s">
        <v>31</v>
      </c>
      <c r="AA175" s="396">
        <f t="shared" si="22"/>
        <v>4.4042209465791986</v>
      </c>
      <c r="AB175" s="396">
        <f t="shared" si="18"/>
        <v>3.6084996038320298</v>
      </c>
      <c r="AC175" s="396">
        <f t="shared" si="19"/>
        <v>7.7346971868164998</v>
      </c>
      <c r="AD175" s="396">
        <f t="shared" si="23"/>
        <v>1.6658480551374575</v>
      </c>
      <c r="AE175" s="249">
        <f t="shared" si="24"/>
        <v>3.3304762402373012</v>
      </c>
    </row>
    <row r="176" spans="1:31" ht="12.75" x14ac:dyDescent="0.2">
      <c r="A176" s="438"/>
      <c r="B176" s="72" t="s">
        <v>32</v>
      </c>
      <c r="C176" s="439">
        <v>18915</v>
      </c>
      <c r="D176" s="439">
        <v>17376</v>
      </c>
      <c r="E176" s="439">
        <v>9681</v>
      </c>
      <c r="F176" s="439">
        <v>16924</v>
      </c>
      <c r="G176" s="439">
        <v>19179</v>
      </c>
      <c r="H176" s="439">
        <v>17552</v>
      </c>
      <c r="I176" s="439">
        <v>9860</v>
      </c>
      <c r="J176" s="439">
        <v>16920</v>
      </c>
      <c r="N176" s="71" t="s">
        <v>32</v>
      </c>
      <c r="O176" s="86">
        <v>99.9</v>
      </c>
      <c r="P176" s="86">
        <v>100</v>
      </c>
      <c r="Q176" s="128">
        <f t="shared" si="20"/>
        <v>1.0010010010010009</v>
      </c>
      <c r="T176" s="71" t="s">
        <v>32</v>
      </c>
      <c r="U176" s="88">
        <f t="shared" si="21"/>
        <v>19159.821000000004</v>
      </c>
      <c r="V176" s="89">
        <f t="shared" si="15"/>
        <v>17534.448000000004</v>
      </c>
      <c r="W176" s="89">
        <f t="shared" si="16"/>
        <v>9850.1400000000012</v>
      </c>
      <c r="X176" s="89">
        <f t="shared" si="17"/>
        <v>16903.080000000002</v>
      </c>
      <c r="Y176" s="126"/>
      <c r="Z176" s="71" t="s">
        <v>32</v>
      </c>
      <c r="AA176" s="396">
        <f t="shared" si="22"/>
        <v>1.2943219666931194</v>
      </c>
      <c r="AB176" s="396">
        <f t="shared" si="18"/>
        <v>0.91187845303869686</v>
      </c>
      <c r="AC176" s="396">
        <f t="shared" si="19"/>
        <v>1.7471335605825973</v>
      </c>
      <c r="AD176" s="396">
        <f t="shared" si="23"/>
        <v>-0.12361143937602373</v>
      </c>
      <c r="AE176" s="249">
        <f t="shared" si="24"/>
        <v>0.45281159388947789</v>
      </c>
    </row>
    <row r="177" spans="1:31" ht="12.75" x14ac:dyDescent="0.2">
      <c r="A177" s="438"/>
      <c r="B177" s="72" t="s">
        <v>33</v>
      </c>
      <c r="C177" s="439">
        <v>17251</v>
      </c>
      <c r="D177" s="439">
        <v>15314</v>
      </c>
      <c r="E177" s="439">
        <v>10726</v>
      </c>
      <c r="F177" s="439">
        <v>11303</v>
      </c>
      <c r="G177" s="439">
        <v>16565</v>
      </c>
      <c r="H177" s="439">
        <v>15407</v>
      </c>
      <c r="I177" s="439">
        <v>9259</v>
      </c>
      <c r="J177" s="439">
        <v>11681</v>
      </c>
      <c r="N177" s="71" t="s">
        <v>33</v>
      </c>
      <c r="O177" s="86">
        <v>101.57</v>
      </c>
      <c r="P177" s="86">
        <v>100</v>
      </c>
      <c r="Q177" s="128">
        <f t="shared" si="20"/>
        <v>0.98454267992517486</v>
      </c>
      <c r="T177" s="71" t="s">
        <v>33</v>
      </c>
      <c r="U177" s="88">
        <f t="shared" si="21"/>
        <v>16825.070499999998</v>
      </c>
      <c r="V177" s="89">
        <f t="shared" si="15"/>
        <v>15648.889899999998</v>
      </c>
      <c r="W177" s="89">
        <f t="shared" si="16"/>
        <v>9404.3662999999997</v>
      </c>
      <c r="X177" s="89">
        <f t="shared" si="17"/>
        <v>11864.391699999998</v>
      </c>
      <c r="Y177" s="126"/>
      <c r="Z177" s="71" t="s">
        <v>33</v>
      </c>
      <c r="AA177" s="396">
        <f t="shared" si="22"/>
        <v>-2.4690133905280973</v>
      </c>
      <c r="AB177" s="396">
        <f t="shared" si="18"/>
        <v>2.1868218623481672</v>
      </c>
      <c r="AC177" s="396">
        <f t="shared" si="19"/>
        <v>-12.321776058176397</v>
      </c>
      <c r="AD177" s="396">
        <f t="shared" si="23"/>
        <v>4.9667495355215276</v>
      </c>
      <c r="AE177" s="441">
        <f t="shared" si="24"/>
        <v>-9.8527626676482996</v>
      </c>
    </row>
    <row r="178" spans="1:31" ht="12.75" x14ac:dyDescent="0.2">
      <c r="A178" s="438"/>
      <c r="B178" s="72" t="s">
        <v>34</v>
      </c>
      <c r="C178" s="439">
        <v>6730</v>
      </c>
      <c r="D178" s="439">
        <v>5730</v>
      </c>
      <c r="E178" s="439">
        <v>2904</v>
      </c>
      <c r="F178" s="439">
        <v>3863</v>
      </c>
      <c r="G178" s="439">
        <v>7453</v>
      </c>
      <c r="H178" s="439">
        <v>6486</v>
      </c>
      <c r="I178" s="439">
        <v>3116</v>
      </c>
      <c r="J178" s="439">
        <v>4006</v>
      </c>
      <c r="N178" s="71" t="s">
        <v>34</v>
      </c>
      <c r="O178" s="86">
        <v>99.79</v>
      </c>
      <c r="P178" s="86">
        <v>100</v>
      </c>
      <c r="Q178" s="128">
        <f t="shared" si="20"/>
        <v>1.0021044192804889</v>
      </c>
      <c r="T178" s="71" t="s">
        <v>34</v>
      </c>
      <c r="U178" s="88">
        <f t="shared" si="21"/>
        <v>7437.3487000000014</v>
      </c>
      <c r="V178" s="89">
        <f t="shared" si="15"/>
        <v>6472.3794000000007</v>
      </c>
      <c r="W178" s="89">
        <f t="shared" si="16"/>
        <v>3109.4564000000005</v>
      </c>
      <c r="X178" s="89">
        <f t="shared" si="17"/>
        <v>3997.5874000000008</v>
      </c>
      <c r="Y178" s="126"/>
      <c r="Z178" s="71" t="s">
        <v>34</v>
      </c>
      <c r="AA178" s="396">
        <f t="shared" si="22"/>
        <v>10.510381872213987</v>
      </c>
      <c r="AB178" s="396">
        <f t="shared" si="18"/>
        <v>12.956010471204202</v>
      </c>
      <c r="AC178" s="396">
        <f t="shared" si="19"/>
        <v>7.0749449035812848</v>
      </c>
      <c r="AD178" s="396">
        <f t="shared" si="23"/>
        <v>3.4840124255759974</v>
      </c>
      <c r="AE178" s="249">
        <f t="shared" si="24"/>
        <v>-3.4354369686327022</v>
      </c>
    </row>
    <row r="179" spans="1:31" ht="12.75" x14ac:dyDescent="0.2">
      <c r="A179" s="292">
        <v>3.4527999999999999</v>
      </c>
      <c r="B179" s="72" t="s">
        <v>35</v>
      </c>
      <c r="C179" s="439">
        <f>22038/A179</f>
        <v>6382.6459684893425</v>
      </c>
      <c r="D179" s="439">
        <f>20040/A179</f>
        <v>5803.9851714550514</v>
      </c>
      <c r="E179" s="439">
        <f>8252/A179</f>
        <v>2389.9443929564413</v>
      </c>
      <c r="F179" s="439">
        <f>13394/A179</f>
        <v>3879.1705282669141</v>
      </c>
      <c r="G179" s="439">
        <v>6946</v>
      </c>
      <c r="H179" s="439">
        <v>7452</v>
      </c>
      <c r="I179" s="439">
        <v>2400</v>
      </c>
      <c r="J179" s="439">
        <v>3895</v>
      </c>
      <c r="N179" s="71" t="s">
        <v>35</v>
      </c>
      <c r="O179" s="86">
        <v>100.68</v>
      </c>
      <c r="P179" s="86">
        <v>100</v>
      </c>
      <c r="Q179" s="128">
        <f t="shared" si="20"/>
        <v>0.9932459276916964</v>
      </c>
      <c r="T179" s="71" t="s">
        <v>35</v>
      </c>
      <c r="U179" s="88">
        <f t="shared" si="21"/>
        <v>6993.2328000000007</v>
      </c>
      <c r="V179" s="89">
        <f t="shared" si="15"/>
        <v>7502.6736000000001</v>
      </c>
      <c r="W179" s="89">
        <f t="shared" si="16"/>
        <v>2416.3200000000002</v>
      </c>
      <c r="X179" s="89">
        <f t="shared" si="17"/>
        <v>3921.4860000000003</v>
      </c>
      <c r="Y179" s="126"/>
      <c r="Z179" s="71" t="s">
        <v>35</v>
      </c>
      <c r="AA179" s="396">
        <f t="shared" si="22"/>
        <v>9.5663590699700531</v>
      </c>
      <c r="AB179" s="396">
        <f t="shared" si="18"/>
        <v>29.267621786826343</v>
      </c>
      <c r="AC179" s="396">
        <f t="shared" si="19"/>
        <v>1.1036075618031982</v>
      </c>
      <c r="AD179" s="396">
        <f t="shared" si="23"/>
        <v>1.0908381424518461</v>
      </c>
      <c r="AE179" s="249">
        <f t="shared" si="24"/>
        <v>-8.4627515081668552</v>
      </c>
    </row>
    <row r="180" spans="1:31" ht="12.75" x14ac:dyDescent="0.2">
      <c r="A180" s="438"/>
      <c r="B180" s="72" t="s">
        <v>36</v>
      </c>
      <c r="C180" s="439">
        <v>37612</v>
      </c>
      <c r="D180" s="439">
        <v>39357</v>
      </c>
      <c r="E180" s="439">
        <v>20487</v>
      </c>
      <c r="F180" s="439">
        <v>40365</v>
      </c>
      <c r="G180" s="439">
        <v>37673</v>
      </c>
      <c r="H180" s="439">
        <v>37812</v>
      </c>
      <c r="I180" s="439">
        <v>22040</v>
      </c>
      <c r="J180" s="439">
        <v>38869</v>
      </c>
      <c r="N180" s="71" t="s">
        <v>36</v>
      </c>
      <c r="O180" s="86">
        <v>99.94</v>
      </c>
      <c r="P180" s="86">
        <v>100</v>
      </c>
      <c r="Q180" s="128">
        <f t="shared" si="20"/>
        <v>1.0006003602161297</v>
      </c>
      <c r="T180" s="71" t="s">
        <v>36</v>
      </c>
      <c r="U180" s="88">
        <f t="shared" si="21"/>
        <v>37650.396199999996</v>
      </c>
      <c r="V180" s="89">
        <f t="shared" si="15"/>
        <v>37789.3128</v>
      </c>
      <c r="W180" s="89">
        <f t="shared" si="16"/>
        <v>22026.775999999998</v>
      </c>
      <c r="X180" s="89">
        <f t="shared" si="17"/>
        <v>38845.678599999999</v>
      </c>
      <c r="Y180" s="126"/>
      <c r="Z180" s="71" t="s">
        <v>36</v>
      </c>
      <c r="AA180" s="396">
        <f t="shared" si="22"/>
        <v>0.1020849728809837</v>
      </c>
      <c r="AB180" s="396">
        <f t="shared" si="18"/>
        <v>-3.9832487232258567</v>
      </c>
      <c r="AC180" s="396">
        <f t="shared" si="19"/>
        <v>7.5158685995997372</v>
      </c>
      <c r="AD180" s="396">
        <f t="shared" si="23"/>
        <v>-3.763957388826956</v>
      </c>
      <c r="AE180" s="249">
        <f t="shared" si="24"/>
        <v>7.4137836267187538</v>
      </c>
    </row>
    <row r="181" spans="1:31" ht="12.75" x14ac:dyDescent="0.2">
      <c r="A181" s="438"/>
      <c r="B181" s="72" t="s">
        <v>37</v>
      </c>
      <c r="C181" s="439">
        <v>1556474</v>
      </c>
      <c r="D181" s="439">
        <v>1754400</v>
      </c>
      <c r="E181" s="439">
        <v>748000</v>
      </c>
      <c r="F181" s="439">
        <v>1409181</v>
      </c>
      <c r="G181" s="439">
        <v>1622174</v>
      </c>
      <c r="H181" s="439">
        <v>1843870</v>
      </c>
      <c r="I181" s="439">
        <v>797424</v>
      </c>
      <c r="J181" s="439">
        <v>1443827</v>
      </c>
      <c r="N181" s="71" t="s">
        <v>37</v>
      </c>
      <c r="O181" s="86">
        <v>99.94</v>
      </c>
      <c r="P181" s="86">
        <v>100</v>
      </c>
      <c r="Q181" s="128">
        <f t="shared" si="20"/>
        <v>1.0006003602161297</v>
      </c>
      <c r="T181" s="71" t="s">
        <v>37</v>
      </c>
      <c r="U181" s="88">
        <f t="shared" si="21"/>
        <v>1621200.6956</v>
      </c>
      <c r="V181" s="89">
        <f t="shared" si="15"/>
        <v>1842763.6779999998</v>
      </c>
      <c r="W181" s="89">
        <f t="shared" si="16"/>
        <v>796945.54559999995</v>
      </c>
      <c r="X181" s="89">
        <f t="shared" si="17"/>
        <v>1442960.7037999998</v>
      </c>
      <c r="Y181" s="126"/>
      <c r="Z181" s="71" t="s">
        <v>37</v>
      </c>
      <c r="AA181" s="396">
        <f t="shared" si="22"/>
        <v>4.1585465353099362</v>
      </c>
      <c r="AB181" s="396">
        <f t="shared" si="18"/>
        <v>5.0366893524851708</v>
      </c>
      <c r="AC181" s="396">
        <f t="shared" si="19"/>
        <v>6.5435221390374281</v>
      </c>
      <c r="AD181" s="396">
        <f t="shared" si="23"/>
        <v>2.3971160411614822</v>
      </c>
      <c r="AE181" s="249">
        <f t="shared" si="24"/>
        <v>2.3849756037274918</v>
      </c>
    </row>
    <row r="182" spans="1:31" ht="12.75" x14ac:dyDescent="0.2">
      <c r="A182" s="438"/>
      <c r="B182" s="72" t="s">
        <v>38</v>
      </c>
      <c r="C182" s="439">
        <v>15592</v>
      </c>
      <c r="D182" s="439">
        <v>13451</v>
      </c>
      <c r="E182" s="439">
        <v>7854</v>
      </c>
      <c r="F182" s="439">
        <v>11187</v>
      </c>
      <c r="G182" s="439">
        <v>16503</v>
      </c>
      <c r="H182" s="439">
        <v>13591</v>
      </c>
      <c r="I182" s="439">
        <v>7628</v>
      </c>
      <c r="J182" s="439">
        <v>11630</v>
      </c>
      <c r="N182" s="71" t="s">
        <v>38</v>
      </c>
      <c r="O182" s="86">
        <v>98.84</v>
      </c>
      <c r="P182" s="86">
        <v>100</v>
      </c>
      <c r="Q182" s="128">
        <f t="shared" si="20"/>
        <v>1.0117361392148927</v>
      </c>
      <c r="T182" s="71" t="s">
        <v>38</v>
      </c>
      <c r="U182" s="88">
        <f t="shared" si="21"/>
        <v>16311.565200000001</v>
      </c>
      <c r="V182" s="89">
        <f t="shared" si="15"/>
        <v>13433.3444</v>
      </c>
      <c r="W182" s="89">
        <f t="shared" si="16"/>
        <v>7539.5152000000007</v>
      </c>
      <c r="X182" s="89">
        <f t="shared" si="17"/>
        <v>11495.092000000001</v>
      </c>
      <c r="Y182" s="126"/>
      <c r="Z182" s="71" t="s">
        <v>38</v>
      </c>
      <c r="AA182" s="396">
        <f t="shared" si="22"/>
        <v>4.6149640841457211</v>
      </c>
      <c r="AB182" s="396">
        <f t="shared" si="18"/>
        <v>-0.13125864248011337</v>
      </c>
      <c r="AC182" s="396">
        <f t="shared" si="19"/>
        <v>-4.0041354723707574</v>
      </c>
      <c r="AD182" s="396">
        <f t="shared" si="23"/>
        <v>2.7540180566729289</v>
      </c>
      <c r="AE182" s="441">
        <f t="shared" si="24"/>
        <v>-8.6190995565164776</v>
      </c>
    </row>
    <row r="183" spans="1:31" ht="12.75" x14ac:dyDescent="0.2">
      <c r="A183" s="438"/>
      <c r="B183" s="72" t="s">
        <v>39</v>
      </c>
      <c r="C183" s="439">
        <v>24031</v>
      </c>
      <c r="D183" s="439">
        <v>24769</v>
      </c>
      <c r="E183" s="439">
        <v>13812</v>
      </c>
      <c r="F183" s="439">
        <v>19022</v>
      </c>
      <c r="G183" s="439">
        <v>24558</v>
      </c>
      <c r="H183" s="439">
        <v>23974</v>
      </c>
      <c r="I183" s="439">
        <v>14109</v>
      </c>
      <c r="J183" s="439">
        <v>19312</v>
      </c>
      <c r="N183" s="71" t="s">
        <v>39</v>
      </c>
      <c r="O183" s="86">
        <v>99.79</v>
      </c>
      <c r="P183" s="86">
        <v>100</v>
      </c>
      <c r="Q183" s="128">
        <f t="shared" si="20"/>
        <v>1.0021044192804889</v>
      </c>
      <c r="T183" s="71" t="s">
        <v>39</v>
      </c>
      <c r="U183" s="88">
        <f t="shared" si="21"/>
        <v>24506.428200000002</v>
      </c>
      <c r="V183" s="89">
        <f t="shared" si="15"/>
        <v>23923.654600000005</v>
      </c>
      <c r="W183" s="89">
        <f t="shared" si="16"/>
        <v>14079.371100000002</v>
      </c>
      <c r="X183" s="89">
        <f t="shared" si="17"/>
        <v>19271.444800000001</v>
      </c>
      <c r="Y183" s="126"/>
      <c r="Z183" s="71" t="s">
        <v>39</v>
      </c>
      <c r="AA183" s="396">
        <f t="shared" si="22"/>
        <v>1.9783954059340105</v>
      </c>
      <c r="AB183" s="396">
        <f t="shared" si="18"/>
        <v>-3.4129169526423948</v>
      </c>
      <c r="AC183" s="396">
        <f t="shared" si="19"/>
        <v>1.9357884448305975</v>
      </c>
      <c r="AD183" s="396">
        <f t="shared" si="23"/>
        <v>1.3113489643570662</v>
      </c>
      <c r="AE183" s="249">
        <f t="shared" si="24"/>
        <v>-4.2606961103412999E-2</v>
      </c>
    </row>
    <row r="184" spans="1:31" ht="12.75" x14ac:dyDescent="0.2">
      <c r="A184" s="438"/>
      <c r="B184" s="72" t="s">
        <v>40</v>
      </c>
      <c r="C184" s="439">
        <v>26583</v>
      </c>
      <c r="D184" s="439">
        <v>23818</v>
      </c>
      <c r="E184" s="439">
        <v>14868</v>
      </c>
      <c r="F184" s="439">
        <v>22814</v>
      </c>
      <c r="G184" s="439">
        <v>26270</v>
      </c>
      <c r="H184" s="439">
        <v>24858</v>
      </c>
      <c r="I184" s="439">
        <v>15659</v>
      </c>
      <c r="J184" s="439">
        <v>23147</v>
      </c>
      <c r="N184" s="71" t="s">
        <v>40</v>
      </c>
      <c r="O184" s="86">
        <v>99.2</v>
      </c>
      <c r="P184" s="86">
        <v>100</v>
      </c>
      <c r="Q184" s="128">
        <f t="shared" si="20"/>
        <v>1.0080645161290323</v>
      </c>
      <c r="T184" s="71" t="s">
        <v>40</v>
      </c>
      <c r="U184" s="88">
        <f t="shared" si="21"/>
        <v>26059.84</v>
      </c>
      <c r="V184" s="89">
        <f t="shared" si="15"/>
        <v>24659.135999999999</v>
      </c>
      <c r="W184" s="89">
        <f t="shared" si="16"/>
        <v>15533.728000000001</v>
      </c>
      <c r="X184" s="89">
        <f t="shared" si="17"/>
        <v>22961.824000000001</v>
      </c>
      <c r="Y184" s="126"/>
      <c r="Z184" s="71" t="s">
        <v>40</v>
      </c>
      <c r="AA184" s="396">
        <f t="shared" si="22"/>
        <v>-1.9680246774254218</v>
      </c>
      <c r="AB184" s="396">
        <f t="shared" si="18"/>
        <v>3.53151398102275</v>
      </c>
      <c r="AC184" s="396">
        <f t="shared" si="19"/>
        <v>4.4775894538606469</v>
      </c>
      <c r="AD184" s="396">
        <f t="shared" si="23"/>
        <v>0.64795301130884775</v>
      </c>
      <c r="AE184" s="249">
        <f t="shared" si="24"/>
        <v>6.4456141312860691</v>
      </c>
    </row>
    <row r="185" spans="1:31" ht="12.75" x14ac:dyDescent="0.2">
      <c r="A185" s="438"/>
      <c r="B185" s="72" t="s">
        <v>41</v>
      </c>
      <c r="C185" s="439">
        <v>26039</v>
      </c>
      <c r="D185" s="439">
        <v>19713</v>
      </c>
      <c r="E185" s="439">
        <v>14941</v>
      </c>
      <c r="F185" s="439">
        <v>22643</v>
      </c>
      <c r="G185" s="439">
        <v>26716</v>
      </c>
      <c r="H185" s="439">
        <v>20301</v>
      </c>
      <c r="I185" s="439">
        <v>14769</v>
      </c>
      <c r="J185" s="439">
        <v>23497</v>
      </c>
      <c r="N185" s="71" t="s">
        <v>41</v>
      </c>
      <c r="O185" s="86">
        <v>100.7</v>
      </c>
      <c r="P185" s="86">
        <v>100</v>
      </c>
      <c r="Q185" s="128">
        <f t="shared" si="20"/>
        <v>0.99304865938430975</v>
      </c>
      <c r="T185" s="71" t="s">
        <v>41</v>
      </c>
      <c r="U185" s="88">
        <f t="shared" si="21"/>
        <v>26903.012000000002</v>
      </c>
      <c r="V185" s="89">
        <f t="shared" si="15"/>
        <v>20443.107</v>
      </c>
      <c r="W185" s="89">
        <f t="shared" si="16"/>
        <v>14872.383000000002</v>
      </c>
      <c r="X185" s="89">
        <f t="shared" si="17"/>
        <v>23661.479000000003</v>
      </c>
      <c r="Y185" s="126"/>
      <c r="Z185" s="71" t="s">
        <v>41</v>
      </c>
      <c r="AA185" s="396">
        <f t="shared" si="22"/>
        <v>3.3181458581358827</v>
      </c>
      <c r="AB185" s="396">
        <f t="shared" si="18"/>
        <v>3.7036828488814488</v>
      </c>
      <c r="AC185" s="396">
        <f t="shared" si="19"/>
        <v>-0.45925306204402894</v>
      </c>
      <c r="AD185" s="396">
        <f t="shared" si="23"/>
        <v>4.4979861325796184</v>
      </c>
      <c r="AE185" s="441">
        <f t="shared" si="24"/>
        <v>-3.7773989201799116</v>
      </c>
    </row>
    <row r="186" spans="1:31" ht="12.75" x14ac:dyDescent="0.2">
      <c r="A186" s="438"/>
      <c r="B186" s="72" t="s">
        <v>42</v>
      </c>
      <c r="C186" s="439">
        <v>9638</v>
      </c>
      <c r="D186" s="439">
        <v>7229</v>
      </c>
      <c r="E186" s="439">
        <v>5692</v>
      </c>
      <c r="F186" s="439">
        <v>8208</v>
      </c>
      <c r="G186" s="439">
        <v>9743</v>
      </c>
      <c r="H186" s="439">
        <v>7637</v>
      </c>
      <c r="I186" s="439">
        <v>5660</v>
      </c>
      <c r="J186" s="439">
        <v>8358</v>
      </c>
      <c r="N186" s="71" t="s">
        <v>42</v>
      </c>
      <c r="O186" s="86">
        <v>99.5</v>
      </c>
      <c r="P186" s="86">
        <v>100</v>
      </c>
      <c r="Q186" s="128">
        <f t="shared" si="20"/>
        <v>1.0050251256281406</v>
      </c>
      <c r="T186" s="71" t="s">
        <v>42</v>
      </c>
      <c r="U186" s="88">
        <f t="shared" si="21"/>
        <v>9694.2850000000017</v>
      </c>
      <c r="V186" s="89">
        <f t="shared" si="15"/>
        <v>7598.8150000000005</v>
      </c>
      <c r="W186" s="89">
        <f t="shared" si="16"/>
        <v>5631.7000000000007</v>
      </c>
      <c r="X186" s="89">
        <f t="shared" si="17"/>
        <v>8316.2100000000009</v>
      </c>
      <c r="Y186" s="126"/>
      <c r="Z186" s="71" t="s">
        <v>42</v>
      </c>
      <c r="AA186" s="396">
        <f t="shared" si="22"/>
        <v>0.58399045445114828</v>
      </c>
      <c r="AB186" s="396">
        <f t="shared" si="18"/>
        <v>5.1157144833310344</v>
      </c>
      <c r="AC186" s="396">
        <f t="shared" si="19"/>
        <v>-1.0593815881939437</v>
      </c>
      <c r="AD186" s="396">
        <f t="shared" si="23"/>
        <v>1.3183479532163858</v>
      </c>
      <c r="AE186" s="441">
        <f t="shared" si="24"/>
        <v>-1.643372042645092</v>
      </c>
    </row>
    <row r="187" spans="1:31" ht="12.75" x14ac:dyDescent="0.2">
      <c r="A187" s="438"/>
      <c r="B187" s="72" t="s">
        <v>43</v>
      </c>
      <c r="C187" s="439">
        <v>10970</v>
      </c>
      <c r="D187" s="439">
        <v>4780</v>
      </c>
      <c r="E187" s="439">
        <v>5834</v>
      </c>
      <c r="F187" s="439">
        <v>10525</v>
      </c>
      <c r="G187" s="439">
        <v>11891</v>
      </c>
      <c r="H187" s="439">
        <v>5210</v>
      </c>
      <c r="I187" s="439">
        <v>5350</v>
      </c>
      <c r="J187" s="439">
        <v>10942</v>
      </c>
      <c r="N187" s="71" t="s">
        <v>43</v>
      </c>
      <c r="O187" s="86">
        <v>100.41</v>
      </c>
      <c r="P187" s="86">
        <v>100</v>
      </c>
      <c r="Q187" s="128">
        <f t="shared" si="20"/>
        <v>0.9959167413604223</v>
      </c>
      <c r="T187" s="71" t="s">
        <v>43</v>
      </c>
      <c r="U187" s="88">
        <f t="shared" si="21"/>
        <v>11939.7531</v>
      </c>
      <c r="V187" s="89">
        <f t="shared" si="15"/>
        <v>5231.3609999999999</v>
      </c>
      <c r="W187" s="89">
        <f t="shared" si="16"/>
        <v>5371.9349999999995</v>
      </c>
      <c r="X187" s="89">
        <f t="shared" si="17"/>
        <v>10986.8622</v>
      </c>
      <c r="Y187" s="126"/>
      <c r="Z187" s="71" t="s">
        <v>43</v>
      </c>
      <c r="AA187" s="396">
        <f t="shared" si="22"/>
        <v>8.8400464904284402</v>
      </c>
      <c r="AB187" s="396">
        <f t="shared" si="18"/>
        <v>9.4426987447698707</v>
      </c>
      <c r="AC187" s="396">
        <f t="shared" si="19"/>
        <v>-7.9202091189578425</v>
      </c>
      <c r="AD187" s="396">
        <f t="shared" si="23"/>
        <v>4.3882394299287375</v>
      </c>
      <c r="AE187" s="441">
        <f t="shared" si="24"/>
        <v>-16.760255609386284</v>
      </c>
    </row>
    <row r="188" spans="1:31" ht="12.75" x14ac:dyDescent="0.2">
      <c r="A188" s="438"/>
      <c r="B188" s="72" t="s">
        <v>44</v>
      </c>
      <c r="C188" s="439">
        <v>13393</v>
      </c>
      <c r="D188" s="439">
        <v>10116</v>
      </c>
      <c r="E188" s="439">
        <v>7638</v>
      </c>
      <c r="F188" s="439">
        <v>11045</v>
      </c>
      <c r="G188" s="439">
        <v>13633</v>
      </c>
      <c r="H188" s="439">
        <v>10736</v>
      </c>
      <c r="I188" s="439">
        <v>7887</v>
      </c>
      <c r="J188" s="439">
        <v>11321</v>
      </c>
      <c r="N188" s="71" t="s">
        <v>44</v>
      </c>
      <c r="O188" s="86">
        <v>100.76</v>
      </c>
      <c r="P188" s="86">
        <v>100</v>
      </c>
      <c r="Q188" s="128">
        <f t="shared" si="20"/>
        <v>0.99245732433505351</v>
      </c>
      <c r="T188" s="71" t="s">
        <v>44</v>
      </c>
      <c r="U188" s="88">
        <f t="shared" si="21"/>
        <v>13736.6108</v>
      </c>
      <c r="V188" s="89">
        <f t="shared" si="15"/>
        <v>10817.5936</v>
      </c>
      <c r="W188" s="89">
        <f t="shared" si="16"/>
        <v>7946.9412000000002</v>
      </c>
      <c r="X188" s="89">
        <f t="shared" si="17"/>
        <v>11407.0396</v>
      </c>
      <c r="Y188" s="126"/>
      <c r="Z188" s="71" t="s">
        <v>44</v>
      </c>
      <c r="AA188" s="396">
        <f t="shared" si="22"/>
        <v>2.5655999402673069</v>
      </c>
      <c r="AB188" s="396">
        <f t="shared" si="18"/>
        <v>6.9354843811783331</v>
      </c>
      <c r="AC188" s="396">
        <f t="shared" si="19"/>
        <v>4.0447918303220769</v>
      </c>
      <c r="AD188" s="396">
        <f t="shared" si="23"/>
        <v>3.2778596650067908</v>
      </c>
      <c r="AE188" s="249">
        <f t="shared" si="24"/>
        <v>1.47919189005477</v>
      </c>
    </row>
    <row r="189" spans="1:31" ht="12.75" x14ac:dyDescent="0.2">
      <c r="A189" s="438"/>
      <c r="B189" s="72" t="s">
        <v>45</v>
      </c>
      <c r="C189" s="439">
        <v>7998</v>
      </c>
      <c r="D189" s="439">
        <v>7012</v>
      </c>
      <c r="E189" s="439">
        <v>4215</v>
      </c>
      <c r="F189" s="439">
        <v>6385</v>
      </c>
      <c r="G189" s="439">
        <v>7908</v>
      </c>
      <c r="H189" s="439">
        <v>6163</v>
      </c>
      <c r="I189" s="439">
        <v>4651</v>
      </c>
      <c r="J189" s="439">
        <v>6559</v>
      </c>
      <c r="N189" s="71" t="s">
        <v>45</v>
      </c>
      <c r="O189" s="86">
        <v>100.35</v>
      </c>
      <c r="P189" s="86">
        <v>100</v>
      </c>
      <c r="Q189" s="128">
        <f t="shared" si="20"/>
        <v>0.99651220727453915</v>
      </c>
      <c r="T189" s="71" t="s">
        <v>45</v>
      </c>
      <c r="U189" s="88">
        <f t="shared" si="21"/>
        <v>7935.6779999999999</v>
      </c>
      <c r="V189" s="89">
        <f t="shared" si="15"/>
        <v>6184.5704999999998</v>
      </c>
      <c r="W189" s="89">
        <f t="shared" si="16"/>
        <v>4667.2784999999994</v>
      </c>
      <c r="X189" s="89">
        <f t="shared" si="17"/>
        <v>6581.9564999999993</v>
      </c>
      <c r="Y189" s="126"/>
      <c r="Z189" s="71" t="s">
        <v>45</v>
      </c>
      <c r="AA189" s="396">
        <f t="shared" si="22"/>
        <v>-0.77921980495123921</v>
      </c>
      <c r="AB189" s="396">
        <f t="shared" si="18"/>
        <v>-11.80019252709641</v>
      </c>
      <c r="AC189" s="396">
        <f t="shared" si="19"/>
        <v>10.73021352313166</v>
      </c>
      <c r="AD189" s="396">
        <f t="shared" si="23"/>
        <v>3.0846750195771233</v>
      </c>
      <c r="AE189" s="249">
        <f t="shared" si="24"/>
        <v>11.509433328082899</v>
      </c>
    </row>
    <row r="190" spans="1:31" ht="12.75" x14ac:dyDescent="0.2">
      <c r="A190" s="438"/>
      <c r="B190" s="72" t="s">
        <v>46</v>
      </c>
      <c r="C190" s="439">
        <v>28606</v>
      </c>
      <c r="D190" s="439">
        <v>26772</v>
      </c>
      <c r="E190" s="439">
        <v>14792</v>
      </c>
      <c r="F190" s="439">
        <v>19948</v>
      </c>
      <c r="G190" s="439">
        <v>28807</v>
      </c>
      <c r="H190" s="439">
        <v>27344</v>
      </c>
      <c r="I190" s="439">
        <v>15666</v>
      </c>
      <c r="J190" s="439">
        <v>20288</v>
      </c>
      <c r="N190" s="71" t="s">
        <v>46</v>
      </c>
      <c r="O190" s="86">
        <v>100.16</v>
      </c>
      <c r="P190" s="86">
        <v>100</v>
      </c>
      <c r="Q190" s="128">
        <f t="shared" si="20"/>
        <v>0.99840255591054317</v>
      </c>
      <c r="T190" s="71" t="s">
        <v>46</v>
      </c>
      <c r="U190" s="88">
        <f t="shared" si="21"/>
        <v>28853.091199999999</v>
      </c>
      <c r="V190" s="89">
        <f t="shared" si="15"/>
        <v>27387.750400000001</v>
      </c>
      <c r="W190" s="89">
        <f t="shared" si="16"/>
        <v>15691.0656</v>
      </c>
      <c r="X190" s="89">
        <f t="shared" si="17"/>
        <v>20320.460800000001</v>
      </c>
      <c r="Y190" s="126"/>
      <c r="Z190" s="71" t="s">
        <v>46</v>
      </c>
      <c r="AA190" s="396">
        <f t="shared" si="22"/>
        <v>0.86377403341955861</v>
      </c>
      <c r="AB190" s="396">
        <f t="shared" si="18"/>
        <v>2.2999790826236399</v>
      </c>
      <c r="AC190" s="396">
        <f t="shared" si="19"/>
        <v>6.0780530016224983</v>
      </c>
      <c r="AD190" s="396">
        <f t="shared" si="23"/>
        <v>1.8671586123922235</v>
      </c>
      <c r="AE190" s="249">
        <f t="shared" si="24"/>
        <v>5.2142789682029393</v>
      </c>
    </row>
    <row r="191" spans="1:31" ht="12.75" x14ac:dyDescent="0.2">
      <c r="A191" s="438"/>
      <c r="B191" s="72" t="s">
        <v>47</v>
      </c>
      <c r="C191" s="439">
        <v>267008</v>
      </c>
      <c r="D191" s="439">
        <v>249558</v>
      </c>
      <c r="E191" s="439">
        <v>161914</v>
      </c>
      <c r="F191" s="439">
        <v>197735</v>
      </c>
      <c r="G191" s="439">
        <v>278619</v>
      </c>
      <c r="H191" s="439">
        <v>258593</v>
      </c>
      <c r="I191" s="439">
        <v>162673</v>
      </c>
      <c r="J191" s="439">
        <v>196331</v>
      </c>
      <c r="N191" s="71" t="s">
        <v>47</v>
      </c>
      <c r="O191" s="86">
        <v>99.3</v>
      </c>
      <c r="P191" s="86">
        <v>100</v>
      </c>
      <c r="Q191" s="128">
        <f t="shared" si="20"/>
        <v>1.0070493454179255</v>
      </c>
      <c r="T191" s="71" t="s">
        <v>47</v>
      </c>
      <c r="U191" s="88">
        <f t="shared" si="21"/>
        <v>276668.66700000002</v>
      </c>
      <c r="V191" s="89">
        <f t="shared" si="15"/>
        <v>256782.84900000002</v>
      </c>
      <c r="W191" s="89">
        <f t="shared" si="16"/>
        <v>161534.28899999999</v>
      </c>
      <c r="X191" s="89">
        <f t="shared" si="17"/>
        <v>194956.68299999999</v>
      </c>
      <c r="Y191" s="126"/>
      <c r="Z191" s="71" t="s">
        <v>47</v>
      </c>
      <c r="AA191" s="396">
        <f t="shared" si="22"/>
        <v>3.6181189327660652</v>
      </c>
      <c r="AB191" s="396">
        <f t="shared" si="18"/>
        <v>2.8950580626547802</v>
      </c>
      <c r="AC191" s="396">
        <f t="shared" si="19"/>
        <v>-0.23451400125993443</v>
      </c>
      <c r="AD191" s="396">
        <f t="shared" si="23"/>
        <v>-1.4050709282625786</v>
      </c>
      <c r="AE191" s="441">
        <f t="shared" si="24"/>
        <v>-3.8526329340259995</v>
      </c>
    </row>
    <row r="192" spans="1:31" ht="12.75" x14ac:dyDescent="0.2">
      <c r="A192" s="438"/>
      <c r="B192" s="78" t="s">
        <v>63</v>
      </c>
      <c r="C192" s="439">
        <v>20656</v>
      </c>
      <c r="D192" s="439">
        <v>17482</v>
      </c>
      <c r="E192" s="439">
        <v>9093</v>
      </c>
      <c r="F192" s="439">
        <v>14609</v>
      </c>
      <c r="G192" s="439">
        <v>20992</v>
      </c>
      <c r="H192" s="439">
        <v>18154</v>
      </c>
      <c r="I192" s="439">
        <v>10317</v>
      </c>
      <c r="J192" s="439">
        <v>14971</v>
      </c>
      <c r="N192" s="73" t="s">
        <v>63</v>
      </c>
      <c r="O192" s="87">
        <v>100</v>
      </c>
      <c r="P192" s="87">
        <v>100</v>
      </c>
      <c r="Q192" s="129">
        <f t="shared" si="20"/>
        <v>1</v>
      </c>
      <c r="T192" s="73" t="s">
        <v>63</v>
      </c>
      <c r="U192" s="88">
        <f t="shared" si="21"/>
        <v>20992</v>
      </c>
      <c r="V192" s="89">
        <f t="shared" si="15"/>
        <v>18154</v>
      </c>
      <c r="W192" s="89">
        <f t="shared" si="16"/>
        <v>10317</v>
      </c>
      <c r="X192" s="89">
        <f t="shared" si="17"/>
        <v>14971</v>
      </c>
      <c r="Y192" s="126"/>
      <c r="Z192" s="71" t="s">
        <v>63</v>
      </c>
      <c r="AA192" s="396">
        <f t="shared" si="22"/>
        <v>1.6266460108443066</v>
      </c>
      <c r="AB192" s="396">
        <f t="shared" si="18"/>
        <v>3.8439537810319182</v>
      </c>
      <c r="AC192" s="396">
        <f t="shared" si="19"/>
        <v>13.460903992081821</v>
      </c>
      <c r="AD192" s="396">
        <f t="shared" si="23"/>
        <v>2.4779245670477104</v>
      </c>
      <c r="AE192" s="249">
        <f t="shared" si="24"/>
        <v>11.834257981237515</v>
      </c>
    </row>
    <row r="193" spans="1:30" ht="12.75" x14ac:dyDescent="0.2">
      <c r="A193" s="438"/>
      <c r="B193" s="79" t="s">
        <v>48</v>
      </c>
      <c r="C193" s="439">
        <v>4025250</v>
      </c>
      <c r="D193" s="439">
        <v>3381025</v>
      </c>
      <c r="E193" s="439">
        <v>3034027</v>
      </c>
      <c r="F193" s="439">
        <v>3006730</v>
      </c>
      <c r="G193" s="439">
        <v>4046762</v>
      </c>
      <c r="H193" s="439">
        <v>3382051</v>
      </c>
      <c r="I193" s="439">
        <v>2855730</v>
      </c>
      <c r="J193" s="439">
        <v>3053611</v>
      </c>
      <c r="N193" s="71" t="s">
        <v>48</v>
      </c>
      <c r="O193" s="86">
        <v>99.74</v>
      </c>
      <c r="P193" s="86">
        <v>100</v>
      </c>
      <c r="Q193" s="86">
        <f>+P193/O193</f>
        <v>1.0026067776218168</v>
      </c>
      <c r="T193" s="71" t="s">
        <v>48</v>
      </c>
      <c r="U193" s="88">
        <f t="shared" si="21"/>
        <v>4036240.4187999996</v>
      </c>
      <c r="V193" s="89">
        <f t="shared" si="15"/>
        <v>3373257.6673999997</v>
      </c>
      <c r="W193" s="89">
        <f t="shared" si="16"/>
        <v>2848305.1019999995</v>
      </c>
      <c r="X193" s="89">
        <f t="shared" si="17"/>
        <v>3045671.6113999998</v>
      </c>
      <c r="Y193" s="126"/>
      <c r="Z193" s="71" t="s">
        <v>48</v>
      </c>
      <c r="AA193" s="442">
        <f t="shared" si="22"/>
        <v>0.27303692441462357</v>
      </c>
      <c r="AB193" s="442">
        <f t="shared" si="18"/>
        <v>-0.2297330720713486</v>
      </c>
      <c r="AC193" s="442">
        <f t="shared" si="19"/>
        <v>-6.1213001070854185</v>
      </c>
      <c r="AD193" s="442">
        <f t="shared" si="23"/>
        <v>1.2951482640609506</v>
      </c>
    </row>
    <row r="194" spans="1:30" ht="12.75" x14ac:dyDescent="0.2">
      <c r="A194" s="438"/>
      <c r="B194" s="72" t="s">
        <v>49</v>
      </c>
      <c r="C194" s="439">
        <v>382269</v>
      </c>
      <c r="D194" s="439">
        <v>373623</v>
      </c>
      <c r="E194" s="439">
        <v>238161</v>
      </c>
      <c r="F194" s="439">
        <v>305515</v>
      </c>
      <c r="G194" s="439">
        <v>391341</v>
      </c>
      <c r="H194" s="439">
        <v>365850</v>
      </c>
      <c r="I194" s="439">
        <v>223385</v>
      </c>
      <c r="J194" s="439">
        <v>314765</v>
      </c>
      <c r="N194" s="73" t="s">
        <v>49</v>
      </c>
      <c r="O194" s="87">
        <v>98</v>
      </c>
      <c r="P194" s="87">
        <v>100</v>
      </c>
      <c r="Q194" s="87">
        <f t="shared" ref="Q194" si="25">+P194/O194</f>
        <v>1.0204081632653061</v>
      </c>
      <c r="T194" s="73" t="s">
        <v>49</v>
      </c>
      <c r="U194" s="88">
        <f t="shared" si="21"/>
        <v>383514.18</v>
      </c>
      <c r="V194" s="89">
        <f t="shared" si="15"/>
        <v>358533</v>
      </c>
      <c r="W194" s="89">
        <f t="shared" si="16"/>
        <v>218917.3</v>
      </c>
      <c r="X194" s="89">
        <f t="shared" si="17"/>
        <v>308469.7</v>
      </c>
      <c r="Y194" s="126"/>
      <c r="Z194" s="71" t="s">
        <v>49</v>
      </c>
      <c r="AA194" s="442">
        <f t="shared" si="22"/>
        <v>0.32573397267369131</v>
      </c>
      <c r="AB194" s="442">
        <f t="shared" si="18"/>
        <v>-4.0388305859114668</v>
      </c>
      <c r="AC194" s="442">
        <f t="shared" si="19"/>
        <v>-8.0801222702289675</v>
      </c>
      <c r="AD194" s="442">
        <f t="shared" si="23"/>
        <v>0.96712109061748563</v>
      </c>
    </row>
    <row r="195" spans="1:30" ht="12.75" x14ac:dyDescent="0.2">
      <c r="A195" s="438"/>
      <c r="B195" s="78" t="s">
        <v>50</v>
      </c>
      <c r="C195" s="439">
        <v>53157</v>
      </c>
      <c r="D195" s="439">
        <v>52508</v>
      </c>
      <c r="E195" s="439">
        <v>38562</v>
      </c>
      <c r="F195" s="439">
        <v>39257</v>
      </c>
      <c r="G195" s="440" t="s">
        <v>64</v>
      </c>
      <c r="H195" s="440" t="s">
        <v>64</v>
      </c>
      <c r="I195" s="440" t="s">
        <v>64</v>
      </c>
      <c r="J195" s="440" t="s">
        <v>64</v>
      </c>
      <c r="N195" s="73"/>
      <c r="O195" s="87"/>
      <c r="P195" s="87"/>
      <c r="Q195" s="87"/>
      <c r="T195" s="73"/>
      <c r="U195" s="88"/>
      <c r="V195" s="89"/>
      <c r="W195" s="89"/>
      <c r="X195" s="89"/>
      <c r="Y195" s="126"/>
      <c r="Z195" s="71"/>
    </row>
    <row r="196" spans="1:30" ht="12.75" x14ac:dyDescent="0.2">
      <c r="D196" s="439">
        <v>208000</v>
      </c>
      <c r="E196" s="439">
        <v>172286</v>
      </c>
      <c r="F196" s="439">
        <v>309677</v>
      </c>
      <c r="H196" s="439">
        <v>244209</v>
      </c>
      <c r="I196" s="439">
        <v>190196</v>
      </c>
      <c r="J196" s="439">
        <v>341099</v>
      </c>
      <c r="N196" s="71"/>
      <c r="O196" s="86"/>
      <c r="P196" s="86"/>
      <c r="Q196" s="86"/>
      <c r="T196" s="71"/>
      <c r="U196" s="88"/>
      <c r="V196" s="89"/>
      <c r="W196" s="89"/>
      <c r="X196" s="89"/>
      <c r="Z196" s="73"/>
    </row>
    <row r="197" spans="1:30" ht="12.75" x14ac:dyDescent="0.2">
      <c r="A197" s="14"/>
      <c r="D197" s="440" t="s">
        <v>64</v>
      </c>
      <c r="E197" s="440" t="s">
        <v>64</v>
      </c>
      <c r="F197" s="440" t="s">
        <v>64</v>
      </c>
      <c r="G197" s="12"/>
      <c r="H197" s="440" t="s">
        <v>64</v>
      </c>
      <c r="I197" s="440" t="s">
        <v>64</v>
      </c>
      <c r="J197" s="440" t="s">
        <v>64</v>
      </c>
      <c r="N197" s="73"/>
      <c r="O197" s="87"/>
      <c r="P197" s="87"/>
      <c r="Q197" s="87"/>
      <c r="T197" s="73"/>
      <c r="U197" s="88"/>
      <c r="V197" s="89"/>
      <c r="W197" s="89"/>
      <c r="X197" s="89"/>
    </row>
  </sheetData>
  <mergeCells count="6">
    <mergeCell ref="U163:X163"/>
    <mergeCell ref="G70:J70"/>
    <mergeCell ref="C70:F70"/>
    <mergeCell ref="U70:X70"/>
    <mergeCell ref="B37:F37"/>
    <mergeCell ref="B38:F38"/>
  </mergeCells>
  <phoneticPr fontId="9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</sheetPr>
  <dimension ref="A2:AE154"/>
  <sheetViews>
    <sheetView showGridLines="0" zoomScaleNormal="100" workbookViewId="0"/>
  </sheetViews>
  <sheetFormatPr defaultColWidth="8.85546875" defaultRowHeight="12" x14ac:dyDescent="0.2"/>
  <cols>
    <col min="1" max="1" width="10.28515625" style="6" customWidth="1"/>
    <col min="2" max="2" width="14.140625" style="6" customWidth="1"/>
    <col min="3" max="3" width="10.42578125" style="13" customWidth="1"/>
    <col min="4" max="4" width="12.28515625" style="30" customWidth="1"/>
    <col min="5" max="6" width="12.28515625" style="6" customWidth="1"/>
    <col min="7" max="7" width="12.28515625" style="9" customWidth="1"/>
    <col min="8" max="8" width="14.5703125" style="14" customWidth="1"/>
    <col min="9" max="9" width="10.5703125" style="14" customWidth="1"/>
    <col min="10" max="10" width="11.42578125" style="14" customWidth="1"/>
    <col min="11" max="11" width="12.42578125" style="14" customWidth="1"/>
    <col min="12" max="12" width="12.28515625" style="14" customWidth="1"/>
    <col min="13" max="13" width="15.7109375" style="14" customWidth="1"/>
    <col min="14" max="15" width="12.28515625" style="14" customWidth="1"/>
    <col min="16" max="16" width="12.28515625" style="10" customWidth="1"/>
    <col min="17" max="18" width="12.28515625" style="6" customWidth="1"/>
    <col min="19" max="19" width="15.7109375" style="6" customWidth="1"/>
    <col min="20" max="21" width="12.28515625" style="6" customWidth="1"/>
    <col min="22" max="22" width="15.7109375" style="6" customWidth="1"/>
    <col min="23" max="26" width="12.28515625" style="6" customWidth="1"/>
    <col min="27" max="16384" width="8.85546875" style="6"/>
  </cols>
  <sheetData>
    <row r="2" spans="1:16" x14ac:dyDescent="0.2">
      <c r="B2" s="170" t="s">
        <v>162</v>
      </c>
    </row>
    <row r="3" spans="1:16" x14ac:dyDescent="0.2">
      <c r="B3" s="8"/>
      <c r="C3" s="5"/>
      <c r="D3" s="31"/>
      <c r="E3" s="8"/>
      <c r="F3" s="8"/>
      <c r="G3" s="15"/>
      <c r="I3" s="130"/>
      <c r="J3" s="130"/>
      <c r="K3" s="130"/>
      <c r="L3" s="130"/>
      <c r="M3" s="130"/>
    </row>
    <row r="4" spans="1:16" ht="48" x14ac:dyDescent="0.2">
      <c r="A4" s="15"/>
      <c r="B4" s="103"/>
      <c r="C4" s="156" t="s">
        <v>1</v>
      </c>
      <c r="D4" s="156" t="s">
        <v>163</v>
      </c>
      <c r="E4" s="156" t="s">
        <v>165</v>
      </c>
      <c r="F4" s="156" t="s">
        <v>164</v>
      </c>
      <c r="G4" s="156" t="s">
        <v>165</v>
      </c>
      <c r="H4" s="130"/>
      <c r="I4" s="130"/>
      <c r="J4" s="130"/>
      <c r="K4" s="130"/>
      <c r="L4" s="130"/>
      <c r="M4" s="130"/>
      <c r="N4" s="130"/>
      <c r="O4" s="130"/>
    </row>
    <row r="5" spans="1:16" s="146" customFormat="1" x14ac:dyDescent="0.2">
      <c r="A5" s="138"/>
      <c r="B5" s="143" t="s">
        <v>23</v>
      </c>
      <c r="C5" s="144" t="s">
        <v>2</v>
      </c>
      <c r="D5" s="352">
        <v>11643</v>
      </c>
      <c r="E5" s="352">
        <v>1.9095772415007848</v>
      </c>
      <c r="F5" s="352">
        <v>36833</v>
      </c>
      <c r="G5" s="352">
        <v>-0.29788255161518984</v>
      </c>
      <c r="H5" s="130"/>
      <c r="I5" s="130"/>
      <c r="J5" s="130"/>
      <c r="K5" s="130"/>
      <c r="L5" s="130"/>
      <c r="M5" s="130"/>
      <c r="N5" s="130"/>
      <c r="O5" s="130"/>
      <c r="P5" s="145"/>
    </row>
    <row r="6" spans="1:16" s="146" customFormat="1" x14ac:dyDescent="0.2">
      <c r="A6" s="138"/>
      <c r="B6" s="147" t="s">
        <v>24</v>
      </c>
      <c r="C6" s="148" t="s">
        <v>3</v>
      </c>
      <c r="D6" s="348">
        <v>2619</v>
      </c>
      <c r="E6" s="348">
        <v>6.0611057692307613</v>
      </c>
      <c r="F6" s="348">
        <v>14023</v>
      </c>
      <c r="G6" s="348">
        <v>5.2922923785470157</v>
      </c>
      <c r="H6" s="130"/>
      <c r="I6" s="130"/>
      <c r="J6" s="130"/>
      <c r="K6" s="130"/>
      <c r="L6" s="130"/>
      <c r="M6" s="130"/>
      <c r="N6" s="130"/>
      <c r="O6" s="130"/>
      <c r="P6" s="145"/>
    </row>
    <row r="7" spans="1:16" s="146" customFormat="1" x14ac:dyDescent="0.2">
      <c r="A7" s="142"/>
      <c r="B7" s="147" t="s">
        <v>25</v>
      </c>
      <c r="C7" s="148" t="s">
        <v>4</v>
      </c>
      <c r="D7" s="348">
        <v>123962</v>
      </c>
      <c r="E7" s="348">
        <v>3.3465399137902114</v>
      </c>
      <c r="F7" s="348">
        <v>355345</v>
      </c>
      <c r="G7" s="348">
        <v>3.0841772667023055</v>
      </c>
      <c r="H7" s="130"/>
      <c r="I7" s="130"/>
      <c r="J7" s="130"/>
      <c r="K7" s="130"/>
      <c r="L7" s="130"/>
      <c r="M7" s="130"/>
      <c r="N7" s="130"/>
      <c r="O7" s="130"/>
      <c r="P7" s="145"/>
    </row>
    <row r="8" spans="1:16" s="146" customFormat="1" x14ac:dyDescent="0.2">
      <c r="A8" s="138"/>
      <c r="B8" s="147" t="s">
        <v>26</v>
      </c>
      <c r="C8" s="148" t="s">
        <v>5</v>
      </c>
      <c r="D8" s="348">
        <v>120349</v>
      </c>
      <c r="E8" s="348">
        <v>2.6873868251186095</v>
      </c>
      <c r="F8" s="348">
        <v>355815</v>
      </c>
      <c r="G8" s="348">
        <v>0.72711465365630479</v>
      </c>
      <c r="H8" s="130"/>
      <c r="I8" s="130"/>
      <c r="J8" s="130"/>
      <c r="K8" s="130"/>
      <c r="L8" s="130"/>
      <c r="M8" s="130"/>
      <c r="N8" s="130"/>
      <c r="O8" s="130"/>
      <c r="P8" s="145"/>
    </row>
    <row r="9" spans="1:16" s="146" customFormat="1" x14ac:dyDescent="0.2">
      <c r="A9" s="138"/>
      <c r="B9" s="147" t="s">
        <v>62</v>
      </c>
      <c r="C9" s="148" t="s">
        <v>2</v>
      </c>
      <c r="D9" s="348">
        <v>10260</v>
      </c>
      <c r="E9" s="348">
        <v>6.1489229494614914</v>
      </c>
      <c r="F9" s="348">
        <v>38399</v>
      </c>
      <c r="G9" s="348">
        <v>4.0428559804719351</v>
      </c>
      <c r="H9" s="130"/>
      <c r="I9" s="130"/>
      <c r="J9" s="130"/>
      <c r="K9" s="130"/>
      <c r="L9" s="130"/>
      <c r="M9" s="130"/>
      <c r="N9" s="130"/>
      <c r="O9" s="130"/>
      <c r="P9" s="145"/>
    </row>
    <row r="10" spans="1:16" s="146" customFormat="1" x14ac:dyDescent="0.2">
      <c r="A10" s="138"/>
      <c r="B10" s="147" t="s">
        <v>27</v>
      </c>
      <c r="C10" s="148" t="s">
        <v>2</v>
      </c>
      <c r="D10" s="348">
        <v>3654</v>
      </c>
      <c r="E10" s="348">
        <v>12.907922077922091</v>
      </c>
      <c r="F10" s="348">
        <v>17443</v>
      </c>
      <c r="G10" s="348">
        <v>6.0525060842054241</v>
      </c>
      <c r="H10" s="130"/>
      <c r="I10" s="130"/>
      <c r="J10" s="130"/>
      <c r="K10" s="130"/>
      <c r="L10" s="130"/>
      <c r="M10" s="130"/>
      <c r="N10" s="130"/>
      <c r="O10" s="130"/>
      <c r="P10" s="145"/>
    </row>
    <row r="11" spans="1:16" s="146" customFormat="1" x14ac:dyDescent="0.2">
      <c r="A11" s="138"/>
      <c r="B11" s="147" t="s">
        <v>28</v>
      </c>
      <c r="C11" s="148" t="s">
        <v>2</v>
      </c>
      <c r="D11" s="348">
        <v>11275</v>
      </c>
      <c r="E11" s="348">
        <v>6.1976076104360924</v>
      </c>
      <c r="F11" s="348">
        <v>41373</v>
      </c>
      <c r="G11" s="348">
        <v>3.2311991616348124</v>
      </c>
      <c r="H11" s="130"/>
      <c r="I11" s="130"/>
      <c r="J11" s="130"/>
      <c r="K11" s="130"/>
      <c r="L11" s="130"/>
      <c r="M11" s="130"/>
      <c r="N11" s="130"/>
      <c r="O11" s="130"/>
      <c r="P11" s="145"/>
    </row>
    <row r="12" spans="1:16" s="146" customFormat="1" x14ac:dyDescent="0.2">
      <c r="A12" s="138"/>
      <c r="B12" s="147" t="s">
        <v>29</v>
      </c>
      <c r="C12" s="148" t="s">
        <v>2</v>
      </c>
      <c r="D12" s="348">
        <v>3000</v>
      </c>
      <c r="E12" s="348">
        <v>1.1100000000000061</v>
      </c>
      <c r="F12" s="348">
        <v>15212</v>
      </c>
      <c r="G12" s="348">
        <v>-0.84545384218669695</v>
      </c>
      <c r="H12" s="130"/>
      <c r="I12" s="130"/>
      <c r="J12" s="130"/>
      <c r="K12" s="130"/>
      <c r="L12" s="130"/>
      <c r="M12" s="130"/>
      <c r="N12" s="130"/>
      <c r="O12" s="130"/>
      <c r="P12" s="145"/>
    </row>
    <row r="13" spans="1:16" s="146" customFormat="1" x14ac:dyDescent="0.2">
      <c r="A13" s="138"/>
      <c r="B13" s="147" t="s">
        <v>61</v>
      </c>
      <c r="C13" s="148" t="s">
        <v>2</v>
      </c>
      <c r="D13" s="348">
        <v>4937</v>
      </c>
      <c r="E13" s="348">
        <v>-2.5479972538250419</v>
      </c>
      <c r="F13" s="348">
        <v>27789</v>
      </c>
      <c r="G13" s="348">
        <v>0.65535490605426749</v>
      </c>
      <c r="H13" s="130"/>
      <c r="I13" s="130"/>
      <c r="J13" s="130"/>
      <c r="K13" s="130"/>
      <c r="L13" s="130"/>
      <c r="M13" s="130"/>
      <c r="N13" s="130"/>
      <c r="O13" s="130"/>
      <c r="P13" s="145"/>
    </row>
    <row r="14" spans="1:16" s="146" customFormat="1" x14ac:dyDescent="0.2">
      <c r="A14" s="138"/>
      <c r="B14" s="147" t="s">
        <v>30</v>
      </c>
      <c r="C14" s="148" t="s">
        <v>2</v>
      </c>
      <c r="D14" s="348">
        <v>11790</v>
      </c>
      <c r="E14" s="348">
        <v>1.1019569135696596</v>
      </c>
      <c r="F14" s="348">
        <v>39649</v>
      </c>
      <c r="G14" s="348">
        <v>2.2226359929810111</v>
      </c>
      <c r="H14" s="130"/>
      <c r="I14" s="130"/>
      <c r="J14" s="130"/>
      <c r="K14" s="130"/>
      <c r="L14" s="130"/>
      <c r="M14" s="130"/>
      <c r="N14" s="130"/>
      <c r="O14" s="130"/>
      <c r="P14" s="145"/>
    </row>
    <row r="15" spans="1:16" s="146" customFormat="1" x14ac:dyDescent="0.2">
      <c r="A15" s="138"/>
      <c r="B15" s="147" t="s">
        <v>31</v>
      </c>
      <c r="C15" s="148" t="s">
        <v>15</v>
      </c>
      <c r="D15" s="348">
        <v>18383</v>
      </c>
      <c r="E15" s="348">
        <v>6.7399999999999984</v>
      </c>
      <c r="F15" s="348">
        <v>78667</v>
      </c>
      <c r="G15" s="348">
        <v>4.7110898397567924</v>
      </c>
      <c r="H15" s="130"/>
      <c r="I15" s="130"/>
      <c r="J15" s="130"/>
      <c r="K15" s="130"/>
      <c r="L15" s="130"/>
      <c r="M15" s="130"/>
      <c r="N15" s="130"/>
      <c r="O15" s="130"/>
      <c r="P15" s="145"/>
    </row>
    <row r="16" spans="1:16" s="146" customFormat="1" x14ac:dyDescent="0.2">
      <c r="A16" s="138"/>
      <c r="B16" s="147" t="s">
        <v>32</v>
      </c>
      <c r="C16" s="148" t="s">
        <v>2</v>
      </c>
      <c r="D16" s="348">
        <v>6722</v>
      </c>
      <c r="E16" s="348">
        <v>-2.1666958041957876</v>
      </c>
      <c r="F16" s="348">
        <v>30435</v>
      </c>
      <c r="G16" s="348">
        <v>0.52757480575302473</v>
      </c>
      <c r="H16" s="130"/>
      <c r="I16" s="130"/>
      <c r="J16" s="130"/>
      <c r="K16" s="130"/>
      <c r="L16" s="130"/>
      <c r="M16" s="130"/>
      <c r="N16" s="130"/>
      <c r="O16" s="130"/>
      <c r="P16" s="145"/>
    </row>
    <row r="17" spans="1:16" s="146" customFormat="1" x14ac:dyDescent="0.2">
      <c r="A17" s="138"/>
      <c r="B17" s="147" t="s">
        <v>33</v>
      </c>
      <c r="C17" s="148" t="s">
        <v>2</v>
      </c>
      <c r="D17" s="348">
        <v>7135</v>
      </c>
      <c r="E17" s="348">
        <v>-6.0536751361161603</v>
      </c>
      <c r="F17" s="348">
        <v>28249</v>
      </c>
      <c r="G17" s="348">
        <v>-5.5421737555965311</v>
      </c>
      <c r="H17" s="130"/>
      <c r="I17" s="130"/>
      <c r="J17" s="130"/>
      <c r="K17" s="130"/>
      <c r="L17" s="130"/>
      <c r="M17" s="130"/>
      <c r="N17" s="130"/>
      <c r="O17" s="130"/>
      <c r="P17" s="145"/>
    </row>
    <row r="18" spans="1:16" s="146" customFormat="1" x14ac:dyDescent="0.2">
      <c r="A18" s="138"/>
      <c r="B18" s="147" t="s">
        <v>34</v>
      </c>
      <c r="C18" s="148" t="s">
        <v>2</v>
      </c>
      <c r="D18" s="348">
        <v>2481</v>
      </c>
      <c r="E18" s="348">
        <v>6.1204414916416727</v>
      </c>
      <c r="F18" s="348">
        <v>12572</v>
      </c>
      <c r="G18" s="348">
        <v>8.9122215470093025</v>
      </c>
      <c r="H18" s="130"/>
      <c r="I18" s="130"/>
      <c r="J18" s="130"/>
      <c r="K18" s="130"/>
      <c r="L18" s="130"/>
      <c r="M18" s="130"/>
      <c r="N18" s="130"/>
      <c r="O18" s="130"/>
      <c r="P18" s="145"/>
    </row>
    <row r="19" spans="1:16" s="146" customFormat="1" x14ac:dyDescent="0.2">
      <c r="A19" s="138"/>
      <c r="B19" s="147" t="s">
        <v>184</v>
      </c>
      <c r="C19" s="148" t="s">
        <v>2</v>
      </c>
      <c r="D19" s="348">
        <v>2248</v>
      </c>
      <c r="E19" s="348">
        <v>-1.2300899656218469</v>
      </c>
      <c r="F19" s="348">
        <v>11554</v>
      </c>
      <c r="G19" s="348">
        <v>7.4330712784464845</v>
      </c>
      <c r="H19" s="130"/>
      <c r="I19" s="130"/>
      <c r="J19" s="130"/>
      <c r="K19" s="130"/>
      <c r="L19" s="130"/>
      <c r="M19" s="130"/>
      <c r="N19" s="130"/>
      <c r="O19" s="130"/>
      <c r="P19" s="145"/>
    </row>
    <row r="20" spans="1:16" s="146" customFormat="1" x14ac:dyDescent="0.2">
      <c r="A20" s="138"/>
      <c r="B20" s="147" t="s">
        <v>36</v>
      </c>
      <c r="C20" s="148" t="s">
        <v>2</v>
      </c>
      <c r="D20" s="348">
        <v>18682</v>
      </c>
      <c r="E20" s="348">
        <v>2.7731094842296407</v>
      </c>
      <c r="F20" s="348">
        <v>64278</v>
      </c>
      <c r="G20" s="348">
        <v>1.0880487190784796</v>
      </c>
      <c r="H20" s="130"/>
      <c r="I20" s="130"/>
      <c r="J20" s="130"/>
      <c r="K20" s="130"/>
      <c r="L20" s="130"/>
      <c r="M20" s="130"/>
      <c r="N20" s="130"/>
      <c r="O20" s="130"/>
      <c r="P20" s="145"/>
    </row>
    <row r="21" spans="1:16" s="146" customFormat="1" x14ac:dyDescent="0.2">
      <c r="A21" s="138"/>
      <c r="B21" s="147" t="s">
        <v>37</v>
      </c>
      <c r="C21" s="148" t="s">
        <v>7</v>
      </c>
      <c r="D21" s="348">
        <v>728024</v>
      </c>
      <c r="E21" s="348">
        <v>5.8642779757392471</v>
      </c>
      <c r="F21" s="348">
        <v>2595720</v>
      </c>
      <c r="G21" s="348">
        <v>4.9711516564089484</v>
      </c>
      <c r="H21" s="130"/>
      <c r="I21" s="130"/>
      <c r="J21" s="130"/>
      <c r="K21" s="130"/>
      <c r="L21" s="130"/>
      <c r="M21" s="130"/>
      <c r="N21" s="130"/>
      <c r="O21" s="130"/>
      <c r="P21" s="145"/>
    </row>
    <row r="22" spans="1:16" s="146" customFormat="1" x14ac:dyDescent="0.2">
      <c r="A22" s="138"/>
      <c r="B22" s="147" t="s">
        <v>38</v>
      </c>
      <c r="C22" s="148" t="s">
        <v>2</v>
      </c>
      <c r="D22" s="348">
        <v>7059</v>
      </c>
      <c r="E22" s="348">
        <v>3.7026694411415</v>
      </c>
      <c r="F22" s="348">
        <v>24678</v>
      </c>
      <c r="G22" s="348">
        <v>3.5083182686187264</v>
      </c>
      <c r="H22" s="130"/>
      <c r="I22" s="130"/>
      <c r="J22" s="130"/>
      <c r="K22" s="130"/>
      <c r="L22" s="130"/>
      <c r="M22" s="130"/>
      <c r="N22" s="130"/>
      <c r="O22" s="130"/>
      <c r="P22" s="145"/>
    </row>
    <row r="23" spans="1:16" s="146" customFormat="1" x14ac:dyDescent="0.2">
      <c r="A23" s="138"/>
      <c r="B23" s="139" t="s">
        <v>39</v>
      </c>
      <c r="C23" s="148" t="s">
        <v>2</v>
      </c>
      <c r="D23" s="348">
        <v>12280</v>
      </c>
      <c r="E23" s="348">
        <v>2.4685341583744571</v>
      </c>
      <c r="F23" s="348">
        <v>37162</v>
      </c>
      <c r="G23" s="348">
        <v>2.016340128194559</v>
      </c>
      <c r="H23" s="130"/>
      <c r="I23" s="130"/>
      <c r="J23" s="130"/>
      <c r="K23" s="130"/>
      <c r="L23" s="130"/>
      <c r="M23" s="130"/>
      <c r="N23" s="130"/>
      <c r="O23" s="130"/>
      <c r="P23" s="145"/>
    </row>
    <row r="24" spans="1:16" s="146" customFormat="1" x14ac:dyDescent="0.2">
      <c r="A24" s="138"/>
      <c r="B24" s="147" t="s">
        <v>40</v>
      </c>
      <c r="C24" s="148" t="s">
        <v>2</v>
      </c>
      <c r="D24" s="348">
        <v>12376</v>
      </c>
      <c r="E24" s="348">
        <v>-0.93607681755829752</v>
      </c>
      <c r="F24" s="348">
        <v>40230</v>
      </c>
      <c r="G24" s="348">
        <v>-4.0023092466082852</v>
      </c>
      <c r="H24" s="130"/>
      <c r="I24" s="130"/>
      <c r="J24" s="130"/>
      <c r="K24" s="130"/>
      <c r="L24" s="130"/>
      <c r="M24" s="130"/>
      <c r="N24" s="130"/>
      <c r="O24" s="130"/>
      <c r="P24" s="145"/>
    </row>
    <row r="25" spans="1:16" s="146" customFormat="1" x14ac:dyDescent="0.2">
      <c r="A25" s="138"/>
      <c r="B25" s="147" t="s">
        <v>41</v>
      </c>
      <c r="C25" s="148" t="s">
        <v>8</v>
      </c>
      <c r="D25" s="348">
        <v>11253</v>
      </c>
      <c r="E25" s="348">
        <v>3.9898228870331343</v>
      </c>
      <c r="F25" s="348">
        <v>45615</v>
      </c>
      <c r="G25" s="348">
        <v>4.600594343489548</v>
      </c>
      <c r="H25" s="130"/>
      <c r="I25" s="130"/>
      <c r="J25" s="130"/>
      <c r="K25" s="130"/>
      <c r="L25" s="130"/>
      <c r="M25" s="130"/>
      <c r="N25" s="130"/>
      <c r="O25" s="130"/>
      <c r="P25" s="145"/>
    </row>
    <row r="26" spans="1:16" s="146" customFormat="1" x14ac:dyDescent="0.2">
      <c r="A26" s="138"/>
      <c r="B26" s="147" t="s">
        <v>42</v>
      </c>
      <c r="C26" s="148" t="s">
        <v>2</v>
      </c>
      <c r="D26" s="348">
        <v>3629</v>
      </c>
      <c r="E26" s="348">
        <v>3.3148783977110288</v>
      </c>
      <c r="F26" s="348">
        <v>17582</v>
      </c>
      <c r="G26" s="348">
        <v>-1.1074618428490663</v>
      </c>
      <c r="H26" s="130"/>
      <c r="I26" s="130"/>
      <c r="J26" s="130"/>
      <c r="K26" s="130"/>
      <c r="L26" s="130"/>
      <c r="M26" s="130"/>
      <c r="N26" s="130"/>
      <c r="O26" s="130"/>
      <c r="P26" s="145"/>
    </row>
    <row r="27" spans="1:16" s="146" customFormat="1" x14ac:dyDescent="0.2">
      <c r="A27" s="138"/>
      <c r="B27" s="147" t="s">
        <v>43</v>
      </c>
      <c r="C27" s="148" t="s">
        <v>9</v>
      </c>
      <c r="D27" s="348">
        <v>3174</v>
      </c>
      <c r="E27" s="348">
        <v>-1.9380492307692363</v>
      </c>
      <c r="F27" s="348">
        <v>20585</v>
      </c>
      <c r="G27" s="348">
        <v>6.013225111555621</v>
      </c>
      <c r="H27" s="130"/>
      <c r="I27" s="130"/>
      <c r="J27" s="130"/>
      <c r="K27" s="130"/>
      <c r="L27" s="130"/>
      <c r="M27" s="130"/>
      <c r="N27" s="130"/>
      <c r="O27" s="130"/>
      <c r="P27" s="145"/>
    </row>
    <row r="28" spans="1:16" s="146" customFormat="1" x14ac:dyDescent="0.2">
      <c r="A28" s="138"/>
      <c r="B28" s="147" t="s">
        <v>44</v>
      </c>
      <c r="C28" s="148" t="s">
        <v>2</v>
      </c>
      <c r="D28" s="348">
        <v>6514</v>
      </c>
      <c r="E28" s="348">
        <v>6.6023452980347601</v>
      </c>
      <c r="F28" s="348">
        <v>20371</v>
      </c>
      <c r="G28" s="348">
        <v>2.1185054726368286</v>
      </c>
      <c r="H28" s="130"/>
      <c r="I28" s="130"/>
      <c r="J28" s="130"/>
      <c r="K28" s="130"/>
      <c r="L28" s="130"/>
      <c r="M28" s="130"/>
      <c r="N28" s="130"/>
      <c r="O28" s="130"/>
      <c r="P28" s="145"/>
    </row>
    <row r="29" spans="1:16" s="146" customFormat="1" x14ac:dyDescent="0.2">
      <c r="A29" s="138"/>
      <c r="B29" s="147" t="s">
        <v>45</v>
      </c>
      <c r="C29" s="148" t="s">
        <v>2</v>
      </c>
      <c r="D29" s="348">
        <v>3681</v>
      </c>
      <c r="E29" s="348">
        <v>0.24107191316146301</v>
      </c>
      <c r="F29" s="348">
        <v>11041</v>
      </c>
      <c r="G29" s="348">
        <v>-4.2133353505662647</v>
      </c>
      <c r="H29" s="130"/>
      <c r="I29" s="130"/>
      <c r="J29" s="130"/>
      <c r="K29" s="130"/>
      <c r="L29" s="130"/>
      <c r="M29" s="130"/>
      <c r="N29" s="130"/>
      <c r="O29" s="130"/>
      <c r="P29" s="145"/>
    </row>
    <row r="30" spans="1:16" s="146" customFormat="1" x14ac:dyDescent="0.2">
      <c r="A30" s="138"/>
      <c r="B30" s="147" t="s">
        <v>46</v>
      </c>
      <c r="C30" s="148" t="s">
        <v>2</v>
      </c>
      <c r="D30" s="348">
        <v>13613</v>
      </c>
      <c r="E30" s="348">
        <v>1.9956672651107021</v>
      </c>
      <c r="F30" s="348">
        <v>40952</v>
      </c>
      <c r="G30" s="348">
        <v>1.777929083645557</v>
      </c>
      <c r="H30" s="130"/>
      <c r="I30" s="130"/>
      <c r="J30" s="130"/>
      <c r="K30" s="130"/>
      <c r="L30" s="130"/>
      <c r="M30" s="130"/>
      <c r="N30" s="130"/>
      <c r="O30" s="130"/>
      <c r="P30" s="145"/>
    </row>
    <row r="31" spans="1:16" s="146" customFormat="1" x14ac:dyDescent="0.2">
      <c r="A31" s="138"/>
      <c r="B31" s="149" t="s">
        <v>47</v>
      </c>
      <c r="C31" s="150" t="s">
        <v>10</v>
      </c>
      <c r="D31" s="348">
        <v>129234</v>
      </c>
      <c r="E31" s="349">
        <v>4.3362076815506256</v>
      </c>
      <c r="F31" s="349">
        <v>401434</v>
      </c>
      <c r="G31" s="349">
        <v>2.9791269258987527</v>
      </c>
      <c r="H31" s="130"/>
      <c r="I31" s="130"/>
      <c r="J31" s="130"/>
      <c r="K31" s="130"/>
      <c r="L31" s="130"/>
      <c r="M31" s="130"/>
      <c r="N31" s="130"/>
      <c r="O31" s="130"/>
      <c r="P31" s="145"/>
    </row>
    <row r="32" spans="1:16" s="146" customFormat="1" x14ac:dyDescent="0.2">
      <c r="A32" s="138"/>
      <c r="B32" s="151" t="s">
        <v>63</v>
      </c>
      <c r="C32" s="152" t="s">
        <v>11</v>
      </c>
      <c r="D32" s="350">
        <v>8571</v>
      </c>
      <c r="E32" s="350">
        <v>1.9386298763082777</v>
      </c>
      <c r="F32" s="350">
        <v>33664</v>
      </c>
      <c r="G32" s="350">
        <v>2.9133930482100823</v>
      </c>
      <c r="H32" s="130"/>
      <c r="I32" s="130"/>
      <c r="J32" s="130"/>
      <c r="K32" s="130"/>
      <c r="L32" s="130"/>
      <c r="M32" s="130"/>
      <c r="N32" s="130"/>
      <c r="O32" s="130"/>
      <c r="P32" s="145"/>
    </row>
    <row r="33" spans="1:15" x14ac:dyDescent="0.2">
      <c r="A33" s="16"/>
      <c r="B33" s="16" t="s">
        <v>48</v>
      </c>
      <c r="C33" s="166" t="s">
        <v>12</v>
      </c>
      <c r="D33" s="415">
        <v>2222346</v>
      </c>
      <c r="E33" s="351">
        <v>-4.1861605914383695</v>
      </c>
      <c r="F33" s="351">
        <v>5918708</v>
      </c>
      <c r="G33" s="360">
        <v>-1.9503669611705954</v>
      </c>
      <c r="H33" s="130"/>
      <c r="I33" s="130"/>
      <c r="J33" s="130"/>
      <c r="K33" s="130"/>
      <c r="L33" s="130"/>
      <c r="M33" s="130"/>
      <c r="N33" s="130"/>
      <c r="O33" s="130"/>
    </row>
    <row r="34" spans="1:15" x14ac:dyDescent="0.2">
      <c r="A34" s="16"/>
      <c r="B34" s="27" t="s">
        <v>49</v>
      </c>
      <c r="C34" s="169" t="s">
        <v>13</v>
      </c>
      <c r="D34" s="350">
        <v>197028</v>
      </c>
      <c r="E34" s="350">
        <v>-3.1064944449462546</v>
      </c>
      <c r="F34" s="350">
        <v>559370</v>
      </c>
      <c r="G34" s="359">
        <v>0.10438066437671573</v>
      </c>
      <c r="H34" s="130"/>
      <c r="I34" s="130"/>
      <c r="J34" s="130"/>
      <c r="K34" s="130"/>
      <c r="L34" s="130"/>
      <c r="M34" s="130"/>
      <c r="N34" s="130"/>
      <c r="O34" s="130"/>
    </row>
    <row r="35" spans="1:15" x14ac:dyDescent="0.2">
      <c r="A35" s="16"/>
      <c r="B35" s="167" t="s">
        <v>141</v>
      </c>
      <c r="C35" s="168" t="s">
        <v>105</v>
      </c>
      <c r="D35" s="416">
        <v>94724</v>
      </c>
      <c r="E35" s="416">
        <v>15.823948557525199</v>
      </c>
      <c r="F35" s="416">
        <v>633188</v>
      </c>
      <c r="G35" s="361">
        <v>5.7102000000000093</v>
      </c>
      <c r="H35" s="130"/>
      <c r="I35" s="130"/>
      <c r="J35" s="130"/>
      <c r="K35" s="130"/>
      <c r="L35" s="130"/>
      <c r="M35" s="130"/>
      <c r="N35" s="130"/>
      <c r="O35" s="130"/>
    </row>
    <row r="36" spans="1:15" x14ac:dyDescent="0.2">
      <c r="A36" s="7"/>
      <c r="C36" s="32"/>
      <c r="D36" s="33"/>
      <c r="E36" s="34"/>
      <c r="F36" s="35"/>
      <c r="G36" s="36"/>
      <c r="H36" s="130"/>
      <c r="I36" s="130"/>
      <c r="J36" s="130"/>
      <c r="K36" s="130"/>
      <c r="L36" s="130"/>
      <c r="M36" s="130"/>
      <c r="N36" s="130"/>
      <c r="O36" s="130"/>
    </row>
    <row r="37" spans="1:15" x14ac:dyDescent="0.2">
      <c r="B37" s="6" t="s">
        <v>201</v>
      </c>
      <c r="C37" s="37"/>
      <c r="D37" s="38"/>
      <c r="E37" s="39"/>
      <c r="F37" s="40"/>
      <c r="G37" s="39"/>
      <c r="H37" s="130"/>
      <c r="I37" s="130"/>
      <c r="J37" s="130"/>
      <c r="K37" s="130"/>
      <c r="L37" s="130"/>
      <c r="M37" s="130"/>
      <c r="N37" s="130"/>
      <c r="O37" s="130"/>
    </row>
    <row r="38" spans="1:15" x14ac:dyDescent="0.2">
      <c r="B38" s="28" t="s">
        <v>140</v>
      </c>
      <c r="C38" s="41"/>
      <c r="D38" s="42"/>
      <c r="E38" s="7"/>
      <c r="F38" s="7"/>
      <c r="G38" s="57"/>
      <c r="H38" s="130"/>
      <c r="I38" s="130"/>
      <c r="J38" s="130"/>
      <c r="K38" s="130"/>
      <c r="L38" s="130"/>
      <c r="M38" s="130"/>
      <c r="N38" s="130"/>
      <c r="O38" s="130"/>
    </row>
    <row r="39" spans="1:15" x14ac:dyDescent="0.2">
      <c r="B39" s="59" t="s">
        <v>58</v>
      </c>
      <c r="H39" s="130"/>
      <c r="I39" s="130"/>
      <c r="J39" s="130"/>
      <c r="K39" s="130"/>
      <c r="L39" s="130"/>
      <c r="M39" s="130"/>
      <c r="N39" s="130"/>
      <c r="O39" s="130"/>
    </row>
    <row r="40" spans="1:15" ht="31.5" customHeight="1" x14ac:dyDescent="0.2">
      <c r="B40" s="2"/>
      <c r="H40" s="130"/>
      <c r="I40" s="130"/>
      <c r="J40" s="130"/>
      <c r="K40" s="130"/>
      <c r="L40" s="130"/>
      <c r="M40" s="130"/>
      <c r="N40" s="130"/>
      <c r="O40" s="130"/>
    </row>
    <row r="41" spans="1:15" x14ac:dyDescent="0.2">
      <c r="H41" s="130"/>
      <c r="I41" s="130"/>
      <c r="J41" s="130"/>
      <c r="K41" s="130"/>
      <c r="L41" s="130"/>
      <c r="M41" s="130"/>
      <c r="N41" s="130"/>
      <c r="O41" s="130"/>
    </row>
    <row r="42" spans="1:15" x14ac:dyDescent="0.2">
      <c r="I42" s="130"/>
      <c r="J42" s="130"/>
      <c r="K42" s="130"/>
      <c r="L42" s="130"/>
      <c r="M42" s="130"/>
    </row>
    <row r="43" spans="1:15" x14ac:dyDescent="0.2">
      <c r="I43" s="130"/>
      <c r="J43" s="130"/>
      <c r="K43" s="130"/>
      <c r="L43" s="130"/>
      <c r="M43" s="130"/>
    </row>
    <row r="44" spans="1:15" x14ac:dyDescent="0.2">
      <c r="A44" s="14"/>
      <c r="B44" s="8"/>
      <c r="C44" s="5"/>
      <c r="D44" s="31"/>
      <c r="E44" s="8"/>
      <c r="F44" s="8"/>
      <c r="G44" s="15"/>
      <c r="H44" s="43"/>
      <c r="I44" s="130"/>
      <c r="J44" s="130"/>
      <c r="K44" s="130"/>
      <c r="L44" s="130"/>
      <c r="M44" s="130"/>
    </row>
    <row r="45" spans="1:15" x14ac:dyDescent="0.2">
      <c r="A45" s="14"/>
      <c r="C45" s="21"/>
      <c r="D45" s="21"/>
      <c r="E45" s="21"/>
      <c r="F45" s="14"/>
      <c r="G45" s="21"/>
      <c r="H45" s="26"/>
      <c r="I45" s="130"/>
      <c r="J45" s="130"/>
      <c r="K45" s="130"/>
      <c r="L45" s="130"/>
      <c r="M45" s="130"/>
    </row>
    <row r="46" spans="1:15" x14ac:dyDescent="0.2">
      <c r="I46" s="130"/>
      <c r="J46" s="130"/>
      <c r="K46" s="130"/>
      <c r="L46" s="130"/>
      <c r="M46" s="130"/>
    </row>
    <row r="47" spans="1:15" x14ac:dyDescent="0.2">
      <c r="A47" s="8"/>
      <c r="I47" s="130"/>
      <c r="J47" s="130"/>
      <c r="K47" s="130"/>
      <c r="L47" s="130"/>
      <c r="M47" s="130"/>
    </row>
    <row r="48" spans="1:15" x14ac:dyDescent="0.2">
      <c r="A48" s="14"/>
      <c r="H48" s="21"/>
      <c r="I48" s="130"/>
      <c r="J48" s="130"/>
      <c r="K48" s="130"/>
      <c r="L48" s="130"/>
      <c r="M48" s="130"/>
    </row>
    <row r="49" spans="1:13" x14ac:dyDescent="0.2">
      <c r="A49" s="14"/>
      <c r="B49" s="14"/>
      <c r="C49" s="21"/>
      <c r="D49" s="26"/>
      <c r="E49" s="26"/>
      <c r="F49" s="47"/>
      <c r="G49" s="26"/>
      <c r="H49" s="26"/>
      <c r="I49" s="130"/>
      <c r="J49" s="130"/>
      <c r="K49" s="130"/>
      <c r="L49" s="130"/>
      <c r="M49" s="130"/>
    </row>
    <row r="50" spans="1:13" x14ac:dyDescent="0.2">
      <c r="A50" s="14"/>
      <c r="B50" s="14"/>
      <c r="C50" s="21"/>
      <c r="D50" s="26"/>
      <c r="E50" s="26"/>
      <c r="F50" s="47"/>
      <c r="G50" s="26"/>
      <c r="H50" s="26"/>
      <c r="I50" s="130"/>
      <c r="J50" s="130"/>
      <c r="K50" s="130"/>
      <c r="L50" s="130"/>
      <c r="M50" s="130"/>
    </row>
    <row r="51" spans="1:13" x14ac:dyDescent="0.2">
      <c r="A51" s="14"/>
      <c r="B51" s="14"/>
      <c r="C51" s="21"/>
      <c r="D51" s="26"/>
      <c r="E51" s="26"/>
      <c r="F51" s="47"/>
      <c r="G51" s="26"/>
      <c r="H51" s="48"/>
      <c r="I51" s="130"/>
      <c r="J51" s="130"/>
      <c r="K51" s="130"/>
      <c r="L51" s="130"/>
      <c r="M51" s="130"/>
    </row>
    <row r="52" spans="1:13" x14ac:dyDescent="0.2">
      <c r="A52" s="14"/>
      <c r="B52" s="14"/>
      <c r="C52" s="21"/>
      <c r="D52" s="26"/>
      <c r="E52" s="26"/>
      <c r="F52" s="47"/>
      <c r="G52" s="26"/>
      <c r="H52" s="26"/>
      <c r="I52" s="130"/>
      <c r="J52" s="130"/>
      <c r="K52" s="130"/>
      <c r="L52" s="130"/>
      <c r="M52" s="130"/>
    </row>
    <row r="53" spans="1:13" x14ac:dyDescent="0.2">
      <c r="A53" s="14"/>
      <c r="B53" s="14"/>
      <c r="C53" s="49"/>
      <c r="D53" s="48"/>
      <c r="E53" s="48"/>
      <c r="F53" s="47"/>
      <c r="G53" s="48"/>
      <c r="H53" s="26"/>
      <c r="I53" s="130"/>
      <c r="J53" s="130"/>
      <c r="K53" s="130"/>
      <c r="L53" s="130"/>
      <c r="M53" s="130"/>
    </row>
    <row r="54" spans="1:13" x14ac:dyDescent="0.2">
      <c r="A54" s="14"/>
      <c r="B54" s="14"/>
      <c r="C54" s="21"/>
      <c r="D54" s="26"/>
      <c r="E54" s="26"/>
      <c r="F54" s="47"/>
      <c r="G54" s="26"/>
      <c r="H54" s="26"/>
      <c r="I54" s="130"/>
      <c r="J54" s="130"/>
      <c r="K54" s="130"/>
      <c r="L54" s="130"/>
      <c r="M54" s="130"/>
    </row>
    <row r="55" spans="1:13" x14ac:dyDescent="0.2">
      <c r="A55" s="1" t="s">
        <v>19</v>
      </c>
      <c r="B55" s="14"/>
      <c r="C55" s="21"/>
      <c r="D55" s="26"/>
      <c r="E55" s="26"/>
      <c r="F55" s="47"/>
      <c r="G55" s="26"/>
      <c r="H55" s="26"/>
      <c r="I55" s="130"/>
      <c r="J55" s="130"/>
      <c r="K55" s="130"/>
      <c r="L55" s="130"/>
      <c r="M55" s="130"/>
    </row>
    <row r="56" spans="1:13" x14ac:dyDescent="0.2">
      <c r="A56" s="45" t="s">
        <v>147</v>
      </c>
      <c r="B56" s="14"/>
      <c r="C56" s="21"/>
      <c r="D56" s="26"/>
      <c r="E56" s="26"/>
      <c r="F56" s="47"/>
      <c r="G56" s="26"/>
      <c r="H56" s="26"/>
      <c r="I56" s="130"/>
      <c r="J56" s="130"/>
      <c r="K56" s="130"/>
      <c r="L56" s="130"/>
      <c r="M56" s="130"/>
    </row>
    <row r="57" spans="1:13" x14ac:dyDescent="0.2">
      <c r="A57" s="14" t="s">
        <v>149</v>
      </c>
      <c r="B57" s="14"/>
      <c r="C57" s="21"/>
      <c r="D57" s="26"/>
      <c r="E57" s="26"/>
      <c r="F57" s="47"/>
      <c r="G57" s="26"/>
      <c r="H57" s="26"/>
      <c r="I57" s="130"/>
      <c r="J57" s="130"/>
      <c r="K57" s="130"/>
      <c r="L57" s="130"/>
      <c r="M57" s="130"/>
    </row>
    <row r="58" spans="1:13" x14ac:dyDescent="0.2">
      <c r="A58" s="14"/>
      <c r="B58" s="14"/>
      <c r="C58" s="21"/>
      <c r="D58" s="26"/>
      <c r="E58" s="26"/>
      <c r="F58" s="47"/>
      <c r="G58" s="26"/>
      <c r="H58" s="26"/>
      <c r="I58" s="130"/>
      <c r="J58" s="130"/>
      <c r="K58" s="130"/>
      <c r="L58" s="130"/>
      <c r="M58" s="130"/>
    </row>
    <row r="59" spans="1:13" x14ac:dyDescent="0.2">
      <c r="A59" s="14"/>
      <c r="B59" s="14"/>
      <c r="C59" s="21"/>
      <c r="D59" s="26"/>
      <c r="E59" s="26"/>
      <c r="F59" s="47"/>
      <c r="G59" s="26"/>
      <c r="H59" s="26"/>
      <c r="I59" s="130"/>
      <c r="J59" s="130"/>
      <c r="K59" s="130"/>
      <c r="L59" s="130"/>
      <c r="M59" s="130"/>
    </row>
    <row r="60" spans="1:13" ht="15" x14ac:dyDescent="0.25">
      <c r="A60" s="14"/>
      <c r="B60" s="413" t="s">
        <v>148</v>
      </c>
      <c r="C60" s="412"/>
      <c r="D60" s="412"/>
      <c r="E60" s="104"/>
      <c r="F60" s="104"/>
      <c r="G60" s="104"/>
      <c r="H60" s="247" t="s">
        <v>67</v>
      </c>
      <c r="I60"/>
      <c r="J60"/>
      <c r="K60" s="130"/>
      <c r="L60" s="130"/>
      <c r="M60" s="130"/>
    </row>
    <row r="61" spans="1:13" ht="15" x14ac:dyDescent="0.25">
      <c r="A61" s="14"/>
      <c r="B61" s="221"/>
      <c r="C61" s="221"/>
      <c r="D61" s="221"/>
      <c r="E61" s="104"/>
      <c r="F61" s="104"/>
      <c r="G61" s="104"/>
      <c r="H61"/>
      <c r="I61"/>
      <c r="J61"/>
      <c r="K61" s="130"/>
      <c r="L61" s="130"/>
      <c r="M61" s="130"/>
    </row>
    <row r="62" spans="1:13" ht="15" x14ac:dyDescent="0.25">
      <c r="A62" s="14"/>
      <c r="B62" s="413" t="s">
        <v>68</v>
      </c>
      <c r="C62" s="414">
        <v>42768.086909722224</v>
      </c>
      <c r="D62" s="412"/>
      <c r="E62" s="104"/>
      <c r="F62" s="104"/>
      <c r="G62" s="104"/>
      <c r="H62" s="247" t="s">
        <v>68</v>
      </c>
      <c r="I62" s="248">
        <v>42754.611354166671</v>
      </c>
      <c r="J62"/>
      <c r="K62" s="130"/>
      <c r="L62" s="130"/>
      <c r="M62" s="130"/>
    </row>
    <row r="63" spans="1:13" ht="15" x14ac:dyDescent="0.25">
      <c r="A63" s="14"/>
      <c r="B63" s="413" t="s">
        <v>69</v>
      </c>
      <c r="C63" s="414">
        <v>42772.603434062505</v>
      </c>
      <c r="D63" s="412"/>
      <c r="E63" s="104"/>
      <c r="F63" s="104"/>
      <c r="G63" s="104"/>
      <c r="H63" s="247" t="s">
        <v>69</v>
      </c>
      <c r="I63" s="248">
        <v>42772.604779421294</v>
      </c>
      <c r="J63"/>
      <c r="K63" s="130"/>
      <c r="L63" s="130"/>
      <c r="M63" s="130"/>
    </row>
    <row r="64" spans="1:13" ht="15" x14ac:dyDescent="0.25">
      <c r="A64" s="14"/>
      <c r="B64" s="413" t="s">
        <v>71</v>
      </c>
      <c r="C64" s="413" t="s">
        <v>72</v>
      </c>
      <c r="D64" s="412"/>
      <c r="E64" s="104"/>
      <c r="F64" s="104"/>
      <c r="G64" s="104"/>
      <c r="H64" s="247" t="s">
        <v>71</v>
      </c>
      <c r="I64" s="247" t="s">
        <v>72</v>
      </c>
      <c r="J64"/>
      <c r="K64" s="130"/>
      <c r="L64" s="130"/>
      <c r="M64" s="130"/>
    </row>
    <row r="65" spans="1:31" ht="15" x14ac:dyDescent="0.25">
      <c r="A65" s="14"/>
      <c r="B65" s="221"/>
      <c r="C65" s="221"/>
      <c r="D65" s="221"/>
      <c r="E65" s="104"/>
      <c r="F65" s="104"/>
      <c r="G65" s="104"/>
      <c r="H65"/>
      <c r="I65"/>
      <c r="J65"/>
      <c r="K65" s="130"/>
      <c r="L65" s="130"/>
      <c r="M65" s="130"/>
    </row>
    <row r="66" spans="1:31" ht="15" x14ac:dyDescent="0.25">
      <c r="A66" s="14"/>
      <c r="B66" s="413" t="s">
        <v>82</v>
      </c>
      <c r="C66" s="413" t="s">
        <v>90</v>
      </c>
      <c r="D66" s="412"/>
      <c r="E66" s="104"/>
      <c r="F66" s="104"/>
      <c r="G66" s="104"/>
      <c r="H66" s="247" t="s">
        <v>75</v>
      </c>
      <c r="I66" s="247" t="s">
        <v>76</v>
      </c>
      <c r="J66"/>
      <c r="K66" s="130"/>
      <c r="L66" s="130"/>
      <c r="M66" s="130"/>
    </row>
    <row r="67" spans="1:31" ht="14.25" x14ac:dyDescent="0.2">
      <c r="A67" s="14"/>
      <c r="B67" s="413" t="s">
        <v>91</v>
      </c>
      <c r="C67" s="413" t="s">
        <v>84</v>
      </c>
      <c r="D67" s="412"/>
      <c r="E67" s="104"/>
      <c r="F67" s="104"/>
      <c r="G67" s="104"/>
      <c r="H67" s="104"/>
      <c r="I67" s="130"/>
      <c r="J67" s="130"/>
      <c r="K67" s="130"/>
      <c r="L67" s="130"/>
      <c r="M67" s="130"/>
    </row>
    <row r="68" spans="1:31" ht="15" customHeight="1" x14ac:dyDescent="0.2">
      <c r="A68" s="14"/>
      <c r="B68" s="104"/>
      <c r="C68" s="104"/>
      <c r="D68" s="104"/>
      <c r="E68" s="104"/>
      <c r="F68" s="104"/>
      <c r="G68" s="104"/>
      <c r="H68" s="8"/>
      <c r="I68" s="8"/>
      <c r="J68" s="8"/>
      <c r="P68" s="467" t="s">
        <v>146</v>
      </c>
      <c r="Q68" s="468"/>
    </row>
    <row r="69" spans="1:31" x14ac:dyDescent="0.2">
      <c r="A69" s="14"/>
      <c r="B69" s="96"/>
      <c r="C69" s="469">
        <v>2014</v>
      </c>
      <c r="D69" s="471"/>
      <c r="E69" s="469">
        <v>2015</v>
      </c>
      <c r="F69" s="471"/>
      <c r="G69" s="44"/>
      <c r="H69" s="8"/>
      <c r="I69" s="8"/>
      <c r="J69" s="8"/>
      <c r="M69" s="96"/>
      <c r="N69" s="469">
        <v>2014</v>
      </c>
      <c r="O69" s="472"/>
      <c r="P69" s="469">
        <v>2015</v>
      </c>
      <c r="Q69" s="470"/>
      <c r="S69" s="8"/>
      <c r="T69" s="8"/>
      <c r="U69" s="8"/>
    </row>
    <row r="70" spans="1:31" ht="24" x14ac:dyDescent="0.2">
      <c r="A70" s="14"/>
      <c r="B70" s="97"/>
      <c r="C70" s="101" t="s">
        <v>53</v>
      </c>
      <c r="D70" s="102" t="s">
        <v>54</v>
      </c>
      <c r="E70" s="101" t="s">
        <v>53</v>
      </c>
      <c r="F70" s="102" t="s">
        <v>54</v>
      </c>
      <c r="G70" s="44"/>
      <c r="H70" s="83"/>
      <c r="I70" s="83">
        <v>2014</v>
      </c>
      <c r="J70" s="83">
        <v>2015</v>
      </c>
      <c r="K70" s="90" t="s">
        <v>185</v>
      </c>
      <c r="M70" s="97"/>
      <c r="N70" s="101" t="s">
        <v>53</v>
      </c>
      <c r="O70" s="102" t="s">
        <v>54</v>
      </c>
      <c r="P70" s="101" t="s">
        <v>53</v>
      </c>
      <c r="Q70" s="102" t="s">
        <v>54</v>
      </c>
      <c r="R70" s="9"/>
      <c r="S70" s="115"/>
      <c r="T70" s="164" t="s">
        <v>154</v>
      </c>
      <c r="U70" s="165" t="s">
        <v>155</v>
      </c>
      <c r="AE70" s="10"/>
    </row>
    <row r="71" spans="1:31" x14ac:dyDescent="0.2">
      <c r="A71" s="14"/>
      <c r="B71" s="98" t="s">
        <v>23</v>
      </c>
      <c r="C71" s="106">
        <v>11354</v>
      </c>
      <c r="D71" s="107">
        <v>36714</v>
      </c>
      <c r="E71" s="106">
        <v>11643</v>
      </c>
      <c r="F71" s="107">
        <v>36833</v>
      </c>
      <c r="G71" s="44"/>
      <c r="H71" s="84" t="s">
        <v>23</v>
      </c>
      <c r="I71" s="85">
        <v>99.38</v>
      </c>
      <c r="J71" s="85">
        <v>100</v>
      </c>
      <c r="K71" s="127">
        <f>+J71/I71</f>
        <v>1.0062386798148522</v>
      </c>
      <c r="M71" s="98" t="s">
        <v>23</v>
      </c>
      <c r="N71" s="106">
        <v>11354</v>
      </c>
      <c r="O71" s="107">
        <v>36714</v>
      </c>
      <c r="P71" s="106">
        <f>E71/K71</f>
        <v>11570.813399999999</v>
      </c>
      <c r="Q71" s="107">
        <f t="shared" ref="Q71:Q101" si="0">F71/K71</f>
        <v>36604.635399999999</v>
      </c>
      <c r="R71" s="10"/>
      <c r="S71" s="114" t="s">
        <v>23</v>
      </c>
      <c r="T71" s="91">
        <f>((P71-N71)/N71)*100</f>
        <v>1.9095772415007848</v>
      </c>
      <c r="U71" s="91">
        <f>((Q71-O71)/O71)*100</f>
        <v>-0.29788255161518984</v>
      </c>
    </row>
    <row r="72" spans="1:31" x14ac:dyDescent="0.2">
      <c r="A72" s="14"/>
      <c r="B72" s="99" t="s">
        <v>24</v>
      </c>
      <c r="C72" s="108">
        <v>2496</v>
      </c>
      <c r="D72" s="109">
        <v>13462</v>
      </c>
      <c r="E72" s="108">
        <v>2619</v>
      </c>
      <c r="F72" s="109">
        <v>14023</v>
      </c>
      <c r="G72" s="44"/>
      <c r="H72" s="71" t="s">
        <v>24</v>
      </c>
      <c r="I72" s="86">
        <v>101.08</v>
      </c>
      <c r="J72" s="86">
        <v>100</v>
      </c>
      <c r="K72" s="128">
        <f t="shared" ref="K72:K98" si="1">+J72/I72</f>
        <v>0.98931539374752675</v>
      </c>
      <c r="M72" s="99" t="s">
        <v>24</v>
      </c>
      <c r="N72" s="108">
        <v>2496</v>
      </c>
      <c r="O72" s="109">
        <v>13462</v>
      </c>
      <c r="P72" s="108">
        <f t="shared" ref="P72:P101" si="2">E72/K72</f>
        <v>2647.2851999999998</v>
      </c>
      <c r="Q72" s="109">
        <f t="shared" si="0"/>
        <v>14174.448399999999</v>
      </c>
      <c r="R72" s="10"/>
      <c r="S72" s="72" t="s">
        <v>24</v>
      </c>
      <c r="T72" s="92">
        <f t="shared" ref="T72:T100" si="3">((P72-N72)/N72)*100</f>
        <v>6.0611057692307613</v>
      </c>
      <c r="U72" s="92">
        <f t="shared" ref="U72:U100" si="4">((Q72-O72)/O72)*100</f>
        <v>5.2922923785470157</v>
      </c>
    </row>
    <row r="73" spans="1:31" x14ac:dyDescent="0.2">
      <c r="A73" s="14"/>
      <c r="B73" s="99" t="s">
        <v>25</v>
      </c>
      <c r="C73" s="108">
        <v>119708</v>
      </c>
      <c r="D73" s="109">
        <v>344024</v>
      </c>
      <c r="E73" s="108">
        <v>123962</v>
      </c>
      <c r="F73" s="109">
        <v>355345</v>
      </c>
      <c r="G73" s="44"/>
      <c r="H73" s="71" t="s">
        <v>25</v>
      </c>
      <c r="I73" s="86">
        <v>99.8</v>
      </c>
      <c r="J73" s="86">
        <v>100</v>
      </c>
      <c r="K73" s="128">
        <f t="shared" si="1"/>
        <v>1.0020040080160322</v>
      </c>
      <c r="M73" s="99" t="s">
        <v>25</v>
      </c>
      <c r="N73" s="108">
        <v>119708</v>
      </c>
      <c r="O73" s="109">
        <v>344024</v>
      </c>
      <c r="P73" s="108">
        <f t="shared" si="2"/>
        <v>123714.07599999999</v>
      </c>
      <c r="Q73" s="109">
        <f t="shared" si="0"/>
        <v>354634.30999999994</v>
      </c>
      <c r="R73" s="10"/>
      <c r="S73" s="72" t="s">
        <v>25</v>
      </c>
      <c r="T73" s="92">
        <f t="shared" si="3"/>
        <v>3.3465399137902114</v>
      </c>
      <c r="U73" s="92">
        <f t="shared" si="4"/>
        <v>3.0841772667023055</v>
      </c>
    </row>
    <row r="74" spans="1:31" x14ac:dyDescent="0.2">
      <c r="A74" s="14"/>
      <c r="B74" s="99" t="s">
        <v>26</v>
      </c>
      <c r="C74" s="108">
        <v>116965</v>
      </c>
      <c r="D74" s="109">
        <v>352540</v>
      </c>
      <c r="E74" s="108">
        <v>120349</v>
      </c>
      <c r="F74" s="109">
        <v>355815</v>
      </c>
      <c r="G74" s="44"/>
      <c r="H74" s="71" t="s">
        <v>26</v>
      </c>
      <c r="I74" s="86">
        <v>99.8</v>
      </c>
      <c r="J74" s="86">
        <v>100</v>
      </c>
      <c r="K74" s="128">
        <f t="shared" si="1"/>
        <v>1.0020040080160322</v>
      </c>
      <c r="M74" s="99" t="s">
        <v>26</v>
      </c>
      <c r="N74" s="108">
        <v>116965</v>
      </c>
      <c r="O74" s="109">
        <v>352540</v>
      </c>
      <c r="P74" s="108">
        <f t="shared" si="2"/>
        <v>120108.30199999998</v>
      </c>
      <c r="Q74" s="109">
        <f t="shared" si="0"/>
        <v>355103.36999999994</v>
      </c>
      <c r="R74" s="10"/>
      <c r="S74" s="72" t="s">
        <v>26</v>
      </c>
      <c r="T74" s="92">
        <f t="shared" si="3"/>
        <v>2.6873868251186095</v>
      </c>
      <c r="U74" s="92">
        <f t="shared" si="4"/>
        <v>0.72711465365630479</v>
      </c>
    </row>
    <row r="75" spans="1:31" x14ac:dyDescent="0.2">
      <c r="A75" s="14"/>
      <c r="B75" s="99" t="s">
        <v>101</v>
      </c>
      <c r="C75" s="108">
        <v>9656</v>
      </c>
      <c r="D75" s="109">
        <v>36870</v>
      </c>
      <c r="E75" s="108">
        <v>10260</v>
      </c>
      <c r="F75" s="109">
        <v>38399</v>
      </c>
      <c r="G75" s="44"/>
      <c r="H75" s="71" t="s">
        <v>101</v>
      </c>
      <c r="I75" s="86">
        <v>99.9</v>
      </c>
      <c r="J75" s="86">
        <v>100</v>
      </c>
      <c r="K75" s="128">
        <f t="shared" si="1"/>
        <v>1.0010010010010009</v>
      </c>
      <c r="M75" s="99" t="s">
        <v>101</v>
      </c>
      <c r="N75" s="108">
        <v>9656</v>
      </c>
      <c r="O75" s="109">
        <v>36870</v>
      </c>
      <c r="P75" s="108">
        <f t="shared" si="2"/>
        <v>10249.740000000002</v>
      </c>
      <c r="Q75" s="109">
        <f t="shared" si="0"/>
        <v>38360.601000000002</v>
      </c>
      <c r="R75" s="10"/>
      <c r="S75" s="72" t="s">
        <v>62</v>
      </c>
      <c r="T75" s="92">
        <f t="shared" si="3"/>
        <v>6.1489229494614914</v>
      </c>
      <c r="U75" s="92">
        <f t="shared" si="4"/>
        <v>4.0428559804719351</v>
      </c>
    </row>
    <row r="76" spans="1:31" x14ac:dyDescent="0.2">
      <c r="A76" s="14"/>
      <c r="B76" s="99" t="s">
        <v>27</v>
      </c>
      <c r="C76" s="108">
        <v>3234</v>
      </c>
      <c r="D76" s="109">
        <v>16436</v>
      </c>
      <c r="E76" s="108">
        <v>3654</v>
      </c>
      <c r="F76" s="109">
        <v>17443</v>
      </c>
      <c r="G76" s="44"/>
      <c r="H76" s="71" t="s">
        <v>27</v>
      </c>
      <c r="I76" s="86">
        <v>99.93</v>
      </c>
      <c r="J76" s="86">
        <v>100</v>
      </c>
      <c r="K76" s="128">
        <f t="shared" si="1"/>
        <v>1.0007004903432402</v>
      </c>
      <c r="M76" s="99" t="s">
        <v>27</v>
      </c>
      <c r="N76" s="108">
        <v>3234</v>
      </c>
      <c r="O76" s="109">
        <v>16436</v>
      </c>
      <c r="P76" s="108">
        <f t="shared" si="2"/>
        <v>3651.4422000000004</v>
      </c>
      <c r="Q76" s="109">
        <f t="shared" si="0"/>
        <v>17430.789900000003</v>
      </c>
      <c r="R76" s="10"/>
      <c r="S76" s="72" t="s">
        <v>27</v>
      </c>
      <c r="T76" s="92">
        <f t="shared" si="3"/>
        <v>12.907922077922091</v>
      </c>
      <c r="U76" s="92">
        <f t="shared" si="4"/>
        <v>6.0525060842054241</v>
      </c>
    </row>
    <row r="77" spans="1:31" x14ac:dyDescent="0.2">
      <c r="A77" s="14"/>
      <c r="B77" s="99" t="s">
        <v>28</v>
      </c>
      <c r="C77" s="108">
        <v>10617</v>
      </c>
      <c r="D77" s="109">
        <v>40078</v>
      </c>
      <c r="E77" s="108">
        <v>11275</v>
      </c>
      <c r="F77" s="109">
        <v>41373</v>
      </c>
      <c r="G77" s="14"/>
      <c r="H77" s="71" t="s">
        <v>28</v>
      </c>
      <c r="I77" s="86">
        <v>100</v>
      </c>
      <c r="J77" s="86">
        <v>100</v>
      </c>
      <c r="K77" s="128">
        <f t="shared" si="1"/>
        <v>1</v>
      </c>
      <c r="M77" s="99" t="s">
        <v>28</v>
      </c>
      <c r="N77" s="108">
        <v>10617</v>
      </c>
      <c r="O77" s="109">
        <v>40078</v>
      </c>
      <c r="P77" s="108">
        <f t="shared" si="2"/>
        <v>11275</v>
      </c>
      <c r="Q77" s="109">
        <f t="shared" si="0"/>
        <v>41373</v>
      </c>
      <c r="R77" s="10"/>
      <c r="S77" s="72" t="s">
        <v>28</v>
      </c>
      <c r="T77" s="92">
        <f t="shared" si="3"/>
        <v>6.1976076104360924</v>
      </c>
      <c r="U77" s="92">
        <f t="shared" si="4"/>
        <v>3.2311991616348124</v>
      </c>
    </row>
    <row r="78" spans="1:31" x14ac:dyDescent="0.2">
      <c r="A78" s="14"/>
      <c r="B78" s="99" t="s">
        <v>29</v>
      </c>
      <c r="C78" s="108">
        <v>3000</v>
      </c>
      <c r="D78" s="109">
        <v>15512</v>
      </c>
      <c r="E78" s="108">
        <v>3000</v>
      </c>
      <c r="F78" s="109">
        <v>15212</v>
      </c>
      <c r="G78" s="14"/>
      <c r="H78" s="71" t="s">
        <v>29</v>
      </c>
      <c r="I78" s="86">
        <v>101.11</v>
      </c>
      <c r="J78" s="86">
        <v>100</v>
      </c>
      <c r="K78" s="128">
        <f t="shared" si="1"/>
        <v>0.98902185738304815</v>
      </c>
      <c r="M78" s="99" t="s">
        <v>29</v>
      </c>
      <c r="N78" s="108">
        <v>3000</v>
      </c>
      <c r="O78" s="109">
        <v>15512</v>
      </c>
      <c r="P78" s="108">
        <f t="shared" si="2"/>
        <v>3033.3</v>
      </c>
      <c r="Q78" s="109">
        <f t="shared" si="0"/>
        <v>15380.8532</v>
      </c>
      <c r="R78" s="10"/>
      <c r="S78" s="72" t="s">
        <v>29</v>
      </c>
      <c r="T78" s="92">
        <f t="shared" si="3"/>
        <v>1.1100000000000061</v>
      </c>
      <c r="U78" s="92">
        <f t="shared" si="4"/>
        <v>-0.84545384218669695</v>
      </c>
    </row>
    <row r="79" spans="1:31" x14ac:dyDescent="0.2">
      <c r="A79" s="14"/>
      <c r="B79" s="99" t="s">
        <v>61</v>
      </c>
      <c r="C79" s="108">
        <v>5098</v>
      </c>
      <c r="D79" s="109">
        <v>27782</v>
      </c>
      <c r="E79" s="108">
        <v>4937</v>
      </c>
      <c r="F79" s="109">
        <v>27789</v>
      </c>
      <c r="G79" s="14"/>
      <c r="H79" s="71" t="s">
        <v>61</v>
      </c>
      <c r="I79" s="86">
        <v>100.63</v>
      </c>
      <c r="J79" s="86">
        <v>100</v>
      </c>
      <c r="K79" s="128">
        <f t="shared" si="1"/>
        <v>0.99373944151843396</v>
      </c>
      <c r="M79" s="99" t="s">
        <v>61</v>
      </c>
      <c r="N79" s="108">
        <v>5098</v>
      </c>
      <c r="O79" s="109">
        <v>27782</v>
      </c>
      <c r="P79" s="108">
        <f t="shared" si="2"/>
        <v>4968.1030999999994</v>
      </c>
      <c r="Q79" s="109">
        <f t="shared" si="0"/>
        <v>27964.070699999997</v>
      </c>
      <c r="R79" s="10"/>
      <c r="S79" s="72" t="s">
        <v>61</v>
      </c>
      <c r="T79" s="92">
        <f t="shared" si="3"/>
        <v>-2.5479972538250419</v>
      </c>
      <c r="U79" s="92">
        <f t="shared" si="4"/>
        <v>0.65535490605426749</v>
      </c>
    </row>
    <row r="80" spans="1:31" x14ac:dyDescent="0.2">
      <c r="A80" s="14"/>
      <c r="B80" s="99" t="s">
        <v>30</v>
      </c>
      <c r="C80" s="108">
        <v>11651</v>
      </c>
      <c r="D80" s="109">
        <v>38752</v>
      </c>
      <c r="E80" s="108">
        <v>11790</v>
      </c>
      <c r="F80" s="109">
        <v>39649</v>
      </c>
      <c r="G80" s="14"/>
      <c r="H80" s="71" t="s">
        <v>30</v>
      </c>
      <c r="I80" s="86">
        <v>99.91</v>
      </c>
      <c r="J80" s="86">
        <v>100</v>
      </c>
      <c r="K80" s="128">
        <f t="shared" si="1"/>
        <v>1.0009008107296566</v>
      </c>
      <c r="M80" s="99" t="s">
        <v>30</v>
      </c>
      <c r="N80" s="108">
        <v>11651</v>
      </c>
      <c r="O80" s="109">
        <v>38752</v>
      </c>
      <c r="P80" s="108">
        <f t="shared" si="2"/>
        <v>11779.389000000001</v>
      </c>
      <c r="Q80" s="109">
        <f t="shared" si="0"/>
        <v>39613.315900000001</v>
      </c>
      <c r="R80" s="10"/>
      <c r="S80" s="72" t="s">
        <v>30</v>
      </c>
      <c r="T80" s="92">
        <f t="shared" si="3"/>
        <v>1.1019569135696596</v>
      </c>
      <c r="U80" s="92">
        <f t="shared" si="4"/>
        <v>2.2226359929810111</v>
      </c>
    </row>
    <row r="81" spans="1:21" x14ac:dyDescent="0.2">
      <c r="A81" s="14"/>
      <c r="B81" s="99" t="s">
        <v>31</v>
      </c>
      <c r="C81" s="108">
        <v>17267</v>
      </c>
      <c r="D81" s="109">
        <v>75323</v>
      </c>
      <c r="E81" s="108">
        <v>18383</v>
      </c>
      <c r="F81" s="109">
        <v>78667</v>
      </c>
      <c r="G81" s="14"/>
      <c r="H81" s="71" t="s">
        <v>31</v>
      </c>
      <c r="I81" s="86">
        <v>100.26</v>
      </c>
      <c r="J81" s="86">
        <v>100</v>
      </c>
      <c r="K81" s="128">
        <f t="shared" si="1"/>
        <v>0.99740674246957906</v>
      </c>
      <c r="M81" s="99" t="s">
        <v>31</v>
      </c>
      <c r="N81" s="108">
        <v>17267</v>
      </c>
      <c r="O81" s="109">
        <v>75323</v>
      </c>
      <c r="P81" s="108">
        <f t="shared" si="2"/>
        <v>18430.7958</v>
      </c>
      <c r="Q81" s="109">
        <f t="shared" si="0"/>
        <v>78871.534200000009</v>
      </c>
      <c r="R81" s="10"/>
      <c r="S81" s="72" t="s">
        <v>31</v>
      </c>
      <c r="T81" s="92">
        <f t="shared" si="3"/>
        <v>6.7399999999999984</v>
      </c>
      <c r="U81" s="92">
        <f t="shared" si="4"/>
        <v>4.7110898397567924</v>
      </c>
    </row>
    <row r="82" spans="1:21" x14ac:dyDescent="0.2">
      <c r="A82" s="14"/>
      <c r="B82" s="99" t="s">
        <v>32</v>
      </c>
      <c r="C82" s="108">
        <v>6864</v>
      </c>
      <c r="D82" s="109">
        <v>30245</v>
      </c>
      <c r="E82" s="108">
        <v>6722</v>
      </c>
      <c r="F82" s="109">
        <v>30435</v>
      </c>
      <c r="G82" s="14"/>
      <c r="H82" s="71" t="s">
        <v>32</v>
      </c>
      <c r="I82" s="86">
        <v>99.9</v>
      </c>
      <c r="J82" s="86">
        <v>100</v>
      </c>
      <c r="K82" s="128">
        <f t="shared" si="1"/>
        <v>1.0010010010010009</v>
      </c>
      <c r="M82" s="99" t="s">
        <v>32</v>
      </c>
      <c r="N82" s="108">
        <v>6864</v>
      </c>
      <c r="O82" s="109">
        <v>30245</v>
      </c>
      <c r="P82" s="108">
        <f t="shared" si="2"/>
        <v>6715.2780000000012</v>
      </c>
      <c r="Q82" s="109">
        <f t="shared" si="0"/>
        <v>30404.565000000002</v>
      </c>
      <c r="R82" s="10"/>
      <c r="S82" s="72" t="s">
        <v>32</v>
      </c>
      <c r="T82" s="92">
        <f t="shared" si="3"/>
        <v>-2.1666958041957876</v>
      </c>
      <c r="U82" s="92">
        <f t="shared" si="4"/>
        <v>0.52757480575302473</v>
      </c>
    </row>
    <row r="83" spans="1:21" x14ac:dyDescent="0.2">
      <c r="A83" s="14"/>
      <c r="B83" s="99" t="s">
        <v>33</v>
      </c>
      <c r="C83" s="108">
        <v>7714</v>
      </c>
      <c r="D83" s="109">
        <v>30376</v>
      </c>
      <c r="E83" s="108">
        <v>7135</v>
      </c>
      <c r="F83" s="109">
        <v>28249</v>
      </c>
      <c r="G83" s="14"/>
      <c r="H83" s="71" t="s">
        <v>33</v>
      </c>
      <c r="I83" s="86">
        <v>101.57</v>
      </c>
      <c r="J83" s="86">
        <v>100</v>
      </c>
      <c r="K83" s="128">
        <f t="shared" si="1"/>
        <v>0.98454267992517486</v>
      </c>
      <c r="M83" s="99" t="s">
        <v>33</v>
      </c>
      <c r="N83" s="108">
        <v>7714</v>
      </c>
      <c r="O83" s="109">
        <v>30376</v>
      </c>
      <c r="P83" s="108">
        <f t="shared" si="2"/>
        <v>7247.0194999999994</v>
      </c>
      <c r="Q83" s="109">
        <f t="shared" si="0"/>
        <v>28692.509299999998</v>
      </c>
      <c r="R83" s="10"/>
      <c r="S83" s="72" t="s">
        <v>33</v>
      </c>
      <c r="T83" s="92">
        <f t="shared" si="3"/>
        <v>-6.0536751361161603</v>
      </c>
      <c r="U83" s="92">
        <f t="shared" si="4"/>
        <v>-5.5421737555965311</v>
      </c>
    </row>
    <row r="84" spans="1:21" x14ac:dyDescent="0.2">
      <c r="A84" s="14"/>
      <c r="B84" s="99" t="s">
        <v>34</v>
      </c>
      <c r="C84" s="108">
        <v>2333</v>
      </c>
      <c r="D84" s="109">
        <v>11519</v>
      </c>
      <c r="E84" s="108">
        <v>2481</v>
      </c>
      <c r="F84" s="109">
        <v>12572</v>
      </c>
      <c r="G84" s="14"/>
      <c r="H84" s="71" t="s">
        <v>34</v>
      </c>
      <c r="I84" s="86">
        <v>99.79</v>
      </c>
      <c r="J84" s="86">
        <v>100</v>
      </c>
      <c r="K84" s="128">
        <f t="shared" si="1"/>
        <v>1.0021044192804889</v>
      </c>
      <c r="M84" s="99" t="s">
        <v>34</v>
      </c>
      <c r="N84" s="108">
        <v>2333</v>
      </c>
      <c r="O84" s="109">
        <v>11519</v>
      </c>
      <c r="P84" s="108">
        <f t="shared" si="2"/>
        <v>2475.7899000000002</v>
      </c>
      <c r="Q84" s="109">
        <f t="shared" si="0"/>
        <v>12545.598800000002</v>
      </c>
      <c r="R84" s="10"/>
      <c r="S84" s="72" t="s">
        <v>34</v>
      </c>
      <c r="T84" s="92">
        <f t="shared" si="3"/>
        <v>6.1204414916416727</v>
      </c>
      <c r="U84" s="92">
        <f t="shared" si="4"/>
        <v>8.9122215470093025</v>
      </c>
    </row>
    <row r="85" spans="1:21" ht="12.75" x14ac:dyDescent="0.2">
      <c r="A85" s="292">
        <v>3.4527999999999999</v>
      </c>
      <c r="B85" s="99" t="s">
        <v>35</v>
      </c>
      <c r="C85" s="108">
        <f>7912/A85</f>
        <v>2291.4735866543097</v>
      </c>
      <c r="D85" s="109">
        <f>37386/A85</f>
        <v>10827.734012974977</v>
      </c>
      <c r="E85" s="108">
        <v>2248</v>
      </c>
      <c r="F85" s="109">
        <v>11554</v>
      </c>
      <c r="G85" s="14"/>
      <c r="H85" s="71" t="s">
        <v>35</v>
      </c>
      <c r="I85" s="86">
        <v>100.68</v>
      </c>
      <c r="J85" s="86">
        <v>100</v>
      </c>
      <c r="K85" s="128">
        <f t="shared" si="1"/>
        <v>0.9932459276916964</v>
      </c>
      <c r="M85" s="99" t="s">
        <v>35</v>
      </c>
      <c r="N85" s="108">
        <v>2291.4735866543097</v>
      </c>
      <c r="O85" s="109">
        <v>10827.734012974977</v>
      </c>
      <c r="P85" s="108">
        <f t="shared" si="2"/>
        <v>2263.2864</v>
      </c>
      <c r="Q85" s="109">
        <f t="shared" si="0"/>
        <v>11632.567200000001</v>
      </c>
      <c r="R85" s="10"/>
      <c r="S85" s="72" t="s">
        <v>35</v>
      </c>
      <c r="T85" s="92">
        <f t="shared" si="3"/>
        <v>-1.2300899656218469</v>
      </c>
      <c r="U85" s="92">
        <f t="shared" si="4"/>
        <v>7.4330712784464845</v>
      </c>
    </row>
    <row r="86" spans="1:21" x14ac:dyDescent="0.2">
      <c r="A86" s="14"/>
      <c r="B86" s="99" t="s">
        <v>36</v>
      </c>
      <c r="C86" s="108">
        <v>18167</v>
      </c>
      <c r="D86" s="109">
        <v>63548</v>
      </c>
      <c r="E86" s="108">
        <v>18682</v>
      </c>
      <c r="F86" s="109">
        <v>64278</v>
      </c>
      <c r="G86" s="14"/>
      <c r="H86" s="71" t="s">
        <v>36</v>
      </c>
      <c r="I86" s="86">
        <v>99.94</v>
      </c>
      <c r="J86" s="86">
        <v>100</v>
      </c>
      <c r="K86" s="128">
        <f t="shared" si="1"/>
        <v>1.0006003602161297</v>
      </c>
      <c r="M86" s="99" t="s">
        <v>36</v>
      </c>
      <c r="N86" s="108">
        <v>18167</v>
      </c>
      <c r="O86" s="109">
        <v>63548</v>
      </c>
      <c r="P86" s="108">
        <f t="shared" si="2"/>
        <v>18670.790799999999</v>
      </c>
      <c r="Q86" s="109">
        <f t="shared" si="0"/>
        <v>64239.433199999992</v>
      </c>
      <c r="R86" s="10"/>
      <c r="S86" s="72" t="s">
        <v>36</v>
      </c>
      <c r="T86" s="92">
        <f t="shared" si="3"/>
        <v>2.7731094842296407</v>
      </c>
      <c r="U86" s="92">
        <f t="shared" si="4"/>
        <v>1.0880487190784796</v>
      </c>
    </row>
    <row r="87" spans="1:21" x14ac:dyDescent="0.2">
      <c r="A87" s="14"/>
      <c r="B87" s="99" t="s">
        <v>37</v>
      </c>
      <c r="C87" s="108">
        <v>687283</v>
      </c>
      <c r="D87" s="109">
        <v>2471310</v>
      </c>
      <c r="E87" s="108">
        <v>728024</v>
      </c>
      <c r="F87" s="109">
        <v>2595720</v>
      </c>
      <c r="G87" s="14"/>
      <c r="H87" s="71" t="s">
        <v>37</v>
      </c>
      <c r="I87" s="86">
        <v>99.94</v>
      </c>
      <c r="J87" s="86">
        <v>100</v>
      </c>
      <c r="K87" s="128">
        <f t="shared" si="1"/>
        <v>1.0006003602161297</v>
      </c>
      <c r="M87" s="99" t="s">
        <v>37</v>
      </c>
      <c r="N87" s="108">
        <v>687283</v>
      </c>
      <c r="O87" s="109">
        <v>2471310</v>
      </c>
      <c r="P87" s="108">
        <f t="shared" si="2"/>
        <v>727587.18559999997</v>
      </c>
      <c r="Q87" s="109">
        <f t="shared" si="0"/>
        <v>2594162.568</v>
      </c>
      <c r="R87" s="10"/>
      <c r="S87" s="72" t="s">
        <v>37</v>
      </c>
      <c r="T87" s="92">
        <f t="shared" si="3"/>
        <v>5.8642779757392471</v>
      </c>
      <c r="U87" s="92">
        <f t="shared" si="4"/>
        <v>4.9711516564089484</v>
      </c>
    </row>
    <row r="88" spans="1:21" x14ac:dyDescent="0.2">
      <c r="A88" s="14"/>
      <c r="B88" s="99" t="s">
        <v>38</v>
      </c>
      <c r="C88" s="108">
        <v>6728</v>
      </c>
      <c r="D88" s="109">
        <v>23565</v>
      </c>
      <c r="E88" s="108">
        <v>7059</v>
      </c>
      <c r="F88" s="109">
        <v>24678</v>
      </c>
      <c r="G88" s="14"/>
      <c r="H88" s="71" t="s">
        <v>38</v>
      </c>
      <c r="I88" s="86">
        <v>98.84</v>
      </c>
      <c r="J88" s="86">
        <v>100</v>
      </c>
      <c r="K88" s="128">
        <f t="shared" si="1"/>
        <v>1.0117361392148927</v>
      </c>
      <c r="M88" s="99" t="s">
        <v>38</v>
      </c>
      <c r="N88" s="108">
        <v>6728</v>
      </c>
      <c r="O88" s="109">
        <v>23565</v>
      </c>
      <c r="P88" s="108">
        <f t="shared" si="2"/>
        <v>6977.1156000000001</v>
      </c>
      <c r="Q88" s="109">
        <f t="shared" si="0"/>
        <v>24391.735200000003</v>
      </c>
      <c r="R88" s="10"/>
      <c r="S88" s="72" t="s">
        <v>38</v>
      </c>
      <c r="T88" s="92">
        <f t="shared" si="3"/>
        <v>3.7026694411415</v>
      </c>
      <c r="U88" s="92">
        <f t="shared" si="4"/>
        <v>3.5083182686187264</v>
      </c>
    </row>
    <row r="89" spans="1:21" x14ac:dyDescent="0.2">
      <c r="A89" s="14"/>
      <c r="B89" s="99" t="s">
        <v>39</v>
      </c>
      <c r="C89" s="108">
        <v>11959</v>
      </c>
      <c r="D89" s="109">
        <v>36351</v>
      </c>
      <c r="E89" s="108">
        <v>12280</v>
      </c>
      <c r="F89" s="109">
        <v>37162</v>
      </c>
      <c r="G89" s="14"/>
      <c r="H89" s="71" t="s">
        <v>39</v>
      </c>
      <c r="I89" s="86">
        <v>99.79</v>
      </c>
      <c r="J89" s="86">
        <v>100</v>
      </c>
      <c r="K89" s="128">
        <f t="shared" si="1"/>
        <v>1.0021044192804889</v>
      </c>
      <c r="M89" s="99" t="s">
        <v>39</v>
      </c>
      <c r="N89" s="108">
        <v>11959</v>
      </c>
      <c r="O89" s="109">
        <v>36351</v>
      </c>
      <c r="P89" s="108">
        <f t="shared" si="2"/>
        <v>12254.212000000001</v>
      </c>
      <c r="Q89" s="109">
        <f t="shared" si="0"/>
        <v>37083.959800000004</v>
      </c>
      <c r="R89" s="10"/>
      <c r="S89" s="72" t="s">
        <v>39</v>
      </c>
      <c r="T89" s="92">
        <f t="shared" si="3"/>
        <v>2.4685341583744571</v>
      </c>
      <c r="U89" s="92">
        <f t="shared" si="4"/>
        <v>2.016340128194559</v>
      </c>
    </row>
    <row r="90" spans="1:21" x14ac:dyDescent="0.2">
      <c r="A90" s="14"/>
      <c r="B90" s="99" t="s">
        <v>40</v>
      </c>
      <c r="C90" s="108">
        <v>12393</v>
      </c>
      <c r="D90" s="109">
        <v>41572</v>
      </c>
      <c r="E90" s="108">
        <v>12376</v>
      </c>
      <c r="F90" s="109">
        <v>40230</v>
      </c>
      <c r="G90" s="14"/>
      <c r="H90" s="71" t="s">
        <v>40</v>
      </c>
      <c r="I90" s="86">
        <v>99.2</v>
      </c>
      <c r="J90" s="86">
        <v>100</v>
      </c>
      <c r="K90" s="128">
        <f t="shared" si="1"/>
        <v>1.0080645161290323</v>
      </c>
      <c r="M90" s="99" t="s">
        <v>40</v>
      </c>
      <c r="N90" s="108">
        <v>12393</v>
      </c>
      <c r="O90" s="109">
        <v>41572</v>
      </c>
      <c r="P90" s="108">
        <f t="shared" si="2"/>
        <v>12276.992</v>
      </c>
      <c r="Q90" s="109">
        <f t="shared" si="0"/>
        <v>39908.160000000003</v>
      </c>
      <c r="R90" s="10"/>
      <c r="S90" s="72" t="s">
        <v>40</v>
      </c>
      <c r="T90" s="92">
        <f t="shared" si="3"/>
        <v>-0.93607681755829752</v>
      </c>
      <c r="U90" s="92">
        <f t="shared" si="4"/>
        <v>-4.0023092466082852</v>
      </c>
    </row>
    <row r="91" spans="1:21" x14ac:dyDescent="0.2">
      <c r="A91" s="14"/>
      <c r="B91" s="99" t="s">
        <v>41</v>
      </c>
      <c r="C91" s="108">
        <v>10897</v>
      </c>
      <c r="D91" s="109">
        <v>43914</v>
      </c>
      <c r="E91" s="108">
        <v>11253</v>
      </c>
      <c r="F91" s="109">
        <v>45615</v>
      </c>
      <c r="G91" s="14"/>
      <c r="H91" s="71" t="s">
        <v>41</v>
      </c>
      <c r="I91" s="86">
        <v>100.7</v>
      </c>
      <c r="J91" s="86">
        <v>100</v>
      </c>
      <c r="K91" s="128">
        <f t="shared" si="1"/>
        <v>0.99304865938430975</v>
      </c>
      <c r="M91" s="99" t="s">
        <v>41</v>
      </c>
      <c r="N91" s="108">
        <v>10897</v>
      </c>
      <c r="O91" s="109">
        <v>43914</v>
      </c>
      <c r="P91" s="108">
        <f t="shared" si="2"/>
        <v>11331.771000000001</v>
      </c>
      <c r="Q91" s="109">
        <f t="shared" si="0"/>
        <v>45934.305</v>
      </c>
      <c r="R91" s="10"/>
      <c r="S91" s="72" t="s">
        <v>41</v>
      </c>
      <c r="T91" s="92">
        <f t="shared" si="3"/>
        <v>3.9898228870331343</v>
      </c>
      <c r="U91" s="92">
        <f t="shared" si="4"/>
        <v>4.600594343489548</v>
      </c>
    </row>
    <row r="92" spans="1:21" x14ac:dyDescent="0.2">
      <c r="A92" s="14"/>
      <c r="B92" s="99" t="s">
        <v>42</v>
      </c>
      <c r="C92" s="108">
        <v>3495</v>
      </c>
      <c r="D92" s="109">
        <v>17690</v>
      </c>
      <c r="E92" s="108">
        <v>3629</v>
      </c>
      <c r="F92" s="109">
        <v>17582</v>
      </c>
      <c r="G92" s="14"/>
      <c r="H92" s="71" t="s">
        <v>42</v>
      </c>
      <c r="I92" s="86">
        <v>99.5</v>
      </c>
      <c r="J92" s="86">
        <v>100</v>
      </c>
      <c r="K92" s="128">
        <f t="shared" si="1"/>
        <v>1.0050251256281406</v>
      </c>
      <c r="M92" s="99" t="s">
        <v>42</v>
      </c>
      <c r="N92" s="108">
        <v>3495</v>
      </c>
      <c r="O92" s="109">
        <v>17690</v>
      </c>
      <c r="P92" s="108">
        <f t="shared" si="2"/>
        <v>3610.8550000000005</v>
      </c>
      <c r="Q92" s="109">
        <f t="shared" si="0"/>
        <v>17494.09</v>
      </c>
      <c r="R92" s="10"/>
      <c r="S92" s="72" t="s">
        <v>42</v>
      </c>
      <c r="T92" s="92">
        <f t="shared" si="3"/>
        <v>3.3148783977110288</v>
      </c>
      <c r="U92" s="92">
        <f t="shared" si="4"/>
        <v>-1.1074618428490663</v>
      </c>
    </row>
    <row r="93" spans="1:21" x14ac:dyDescent="0.2">
      <c r="A93" s="14"/>
      <c r="B93" s="99" t="s">
        <v>43</v>
      </c>
      <c r="C93" s="108">
        <v>3250</v>
      </c>
      <c r="D93" s="109">
        <v>19497</v>
      </c>
      <c r="E93" s="108">
        <v>3174</v>
      </c>
      <c r="F93" s="109">
        <v>20585</v>
      </c>
      <c r="G93" s="14"/>
      <c r="H93" s="71" t="s">
        <v>43</v>
      </c>
      <c r="I93" s="86">
        <v>100.41</v>
      </c>
      <c r="J93" s="86">
        <v>100</v>
      </c>
      <c r="K93" s="128">
        <f t="shared" si="1"/>
        <v>0.9959167413604223</v>
      </c>
      <c r="M93" s="99" t="s">
        <v>43</v>
      </c>
      <c r="N93" s="108">
        <v>3250</v>
      </c>
      <c r="O93" s="109">
        <v>19497</v>
      </c>
      <c r="P93" s="108">
        <f t="shared" si="2"/>
        <v>3187.0133999999998</v>
      </c>
      <c r="Q93" s="109">
        <f t="shared" si="0"/>
        <v>20669.398499999999</v>
      </c>
      <c r="R93" s="10"/>
      <c r="S93" s="72" t="s">
        <v>43</v>
      </c>
      <c r="T93" s="92">
        <f t="shared" si="3"/>
        <v>-1.9380492307692363</v>
      </c>
      <c r="U93" s="92">
        <f t="shared" si="4"/>
        <v>6.013225111555621</v>
      </c>
    </row>
    <row r="94" spans="1:21" x14ac:dyDescent="0.2">
      <c r="A94" s="14"/>
      <c r="B94" s="99" t="s">
        <v>44</v>
      </c>
      <c r="C94" s="108">
        <v>6157</v>
      </c>
      <c r="D94" s="109">
        <v>20100</v>
      </c>
      <c r="E94" s="108">
        <v>6514</v>
      </c>
      <c r="F94" s="109">
        <v>20371</v>
      </c>
      <c r="G94" s="14"/>
      <c r="H94" s="71" t="s">
        <v>44</v>
      </c>
      <c r="I94" s="86">
        <v>100.76</v>
      </c>
      <c r="J94" s="86">
        <v>100</v>
      </c>
      <c r="K94" s="128">
        <f t="shared" si="1"/>
        <v>0.99245732433505351</v>
      </c>
      <c r="M94" s="99" t="s">
        <v>44</v>
      </c>
      <c r="N94" s="108">
        <v>6157</v>
      </c>
      <c r="O94" s="109">
        <v>20100</v>
      </c>
      <c r="P94" s="108">
        <f t="shared" si="2"/>
        <v>6563.5064000000002</v>
      </c>
      <c r="Q94" s="109">
        <f t="shared" si="0"/>
        <v>20525.819600000003</v>
      </c>
      <c r="R94" s="10"/>
      <c r="S94" s="72" t="s">
        <v>44</v>
      </c>
      <c r="T94" s="92">
        <f t="shared" si="3"/>
        <v>6.6023452980347601</v>
      </c>
      <c r="U94" s="92">
        <f t="shared" si="4"/>
        <v>2.1185054726368286</v>
      </c>
    </row>
    <row r="95" spans="1:21" x14ac:dyDescent="0.2">
      <c r="A95" s="14"/>
      <c r="B95" s="99" t="s">
        <v>45</v>
      </c>
      <c r="C95" s="108">
        <v>3685</v>
      </c>
      <c r="D95" s="109">
        <v>11567</v>
      </c>
      <c r="E95" s="108">
        <v>3681</v>
      </c>
      <c r="F95" s="109">
        <v>11041</v>
      </c>
      <c r="G95" s="14"/>
      <c r="H95" s="71" t="s">
        <v>45</v>
      </c>
      <c r="I95" s="86">
        <v>100.35</v>
      </c>
      <c r="J95" s="86">
        <v>100</v>
      </c>
      <c r="K95" s="128">
        <f t="shared" si="1"/>
        <v>0.99651220727453915</v>
      </c>
      <c r="M95" s="99" t="s">
        <v>45</v>
      </c>
      <c r="N95" s="108">
        <v>3685</v>
      </c>
      <c r="O95" s="109">
        <v>11567</v>
      </c>
      <c r="P95" s="108">
        <f t="shared" si="2"/>
        <v>3693.8834999999999</v>
      </c>
      <c r="Q95" s="109">
        <f t="shared" si="0"/>
        <v>11079.6435</v>
      </c>
      <c r="R95" s="10"/>
      <c r="S95" s="72" t="s">
        <v>45</v>
      </c>
      <c r="T95" s="92">
        <f t="shared" si="3"/>
        <v>0.24107191316146301</v>
      </c>
      <c r="U95" s="92">
        <f t="shared" si="4"/>
        <v>-4.2133353505662647</v>
      </c>
    </row>
    <row r="96" spans="1:21" x14ac:dyDescent="0.2">
      <c r="A96" s="14"/>
      <c r="B96" s="99" t="s">
        <v>46</v>
      </c>
      <c r="C96" s="108">
        <v>13368</v>
      </c>
      <c r="D96" s="109">
        <v>40301</v>
      </c>
      <c r="E96" s="108">
        <v>13613</v>
      </c>
      <c r="F96" s="109">
        <v>40952</v>
      </c>
      <c r="G96" s="14"/>
      <c r="H96" s="71" t="s">
        <v>46</v>
      </c>
      <c r="I96" s="86">
        <v>100.16</v>
      </c>
      <c r="J96" s="86">
        <v>100</v>
      </c>
      <c r="K96" s="128">
        <f t="shared" si="1"/>
        <v>0.99840255591054317</v>
      </c>
      <c r="M96" s="99" t="s">
        <v>46</v>
      </c>
      <c r="N96" s="108">
        <v>13368</v>
      </c>
      <c r="O96" s="109">
        <v>40301</v>
      </c>
      <c r="P96" s="108">
        <f t="shared" si="2"/>
        <v>13634.780799999999</v>
      </c>
      <c r="Q96" s="109">
        <f t="shared" si="0"/>
        <v>41017.523199999996</v>
      </c>
      <c r="R96" s="10"/>
      <c r="S96" s="72" t="s">
        <v>46</v>
      </c>
      <c r="T96" s="92">
        <f t="shared" si="3"/>
        <v>1.9956672651107021</v>
      </c>
      <c r="U96" s="92">
        <f t="shared" si="4"/>
        <v>1.777929083645557</v>
      </c>
    </row>
    <row r="97" spans="1:21" x14ac:dyDescent="0.2">
      <c r="A97" s="14"/>
      <c r="B97" s="99" t="s">
        <v>47</v>
      </c>
      <c r="C97" s="108">
        <v>122996</v>
      </c>
      <c r="D97" s="109">
        <v>387092</v>
      </c>
      <c r="E97" s="108">
        <v>129234</v>
      </c>
      <c r="F97" s="109">
        <v>401434</v>
      </c>
      <c r="G97" s="14"/>
      <c r="H97" s="71" t="s">
        <v>47</v>
      </c>
      <c r="I97" s="86">
        <v>99.3</v>
      </c>
      <c r="J97" s="86">
        <v>100</v>
      </c>
      <c r="K97" s="128">
        <f t="shared" si="1"/>
        <v>1.0070493454179255</v>
      </c>
      <c r="M97" s="99" t="s">
        <v>47</v>
      </c>
      <c r="N97" s="108">
        <v>122996</v>
      </c>
      <c r="O97" s="109">
        <v>387092</v>
      </c>
      <c r="P97" s="108">
        <f t="shared" si="2"/>
        <v>128329.36200000001</v>
      </c>
      <c r="Q97" s="109">
        <f t="shared" si="0"/>
        <v>398623.962</v>
      </c>
      <c r="R97" s="10"/>
      <c r="S97" s="72" t="s">
        <v>47</v>
      </c>
      <c r="T97" s="92">
        <f t="shared" si="3"/>
        <v>4.3362076815506256</v>
      </c>
      <c r="U97" s="92">
        <f t="shared" si="4"/>
        <v>2.9791269258987527</v>
      </c>
    </row>
    <row r="98" spans="1:21" x14ac:dyDescent="0.2">
      <c r="A98" s="14"/>
      <c r="B98" s="100" t="s">
        <v>63</v>
      </c>
      <c r="C98" s="110">
        <v>8408</v>
      </c>
      <c r="D98" s="111">
        <v>32711</v>
      </c>
      <c r="E98" s="110">
        <v>8571</v>
      </c>
      <c r="F98" s="111">
        <v>33664</v>
      </c>
      <c r="G98" s="14"/>
      <c r="H98" s="73" t="s">
        <v>63</v>
      </c>
      <c r="I98" s="87">
        <v>100</v>
      </c>
      <c r="J98" s="87">
        <v>100</v>
      </c>
      <c r="K98" s="129">
        <f t="shared" si="1"/>
        <v>1</v>
      </c>
      <c r="M98" s="100" t="s">
        <v>63</v>
      </c>
      <c r="N98" s="110">
        <v>8408</v>
      </c>
      <c r="O98" s="111">
        <v>32711</v>
      </c>
      <c r="P98" s="110">
        <f t="shared" si="2"/>
        <v>8571</v>
      </c>
      <c r="Q98" s="111">
        <f t="shared" si="0"/>
        <v>33664</v>
      </c>
      <c r="R98" s="10"/>
      <c r="S98" s="78" t="s">
        <v>63</v>
      </c>
      <c r="T98" s="93">
        <f t="shared" si="3"/>
        <v>1.9386298763082777</v>
      </c>
      <c r="U98" s="93">
        <f t="shared" si="4"/>
        <v>2.9133930482100823</v>
      </c>
    </row>
    <row r="99" spans="1:21" x14ac:dyDescent="0.2">
      <c r="A99" s="14"/>
      <c r="B99" s="158" t="s">
        <v>48</v>
      </c>
      <c r="C99" s="159">
        <v>2313411</v>
      </c>
      <c r="D99" s="160">
        <v>6020746</v>
      </c>
      <c r="E99" s="159">
        <v>2222346</v>
      </c>
      <c r="F99" s="160">
        <v>5918708</v>
      </c>
      <c r="G99" s="14"/>
      <c r="H99" s="71" t="s">
        <v>48</v>
      </c>
      <c r="I99" s="86">
        <v>99.74</v>
      </c>
      <c r="J99" s="86">
        <v>100</v>
      </c>
      <c r="K99" s="128">
        <f>+J99/I99</f>
        <v>1.0026067776218168</v>
      </c>
      <c r="M99" s="98" t="s">
        <v>48</v>
      </c>
      <c r="N99" s="112">
        <v>2313411</v>
      </c>
      <c r="O99" s="113">
        <v>6020746</v>
      </c>
      <c r="P99" s="112">
        <f t="shared" si="2"/>
        <v>2216567.9003999997</v>
      </c>
      <c r="Q99" s="113">
        <f t="shared" si="0"/>
        <v>5903319.3591999998</v>
      </c>
      <c r="R99" s="10"/>
      <c r="S99" s="79" t="s">
        <v>48</v>
      </c>
      <c r="T99" s="94">
        <f t="shared" si="3"/>
        <v>-4.1861605914383695</v>
      </c>
      <c r="U99" s="94">
        <f t="shared" si="4"/>
        <v>-1.9503669611705954</v>
      </c>
    </row>
    <row r="100" spans="1:21" x14ac:dyDescent="0.2">
      <c r="A100" s="14"/>
      <c r="B100" s="100" t="s">
        <v>49</v>
      </c>
      <c r="C100" s="110">
        <v>199278</v>
      </c>
      <c r="D100" s="111">
        <v>547611</v>
      </c>
      <c r="E100" s="110">
        <v>197028</v>
      </c>
      <c r="F100" s="111">
        <v>559370</v>
      </c>
      <c r="G100" s="14"/>
      <c r="H100" s="73" t="s">
        <v>49</v>
      </c>
      <c r="I100" s="87">
        <v>98</v>
      </c>
      <c r="J100" s="87">
        <v>100</v>
      </c>
      <c r="K100" s="129">
        <f>+J100/I100</f>
        <v>1.0204081632653061</v>
      </c>
      <c r="M100" s="99" t="s">
        <v>49</v>
      </c>
      <c r="N100" s="108">
        <v>199278</v>
      </c>
      <c r="O100" s="109">
        <v>547611</v>
      </c>
      <c r="P100" s="108">
        <f t="shared" si="2"/>
        <v>193087.44</v>
      </c>
      <c r="Q100" s="109">
        <f t="shared" si="0"/>
        <v>548182.6</v>
      </c>
      <c r="R100" s="10"/>
      <c r="S100" s="72" t="s">
        <v>49</v>
      </c>
      <c r="T100" s="92">
        <f t="shared" si="3"/>
        <v>-3.1064944449462546</v>
      </c>
      <c r="U100" s="92">
        <f t="shared" si="4"/>
        <v>0.10438066437671573</v>
      </c>
    </row>
    <row r="101" spans="1:21" x14ac:dyDescent="0.2">
      <c r="A101" s="14"/>
      <c r="B101" s="161" t="s">
        <v>97</v>
      </c>
      <c r="C101" s="162">
        <v>80556</v>
      </c>
      <c r="D101" s="163">
        <v>590000</v>
      </c>
      <c r="E101" s="162">
        <v>94724</v>
      </c>
      <c r="F101" s="163">
        <v>633188</v>
      </c>
      <c r="G101" s="14"/>
      <c r="H101" s="14" t="s">
        <v>97</v>
      </c>
      <c r="I101" s="14">
        <v>98.5</v>
      </c>
      <c r="J101" s="14">
        <v>100</v>
      </c>
      <c r="K101" s="129">
        <f>+J101/I101</f>
        <v>1.015228426395939</v>
      </c>
      <c r="M101" s="100" t="s">
        <v>97</v>
      </c>
      <c r="N101" s="110">
        <v>80556</v>
      </c>
      <c r="O101" s="111">
        <v>590000</v>
      </c>
      <c r="P101" s="110">
        <f t="shared" si="2"/>
        <v>93303.14</v>
      </c>
      <c r="Q101" s="111">
        <f t="shared" si="0"/>
        <v>623690.18000000005</v>
      </c>
      <c r="R101" s="10"/>
      <c r="S101" s="78" t="s">
        <v>97</v>
      </c>
      <c r="T101" s="93">
        <f>((P101-N101)/N101)*100</f>
        <v>15.823948557525199</v>
      </c>
      <c r="U101" s="93">
        <f t="shared" ref="U101" si="5">((Q101-O101)/O101)*100</f>
        <v>5.7102000000000093</v>
      </c>
    </row>
    <row r="102" spans="1:21" x14ac:dyDescent="0.2">
      <c r="A102" s="14"/>
      <c r="G102" s="57"/>
      <c r="P102" s="14"/>
      <c r="Q102" s="69"/>
    </row>
    <row r="103" spans="1:21" x14ac:dyDescent="0.2">
      <c r="A103" s="14"/>
      <c r="B103" s="7"/>
      <c r="M103" s="7" t="s">
        <v>65</v>
      </c>
      <c r="P103" s="14"/>
      <c r="Q103" s="10"/>
    </row>
    <row r="104" spans="1:21" x14ac:dyDescent="0.2">
      <c r="A104" s="14"/>
      <c r="B104" s="6" t="s">
        <v>201</v>
      </c>
      <c r="M104" s="7" t="s">
        <v>66</v>
      </c>
      <c r="P104" s="14"/>
      <c r="Q104" s="10"/>
    </row>
    <row r="105" spans="1:21" x14ac:dyDescent="0.2">
      <c r="A105" s="14"/>
      <c r="B105" s="28" t="s">
        <v>140</v>
      </c>
    </row>
    <row r="106" spans="1:21" x14ac:dyDescent="0.2">
      <c r="A106" s="14"/>
    </row>
    <row r="107" spans="1:21" x14ac:dyDescent="0.2">
      <c r="A107" s="14"/>
    </row>
    <row r="108" spans="1:21" x14ac:dyDescent="0.2">
      <c r="A108" s="14"/>
    </row>
    <row r="109" spans="1:21" ht="15" x14ac:dyDescent="0.25">
      <c r="A109" s="14"/>
      <c r="B109" s="301" t="s">
        <v>148</v>
      </c>
      <c r="C109"/>
      <c r="D109"/>
      <c r="E109"/>
      <c r="F109"/>
      <c r="G109"/>
      <c r="H109"/>
      <c r="I109"/>
      <c r="J109"/>
      <c r="K109"/>
      <c r="L109"/>
    </row>
    <row r="110" spans="1:21" ht="15" x14ac:dyDescent="0.25">
      <c r="A110" s="14"/>
      <c r="B110"/>
      <c r="C110"/>
      <c r="D110"/>
      <c r="E110"/>
      <c r="F110"/>
      <c r="G110"/>
      <c r="H110"/>
      <c r="I110"/>
      <c r="J110"/>
      <c r="K110"/>
      <c r="L110"/>
    </row>
    <row r="111" spans="1:21" ht="15" x14ac:dyDescent="0.25">
      <c r="A111" s="14"/>
      <c r="B111" s="301" t="s">
        <v>68</v>
      </c>
      <c r="C111" s="302">
        <v>42719.690625000003</v>
      </c>
      <c r="D111"/>
      <c r="E111"/>
      <c r="F111"/>
      <c r="G111"/>
      <c r="H111"/>
      <c r="I111"/>
      <c r="J111"/>
      <c r="K111"/>
      <c r="L111"/>
    </row>
    <row r="112" spans="1:21" ht="15" x14ac:dyDescent="0.25">
      <c r="A112" s="14"/>
      <c r="B112" s="301" t="s">
        <v>69</v>
      </c>
      <c r="C112" s="302">
        <v>42723.428561307868</v>
      </c>
      <c r="D112"/>
      <c r="E112"/>
      <c r="F112"/>
      <c r="G112"/>
      <c r="H112"/>
      <c r="I112"/>
      <c r="J112"/>
      <c r="K112"/>
      <c r="L112"/>
    </row>
    <row r="113" spans="1:12" ht="15" x14ac:dyDescent="0.25">
      <c r="A113" s="14"/>
      <c r="B113" s="301" t="s">
        <v>71</v>
      </c>
      <c r="C113" s="301" t="s">
        <v>72</v>
      </c>
      <c r="D113"/>
      <c r="E113"/>
      <c r="F113"/>
      <c r="G113"/>
      <c r="H113"/>
      <c r="I113"/>
      <c r="J113"/>
      <c r="K113"/>
      <c r="L113"/>
    </row>
    <row r="114" spans="1:12" ht="15" x14ac:dyDescent="0.25">
      <c r="A114" s="14"/>
      <c r="B114"/>
      <c r="C114"/>
      <c r="D114"/>
      <c r="E114"/>
      <c r="F114"/>
      <c r="G114"/>
      <c r="H114"/>
      <c r="I114"/>
      <c r="J114"/>
      <c r="K114"/>
      <c r="L114"/>
    </row>
    <row r="115" spans="1:12" ht="15" x14ac:dyDescent="0.25">
      <c r="A115" s="14"/>
      <c r="B115" s="301" t="s">
        <v>82</v>
      </c>
      <c r="C115" s="301" t="s">
        <v>90</v>
      </c>
      <c r="D115"/>
      <c r="E115"/>
      <c r="F115"/>
      <c r="G115"/>
    </row>
    <row r="116" spans="1:12" ht="15" x14ac:dyDescent="0.25">
      <c r="A116" s="14"/>
      <c r="B116" s="301" t="s">
        <v>91</v>
      </c>
      <c r="C116" s="301" t="s">
        <v>84</v>
      </c>
      <c r="D116"/>
      <c r="E116"/>
      <c r="F116"/>
      <c r="G116"/>
    </row>
    <row r="117" spans="1:12" ht="15" x14ac:dyDescent="0.25">
      <c r="A117" s="14"/>
      <c r="B117"/>
      <c r="C117"/>
      <c r="D117"/>
      <c r="E117"/>
      <c r="F117"/>
      <c r="G117"/>
    </row>
    <row r="118" spans="1:12" ht="15" x14ac:dyDescent="0.25">
      <c r="A118" s="14"/>
      <c r="B118" s="306" t="s">
        <v>82</v>
      </c>
      <c r="C118" s="306" t="s">
        <v>90</v>
      </c>
      <c r="D118" s="305"/>
      <c r="E118" s="305"/>
      <c r="F118" s="305"/>
      <c r="G118"/>
    </row>
    <row r="119" spans="1:12" ht="15" x14ac:dyDescent="0.25">
      <c r="A119" s="14"/>
      <c r="B119" s="306" t="s">
        <v>91</v>
      </c>
      <c r="C119" s="306" t="s">
        <v>84</v>
      </c>
      <c r="D119" s="305"/>
      <c r="E119" s="305"/>
      <c r="F119" s="305"/>
      <c r="G119"/>
    </row>
    <row r="120" spans="1:12" ht="15" x14ac:dyDescent="0.25">
      <c r="A120" s="14"/>
      <c r="B120" s="303"/>
      <c r="C120" s="304"/>
      <c r="D120" s="304"/>
      <c r="E120" s="304"/>
      <c r="F120" s="304"/>
      <c r="G120"/>
    </row>
    <row r="121" spans="1:12" ht="15" x14ac:dyDescent="0.25">
      <c r="A121" s="14"/>
      <c r="B121" s="307" t="s">
        <v>157</v>
      </c>
      <c r="C121" s="307" t="s">
        <v>93</v>
      </c>
      <c r="D121" s="307" t="s">
        <v>93</v>
      </c>
      <c r="E121" s="307" t="s">
        <v>110</v>
      </c>
      <c r="F121" s="307" t="s">
        <v>110</v>
      </c>
      <c r="G121"/>
    </row>
    <row r="122" spans="1:12" ht="15" x14ac:dyDescent="0.25">
      <c r="A122" s="14"/>
      <c r="B122" s="307" t="s">
        <v>158</v>
      </c>
      <c r="C122" s="307" t="s">
        <v>186</v>
      </c>
      <c r="D122" s="307" t="s">
        <v>187</v>
      </c>
      <c r="E122" s="307" t="s">
        <v>186</v>
      </c>
      <c r="F122" s="307" t="s">
        <v>187</v>
      </c>
      <c r="G122"/>
    </row>
    <row r="123" spans="1:12" ht="15" x14ac:dyDescent="0.25">
      <c r="A123" s="14"/>
      <c r="B123" s="307" t="s">
        <v>23</v>
      </c>
      <c r="C123" s="308">
        <v>11354</v>
      </c>
      <c r="D123" s="308">
        <v>36714</v>
      </c>
      <c r="E123" s="308">
        <v>11643</v>
      </c>
      <c r="F123" s="308">
        <v>36833</v>
      </c>
      <c r="G123"/>
    </row>
    <row r="124" spans="1:12" ht="15" x14ac:dyDescent="0.25">
      <c r="A124" s="14"/>
      <c r="B124" s="307" t="s">
        <v>24</v>
      </c>
      <c r="C124" s="308">
        <v>2496</v>
      </c>
      <c r="D124" s="308">
        <v>13462</v>
      </c>
      <c r="E124" s="308">
        <v>2619</v>
      </c>
      <c r="F124" s="308">
        <v>14023</v>
      </c>
      <c r="G124"/>
    </row>
    <row r="125" spans="1:12" ht="15" x14ac:dyDescent="0.25">
      <c r="A125" s="14"/>
      <c r="B125" s="307" t="s">
        <v>25</v>
      </c>
      <c r="C125" s="308">
        <v>119708</v>
      </c>
      <c r="D125" s="308">
        <v>344024</v>
      </c>
      <c r="E125" s="308">
        <v>123962</v>
      </c>
      <c r="F125" s="308">
        <v>355345</v>
      </c>
      <c r="G125"/>
    </row>
    <row r="126" spans="1:12" ht="15" x14ac:dyDescent="0.25">
      <c r="A126" s="14"/>
      <c r="B126" s="307" t="s">
        <v>26</v>
      </c>
      <c r="C126" s="308">
        <v>116965</v>
      </c>
      <c r="D126" s="308">
        <v>352540</v>
      </c>
      <c r="E126" s="308">
        <v>120349</v>
      </c>
      <c r="F126" s="308">
        <v>355815</v>
      </c>
      <c r="G126"/>
    </row>
    <row r="127" spans="1:12" ht="15" x14ac:dyDescent="0.25">
      <c r="A127" s="14"/>
      <c r="B127" s="307" t="s">
        <v>101</v>
      </c>
      <c r="C127" s="308">
        <v>9656</v>
      </c>
      <c r="D127" s="308">
        <v>36870</v>
      </c>
      <c r="E127" s="308">
        <v>10260</v>
      </c>
      <c r="F127" s="308">
        <v>38399</v>
      </c>
      <c r="G127"/>
    </row>
    <row r="128" spans="1:12" ht="15" x14ac:dyDescent="0.25">
      <c r="A128" s="14"/>
      <c r="B128" s="307" t="s">
        <v>27</v>
      </c>
      <c r="C128" s="308">
        <v>3234</v>
      </c>
      <c r="D128" s="308">
        <v>16436</v>
      </c>
      <c r="E128" s="308">
        <v>3654</v>
      </c>
      <c r="F128" s="308">
        <v>17443</v>
      </c>
      <c r="G128"/>
    </row>
    <row r="129" spans="1:7" ht="15" x14ac:dyDescent="0.25">
      <c r="A129" s="14"/>
      <c r="B129" s="307" t="s">
        <v>28</v>
      </c>
      <c r="C129" s="308">
        <v>10402</v>
      </c>
      <c r="D129" s="308">
        <v>38574</v>
      </c>
      <c r="E129" s="309" t="s">
        <v>64</v>
      </c>
      <c r="F129" s="309" t="s">
        <v>64</v>
      </c>
      <c r="G129"/>
    </row>
    <row r="130" spans="1:7" ht="15" x14ac:dyDescent="0.25">
      <c r="A130" s="14"/>
      <c r="B130" s="307" t="s">
        <v>29</v>
      </c>
      <c r="C130" s="308">
        <v>3000</v>
      </c>
      <c r="D130" s="308">
        <v>15512</v>
      </c>
      <c r="E130" s="308">
        <v>3000</v>
      </c>
      <c r="F130" s="308">
        <v>15212</v>
      </c>
      <c r="G130"/>
    </row>
    <row r="131" spans="1:7" ht="15" x14ac:dyDescent="0.25">
      <c r="A131" s="14"/>
      <c r="B131" s="307" t="s">
        <v>61</v>
      </c>
      <c r="C131" s="308">
        <v>5098</v>
      </c>
      <c r="D131" s="308">
        <v>27782</v>
      </c>
      <c r="E131" s="308">
        <v>4937</v>
      </c>
      <c r="F131" s="308">
        <v>27789</v>
      </c>
      <c r="G131"/>
    </row>
    <row r="132" spans="1:7" ht="15" x14ac:dyDescent="0.25">
      <c r="A132" s="14"/>
      <c r="B132" s="307" t="s">
        <v>30</v>
      </c>
      <c r="C132" s="308">
        <v>11651</v>
      </c>
      <c r="D132" s="308">
        <v>38752</v>
      </c>
      <c r="E132" s="308">
        <v>11790</v>
      </c>
      <c r="F132" s="308">
        <v>39649</v>
      </c>
      <c r="G132"/>
    </row>
    <row r="133" spans="1:7" ht="15" x14ac:dyDescent="0.25">
      <c r="A133" s="14"/>
      <c r="B133" s="307" t="s">
        <v>31</v>
      </c>
      <c r="C133" s="308">
        <v>17267</v>
      </c>
      <c r="D133" s="308">
        <v>75323</v>
      </c>
      <c r="E133" s="308">
        <v>18383</v>
      </c>
      <c r="F133" s="308">
        <v>78667</v>
      </c>
      <c r="G133"/>
    </row>
    <row r="134" spans="1:7" ht="15" x14ac:dyDescent="0.25">
      <c r="A134" s="14"/>
      <c r="B134" s="307" t="s">
        <v>32</v>
      </c>
      <c r="C134" s="308">
        <v>6864</v>
      </c>
      <c r="D134" s="308">
        <v>30245</v>
      </c>
      <c r="E134" s="308">
        <v>6722</v>
      </c>
      <c r="F134" s="308">
        <v>30435</v>
      </c>
      <c r="G134"/>
    </row>
    <row r="135" spans="1:7" ht="15" x14ac:dyDescent="0.25">
      <c r="A135" s="14"/>
      <c r="B135" s="307" t="s">
        <v>33</v>
      </c>
      <c r="C135" s="308">
        <v>7714</v>
      </c>
      <c r="D135" s="308">
        <v>30376</v>
      </c>
      <c r="E135" s="308">
        <v>7135</v>
      </c>
      <c r="F135" s="308">
        <v>28249</v>
      </c>
      <c r="G135"/>
    </row>
    <row r="136" spans="1:7" ht="15" x14ac:dyDescent="0.25">
      <c r="A136" s="14"/>
      <c r="B136" s="307" t="s">
        <v>34</v>
      </c>
      <c r="C136" s="308">
        <v>2333</v>
      </c>
      <c r="D136" s="308">
        <v>11519</v>
      </c>
      <c r="E136" s="308">
        <v>2481</v>
      </c>
      <c r="F136" s="308">
        <v>12572</v>
      </c>
      <c r="G136"/>
    </row>
    <row r="137" spans="1:7" ht="15" x14ac:dyDescent="0.25">
      <c r="B137" s="307" t="s">
        <v>35</v>
      </c>
      <c r="C137" s="308">
        <v>7912</v>
      </c>
      <c r="D137" s="308">
        <v>37386</v>
      </c>
      <c r="E137" s="308">
        <v>2248</v>
      </c>
      <c r="F137" s="308">
        <v>11554</v>
      </c>
      <c r="G137"/>
    </row>
    <row r="138" spans="1:7" ht="15" x14ac:dyDescent="0.25">
      <c r="B138" s="307" t="s">
        <v>36</v>
      </c>
      <c r="C138" s="308">
        <v>18167</v>
      </c>
      <c r="D138" s="308">
        <v>63548</v>
      </c>
      <c r="E138" s="308">
        <v>18682</v>
      </c>
      <c r="F138" s="308">
        <v>64278</v>
      </c>
      <c r="G138"/>
    </row>
    <row r="139" spans="1:7" ht="15" x14ac:dyDescent="0.25">
      <c r="B139" s="307" t="s">
        <v>37</v>
      </c>
      <c r="C139" s="308">
        <v>687283</v>
      </c>
      <c r="D139" s="308">
        <v>2471310</v>
      </c>
      <c r="E139" s="308">
        <v>728024</v>
      </c>
      <c r="F139" s="308">
        <v>2595720</v>
      </c>
      <c r="G139"/>
    </row>
    <row r="140" spans="1:7" ht="15" x14ac:dyDescent="0.25">
      <c r="B140" s="307" t="s">
        <v>38</v>
      </c>
      <c r="C140" s="308">
        <v>6728</v>
      </c>
      <c r="D140" s="308">
        <v>23565</v>
      </c>
      <c r="E140" s="308">
        <v>7059</v>
      </c>
      <c r="F140" s="308">
        <v>24678</v>
      </c>
      <c r="G140"/>
    </row>
    <row r="141" spans="1:7" ht="15" x14ac:dyDescent="0.25">
      <c r="B141" s="307" t="s">
        <v>39</v>
      </c>
      <c r="C141" s="308">
        <v>11959</v>
      </c>
      <c r="D141" s="308">
        <v>36351</v>
      </c>
      <c r="E141" s="308">
        <v>12280</v>
      </c>
      <c r="F141" s="308">
        <v>37162</v>
      </c>
      <c r="G141"/>
    </row>
    <row r="142" spans="1:7" ht="15" x14ac:dyDescent="0.25">
      <c r="B142" s="307" t="s">
        <v>40</v>
      </c>
      <c r="C142" s="308">
        <v>12393</v>
      </c>
      <c r="D142" s="308">
        <v>41572</v>
      </c>
      <c r="E142" s="308">
        <v>12376</v>
      </c>
      <c r="F142" s="308">
        <v>40230</v>
      </c>
      <c r="G142"/>
    </row>
    <row r="143" spans="1:7" ht="15" x14ac:dyDescent="0.25">
      <c r="B143" s="307" t="s">
        <v>41</v>
      </c>
      <c r="C143" s="308">
        <v>10897</v>
      </c>
      <c r="D143" s="308">
        <v>43914</v>
      </c>
      <c r="E143" s="308">
        <v>11253</v>
      </c>
      <c r="F143" s="308">
        <v>45615</v>
      </c>
      <c r="G143"/>
    </row>
    <row r="144" spans="1:7" ht="15" x14ac:dyDescent="0.25">
      <c r="B144" s="307" t="s">
        <v>42</v>
      </c>
      <c r="C144" s="308">
        <v>3495</v>
      </c>
      <c r="D144" s="308">
        <v>17690</v>
      </c>
      <c r="E144" s="308">
        <v>3629</v>
      </c>
      <c r="F144" s="308">
        <v>17582</v>
      </c>
      <c r="G144"/>
    </row>
    <row r="145" spans="2:7" ht="15" x14ac:dyDescent="0.25">
      <c r="B145" s="307" t="s">
        <v>43</v>
      </c>
      <c r="C145" s="308">
        <v>3250</v>
      </c>
      <c r="D145" s="308">
        <v>19497</v>
      </c>
      <c r="E145" s="308">
        <v>3174</v>
      </c>
      <c r="F145" s="308">
        <v>20585</v>
      </c>
      <c r="G145"/>
    </row>
    <row r="146" spans="2:7" ht="15" x14ac:dyDescent="0.25">
      <c r="B146" s="307" t="s">
        <v>44</v>
      </c>
      <c r="C146" s="308">
        <v>6157</v>
      </c>
      <c r="D146" s="308">
        <v>20100</v>
      </c>
      <c r="E146" s="308">
        <v>6514</v>
      </c>
      <c r="F146" s="308">
        <v>20371</v>
      </c>
      <c r="G146"/>
    </row>
    <row r="147" spans="2:7" ht="15" x14ac:dyDescent="0.25">
      <c r="B147" s="307" t="s">
        <v>45</v>
      </c>
      <c r="C147" s="308">
        <v>3685</v>
      </c>
      <c r="D147" s="308">
        <v>11567</v>
      </c>
      <c r="E147" s="308">
        <v>3681</v>
      </c>
      <c r="F147" s="308">
        <v>11041</v>
      </c>
      <c r="G147"/>
    </row>
    <row r="148" spans="2:7" ht="15" x14ac:dyDescent="0.25">
      <c r="B148" s="307" t="s">
        <v>46</v>
      </c>
      <c r="C148" s="308">
        <v>13368</v>
      </c>
      <c r="D148" s="308">
        <v>40301</v>
      </c>
      <c r="E148" s="308">
        <v>13613</v>
      </c>
      <c r="F148" s="308">
        <v>40952</v>
      </c>
      <c r="G148"/>
    </row>
    <row r="149" spans="2:7" ht="15" x14ac:dyDescent="0.25">
      <c r="B149" s="307" t="s">
        <v>47</v>
      </c>
      <c r="C149" s="308">
        <v>122996</v>
      </c>
      <c r="D149" s="308">
        <v>387092</v>
      </c>
      <c r="E149" s="308">
        <v>129234</v>
      </c>
      <c r="F149" s="308">
        <v>401434</v>
      </c>
      <c r="G149"/>
    </row>
    <row r="150" spans="2:7" ht="15" x14ac:dyDescent="0.25">
      <c r="B150" s="307" t="s">
        <v>63</v>
      </c>
      <c r="C150" s="308">
        <v>8408</v>
      </c>
      <c r="D150" s="308">
        <v>32711</v>
      </c>
      <c r="E150" s="308">
        <v>8571</v>
      </c>
      <c r="F150" s="308">
        <v>33664</v>
      </c>
      <c r="G150"/>
    </row>
    <row r="151" spans="2:7" ht="15" x14ac:dyDescent="0.25">
      <c r="B151" s="307" t="s">
        <v>48</v>
      </c>
      <c r="C151" s="308">
        <v>2313411</v>
      </c>
      <c r="D151" s="308">
        <v>6020746</v>
      </c>
      <c r="E151" s="308">
        <v>2222346</v>
      </c>
      <c r="F151" s="308">
        <v>5918708</v>
      </c>
      <c r="G151"/>
    </row>
    <row r="152" spans="2:7" ht="15" x14ac:dyDescent="0.25">
      <c r="B152" s="307" t="s">
        <v>49</v>
      </c>
      <c r="C152" s="308">
        <v>199278</v>
      </c>
      <c r="D152" s="308">
        <v>547611</v>
      </c>
      <c r="E152" s="308">
        <v>197028</v>
      </c>
      <c r="F152" s="308">
        <v>559370</v>
      </c>
      <c r="G152"/>
    </row>
    <row r="153" spans="2:7" ht="12.75" x14ac:dyDescent="0.2">
      <c r="B153" s="307" t="s">
        <v>97</v>
      </c>
      <c r="C153" s="308">
        <v>80556</v>
      </c>
      <c r="D153" s="308">
        <v>590000</v>
      </c>
      <c r="E153" s="308">
        <v>94724</v>
      </c>
      <c r="F153" s="308">
        <v>633188</v>
      </c>
    </row>
    <row r="154" spans="2:7" ht="12.75" x14ac:dyDescent="0.2">
      <c r="B154" s="307"/>
      <c r="C154" s="309"/>
      <c r="D154" s="309"/>
      <c r="E154" s="309"/>
      <c r="F154" s="309"/>
    </row>
  </sheetData>
  <mergeCells count="5">
    <mergeCell ref="P68:Q68"/>
    <mergeCell ref="P69:Q69"/>
    <mergeCell ref="E69:F69"/>
    <mergeCell ref="C69:D69"/>
    <mergeCell ref="N69:O69"/>
  </mergeCells>
  <phoneticPr fontId="9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</sheetPr>
  <dimension ref="A1:BC152"/>
  <sheetViews>
    <sheetView showGridLines="0" zoomScaleNormal="100" workbookViewId="0"/>
  </sheetViews>
  <sheetFormatPr defaultColWidth="10.28515625" defaultRowHeight="12" x14ac:dyDescent="0.2"/>
  <cols>
    <col min="1" max="9" width="10.28515625" style="6"/>
    <col min="10" max="16" width="10.28515625" style="230"/>
    <col min="17" max="17" width="13.7109375" style="230" customWidth="1"/>
    <col min="18" max="25" width="10.28515625" style="230"/>
    <col min="26" max="26" width="10.28515625" style="6"/>
    <col min="27" max="27" width="10.28515625" style="6" customWidth="1"/>
    <col min="28" max="42" width="10.28515625" style="6"/>
    <col min="43" max="47" width="10.42578125" style="6" bestFit="1" customWidth="1"/>
    <col min="48" max="48" width="10.28515625" style="6"/>
    <col min="49" max="49" width="12.85546875" style="6" bestFit="1" customWidth="1"/>
    <col min="50" max="50" width="12.5703125" style="6" bestFit="1" customWidth="1"/>
    <col min="51" max="51" width="10.42578125" style="6" bestFit="1" customWidth="1"/>
    <col min="52" max="16384" width="10.28515625" style="6"/>
  </cols>
  <sheetData>
    <row r="1" spans="1:30" s="221" customFormat="1" x14ac:dyDescent="0.2">
      <c r="A1" s="6"/>
      <c r="B1" s="6"/>
      <c r="C1" s="6"/>
      <c r="D1" s="6"/>
      <c r="E1" s="6"/>
      <c r="F1" s="6"/>
      <c r="G1" s="6"/>
      <c r="I1" s="6"/>
      <c r="J1" s="230"/>
      <c r="K1" s="230"/>
      <c r="L1" s="230"/>
      <c r="M1" s="230"/>
      <c r="N1" s="230"/>
      <c r="O1" s="230"/>
      <c r="P1" s="230"/>
    </row>
    <row r="2" spans="1:30" s="221" customFormat="1" x14ac:dyDescent="0.2">
      <c r="A2" s="6"/>
      <c r="B2" s="58" t="s">
        <v>166</v>
      </c>
      <c r="C2" s="6"/>
      <c r="D2" s="6"/>
      <c r="E2" s="6"/>
      <c r="F2" s="6"/>
      <c r="G2" s="6"/>
      <c r="I2" s="6"/>
      <c r="J2" s="230"/>
      <c r="K2" s="230"/>
      <c r="L2" s="230"/>
      <c r="M2" s="230"/>
      <c r="N2" s="230"/>
      <c r="O2" s="230"/>
      <c r="P2" s="230"/>
    </row>
    <row r="3" spans="1:30" s="221" customFormat="1" x14ac:dyDescent="0.2">
      <c r="A3" s="6"/>
      <c r="B3" s="231" t="s">
        <v>22</v>
      </c>
      <c r="C3" s="6"/>
      <c r="D3" s="6"/>
      <c r="E3" s="6"/>
      <c r="F3" s="6"/>
      <c r="G3" s="6"/>
      <c r="I3" s="6"/>
      <c r="J3" s="230"/>
      <c r="K3" s="230"/>
      <c r="L3" s="230"/>
      <c r="M3" s="230"/>
      <c r="N3" s="230"/>
      <c r="O3" s="230"/>
      <c r="P3" s="230"/>
    </row>
    <row r="4" spans="1:30" s="221" customFormat="1" x14ac:dyDescent="0.2">
      <c r="A4" s="6"/>
      <c r="B4" s="6"/>
      <c r="C4" s="6"/>
      <c r="D4" s="6"/>
      <c r="E4" s="6"/>
      <c r="F4" s="6"/>
      <c r="G4" s="6"/>
      <c r="I4" s="6"/>
      <c r="J4" s="230"/>
      <c r="K4" s="230"/>
      <c r="L4" s="230"/>
      <c r="M4" s="230"/>
      <c r="N4" s="230"/>
      <c r="O4" s="230"/>
      <c r="P4" s="230"/>
    </row>
    <row r="5" spans="1:30" s="221" customFormat="1" x14ac:dyDescent="0.2">
      <c r="A5" s="6"/>
      <c r="B5" s="6"/>
      <c r="C5" s="6"/>
      <c r="D5" s="6"/>
      <c r="E5" s="6"/>
      <c r="F5" s="6"/>
      <c r="G5" s="6"/>
      <c r="I5" s="6"/>
      <c r="J5" s="230"/>
      <c r="K5" s="230"/>
      <c r="L5" s="230"/>
      <c r="M5" s="230"/>
      <c r="N5" s="230"/>
      <c r="O5" s="230"/>
      <c r="P5" s="230"/>
    </row>
    <row r="6" spans="1:30" s="221" customFormat="1" ht="12" customHeight="1" x14ac:dyDescent="0.2">
      <c r="A6" s="6"/>
      <c r="B6" s="6"/>
      <c r="C6" s="6"/>
      <c r="D6" s="6"/>
      <c r="E6" s="6"/>
      <c r="F6" s="6"/>
      <c r="G6" s="6"/>
      <c r="I6" s="6"/>
      <c r="J6" s="230"/>
      <c r="K6" s="230"/>
      <c r="L6" s="230"/>
      <c r="M6" s="230"/>
      <c r="N6" s="230"/>
      <c r="O6" s="230"/>
      <c r="P6" s="230"/>
    </row>
    <row r="7" spans="1:30" s="221" customFormat="1" x14ac:dyDescent="0.2">
      <c r="A7" s="6"/>
      <c r="B7" s="6"/>
      <c r="C7" s="6"/>
      <c r="D7" s="6"/>
      <c r="E7" s="6"/>
      <c r="F7" s="6"/>
      <c r="G7" s="6"/>
      <c r="I7" s="6"/>
      <c r="J7" s="230"/>
      <c r="K7" s="230"/>
      <c r="L7" s="230"/>
      <c r="M7" s="230"/>
      <c r="N7" s="230"/>
      <c r="O7" s="230"/>
      <c r="P7" s="230"/>
    </row>
    <row r="8" spans="1:30" s="221" customFormat="1" x14ac:dyDescent="0.2">
      <c r="A8" s="6"/>
      <c r="B8" s="6"/>
      <c r="C8" s="6"/>
      <c r="D8" s="6"/>
      <c r="E8" s="6"/>
      <c r="F8" s="6"/>
      <c r="G8" s="6"/>
      <c r="I8" s="6"/>
      <c r="J8" s="230"/>
      <c r="K8" s="230"/>
      <c r="L8" s="230"/>
      <c r="M8" s="230"/>
      <c r="N8" s="230"/>
      <c r="O8" s="230"/>
      <c r="P8" s="230"/>
    </row>
    <row r="9" spans="1:30" s="221" customFormat="1" x14ac:dyDescent="0.2">
      <c r="A9" s="6"/>
      <c r="B9" s="6"/>
      <c r="C9" s="6"/>
      <c r="D9" s="6"/>
      <c r="E9" s="6"/>
      <c r="F9" s="6"/>
      <c r="G9" s="6"/>
    </row>
    <row r="10" spans="1:30" s="221" customFormat="1" x14ac:dyDescent="0.2">
      <c r="A10" s="6"/>
      <c r="B10" s="6"/>
      <c r="C10" s="6"/>
      <c r="D10" s="6"/>
      <c r="E10" s="6"/>
      <c r="F10" s="6"/>
      <c r="G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30" s="221" customFormat="1" x14ac:dyDescent="0.2">
      <c r="A11" s="6"/>
      <c r="B11" s="6"/>
      <c r="C11" s="6"/>
      <c r="D11" s="6"/>
      <c r="E11" s="6"/>
      <c r="F11" s="6"/>
      <c r="G11" s="6"/>
      <c r="I11" s="6"/>
      <c r="J11" s="230"/>
      <c r="K11" s="230"/>
      <c r="L11" s="230"/>
      <c r="M11" s="230"/>
      <c r="N11" s="230"/>
      <c r="O11" s="2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30" s="221" customFormat="1" x14ac:dyDescent="0.2">
      <c r="A12" s="6"/>
      <c r="B12" s="6"/>
      <c r="C12" s="6"/>
      <c r="D12" s="6"/>
      <c r="E12" s="6"/>
      <c r="F12" s="6"/>
      <c r="G12" s="6"/>
      <c r="I12" s="6"/>
      <c r="J12" s="230"/>
      <c r="K12" s="230"/>
      <c r="L12" s="230"/>
      <c r="M12" s="230"/>
      <c r="N12" s="230"/>
      <c r="O12" s="2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30" s="221" customFormat="1" x14ac:dyDescent="0.2">
      <c r="A13" s="6"/>
      <c r="B13" s="6"/>
      <c r="C13" s="6"/>
      <c r="D13" s="6"/>
      <c r="E13" s="6"/>
      <c r="F13" s="6"/>
      <c r="G13" s="6"/>
      <c r="I13" s="6"/>
      <c r="J13" s="230"/>
      <c r="K13" s="230"/>
      <c r="L13" s="230"/>
      <c r="M13" s="230"/>
      <c r="N13" s="230"/>
      <c r="O13" s="230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30" s="221" customFormat="1" x14ac:dyDescent="0.2">
      <c r="A14" s="6"/>
      <c r="B14" s="6"/>
      <c r="C14" s="6"/>
      <c r="D14" s="6"/>
      <c r="E14" s="6"/>
      <c r="F14" s="6"/>
      <c r="G14" s="6"/>
      <c r="I14" s="6"/>
      <c r="J14" s="230"/>
      <c r="K14" s="230"/>
      <c r="L14" s="230"/>
      <c r="M14" s="230"/>
      <c r="N14" s="230"/>
      <c r="O14" s="230"/>
      <c r="Q14" s="2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30" s="221" customFormat="1" x14ac:dyDescent="0.2">
      <c r="A15" s="6"/>
      <c r="B15" s="6"/>
      <c r="C15" s="6"/>
      <c r="D15" s="6"/>
      <c r="E15" s="6"/>
      <c r="F15" s="6"/>
      <c r="G15" s="6"/>
      <c r="I15" s="6"/>
      <c r="J15" s="230"/>
      <c r="K15" s="230"/>
      <c r="L15" s="230"/>
      <c r="M15" s="230"/>
      <c r="N15" s="230"/>
      <c r="O15" s="230"/>
      <c r="Q15" s="2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232"/>
      <c r="AD15" s="246"/>
    </row>
    <row r="16" spans="1:30" s="221" customFormat="1" x14ac:dyDescent="0.2">
      <c r="A16" s="6"/>
      <c r="B16" s="6"/>
      <c r="C16" s="6"/>
      <c r="D16" s="6"/>
      <c r="E16" s="6"/>
      <c r="F16" s="6"/>
      <c r="G16" s="6"/>
      <c r="I16" s="6"/>
      <c r="J16" s="230"/>
      <c r="K16" s="230"/>
      <c r="L16" s="230"/>
      <c r="M16" s="230"/>
      <c r="N16" s="230"/>
      <c r="O16" s="230"/>
      <c r="Q16" s="230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232"/>
      <c r="AD16" s="246"/>
    </row>
    <row r="17" spans="1:36" s="221" customFormat="1" x14ac:dyDescent="0.2">
      <c r="A17" s="6"/>
      <c r="B17" s="6"/>
      <c r="C17" s="6"/>
      <c r="D17" s="6"/>
      <c r="E17" s="6"/>
      <c r="F17" s="6"/>
      <c r="G17" s="6"/>
      <c r="I17" s="6"/>
      <c r="J17" s="230"/>
      <c r="K17" s="230"/>
      <c r="L17" s="230"/>
      <c r="M17" s="230"/>
      <c r="N17" s="230"/>
      <c r="O17" s="230"/>
      <c r="Q17" s="230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232"/>
      <c r="AD17" s="246"/>
    </row>
    <row r="18" spans="1:36" s="221" customFormat="1" x14ac:dyDescent="0.2">
      <c r="A18" s="6"/>
      <c r="B18" s="6"/>
      <c r="C18" s="6"/>
      <c r="D18" s="6"/>
      <c r="E18" s="6"/>
      <c r="F18" s="6"/>
      <c r="G18" s="6"/>
      <c r="I18" s="6"/>
      <c r="J18" s="230"/>
      <c r="K18" s="230"/>
      <c r="L18" s="230"/>
      <c r="M18" s="230"/>
      <c r="N18" s="230"/>
      <c r="O18" s="230"/>
      <c r="Q18" s="230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246"/>
    </row>
    <row r="19" spans="1:36" s="221" customFormat="1" x14ac:dyDescent="0.2">
      <c r="A19" s="6"/>
      <c r="B19" s="6"/>
      <c r="C19" s="6"/>
      <c r="D19" s="6"/>
      <c r="E19" s="6"/>
      <c r="F19" s="6"/>
      <c r="G19" s="6"/>
      <c r="I19" s="6"/>
      <c r="J19" s="230"/>
      <c r="K19" s="230"/>
      <c r="L19" s="230"/>
      <c r="M19" s="230"/>
      <c r="N19" s="230"/>
      <c r="O19" s="230"/>
      <c r="Q19" s="230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246"/>
    </row>
    <row r="20" spans="1:36" s="221" customFormat="1" x14ac:dyDescent="0.2">
      <c r="A20" s="6"/>
      <c r="B20" s="6"/>
      <c r="C20" s="6"/>
      <c r="D20" s="6"/>
      <c r="E20" s="6"/>
      <c r="F20" s="6"/>
      <c r="G20" s="6"/>
      <c r="Q20" s="230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232"/>
      <c r="AD20" s="246"/>
    </row>
    <row r="21" spans="1:36" s="221" customFormat="1" x14ac:dyDescent="0.2">
      <c r="A21" s="6"/>
      <c r="B21" s="6"/>
      <c r="C21" s="6"/>
      <c r="D21" s="6"/>
      <c r="E21" s="6"/>
      <c r="F21" s="6"/>
      <c r="G21" s="6"/>
      <c r="Q21" s="230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232"/>
      <c r="AD21" s="246"/>
    </row>
    <row r="22" spans="1:36" s="221" customFormat="1" x14ac:dyDescent="0.2">
      <c r="A22" s="6"/>
      <c r="B22" s="6"/>
      <c r="C22" s="6"/>
      <c r="D22" s="6"/>
      <c r="E22" s="6"/>
      <c r="F22" s="6"/>
      <c r="G22" s="6"/>
      <c r="Q22" s="230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232"/>
      <c r="AD22" s="246"/>
    </row>
    <row r="23" spans="1:36" s="221" customFormat="1" x14ac:dyDescent="0.2">
      <c r="A23" s="6"/>
      <c r="B23" s="6"/>
      <c r="C23" s="6"/>
      <c r="D23" s="6"/>
      <c r="E23" s="6"/>
      <c r="F23" s="6"/>
      <c r="G23" s="6"/>
      <c r="Q23" s="230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36" s="221" customFormat="1" x14ac:dyDescent="0.2">
      <c r="A24" s="6"/>
      <c r="B24" s="230"/>
      <c r="C24" s="230"/>
      <c r="D24" s="230"/>
      <c r="E24" s="230"/>
      <c r="F24" s="230"/>
      <c r="G24" s="230"/>
      <c r="Q24" s="230"/>
      <c r="R24" s="230"/>
      <c r="S24" s="230"/>
      <c r="T24" s="230"/>
      <c r="U24" s="230"/>
      <c r="V24" s="230"/>
    </row>
    <row r="25" spans="1:36" s="221" customFormat="1" x14ac:dyDescent="0.2">
      <c r="A25" s="6"/>
      <c r="Q25" s="230"/>
      <c r="R25" s="230"/>
      <c r="S25" s="230"/>
      <c r="T25" s="230"/>
      <c r="U25" s="230"/>
      <c r="V25" s="230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21" customFormat="1" ht="24" x14ac:dyDescent="0.2">
      <c r="A26" s="6"/>
      <c r="B26" s="230"/>
      <c r="C26" s="230"/>
      <c r="D26" s="230"/>
      <c r="E26" s="230"/>
      <c r="Q26" s="230"/>
      <c r="R26" s="230"/>
      <c r="S26" s="230"/>
      <c r="T26" s="233" t="s">
        <v>53</v>
      </c>
      <c r="U26" s="233" t="s">
        <v>159</v>
      </c>
      <c r="V26" s="233" t="s">
        <v>160</v>
      </c>
      <c r="W26" s="233" t="s">
        <v>161</v>
      </c>
      <c r="X26" s="233" t="s">
        <v>54</v>
      </c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21" customFormat="1" ht="33" customHeight="1" x14ac:dyDescent="0.2">
      <c r="D27" s="230"/>
      <c r="E27" s="230"/>
      <c r="Q27" s="230"/>
      <c r="R27" s="230"/>
      <c r="S27" s="19"/>
      <c r="T27" s="233" t="s">
        <v>55</v>
      </c>
      <c r="U27" s="233" t="s">
        <v>20</v>
      </c>
      <c r="V27" s="233" t="s">
        <v>56</v>
      </c>
      <c r="W27" s="233" t="s">
        <v>57</v>
      </c>
      <c r="X27" s="233" t="s">
        <v>99</v>
      </c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21" customFormat="1" ht="15" customHeight="1" x14ac:dyDescent="0.2">
      <c r="A28" s="6"/>
      <c r="Q28" s="230"/>
      <c r="R28" s="230"/>
      <c r="S28" s="236" t="s">
        <v>184</v>
      </c>
      <c r="T28" s="237">
        <v>-1.209672632038413</v>
      </c>
      <c r="U28" s="237">
        <v>2.3721008403361399</v>
      </c>
      <c r="V28" s="237">
        <v>8.1323657474600903</v>
      </c>
      <c r="W28" s="237">
        <v>10.165430267062323</v>
      </c>
      <c r="X28" s="237">
        <v>7.4304322127816889</v>
      </c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21" customFormat="1" ht="15" customHeight="1" x14ac:dyDescent="0.2">
      <c r="A29" s="6"/>
      <c r="M29" s="230"/>
      <c r="N29" s="230"/>
      <c r="O29" s="230"/>
      <c r="P29" s="230"/>
      <c r="Q29" s="230"/>
      <c r="R29" s="230"/>
      <c r="S29" s="234" t="s">
        <v>43</v>
      </c>
      <c r="T29" s="235">
        <v>-2.4588571428571382</v>
      </c>
      <c r="U29" s="235">
        <v>6.9852796725784412</v>
      </c>
      <c r="V29" s="235">
        <v>7.81844083526682</v>
      </c>
      <c r="W29" s="235">
        <v>6.1751674641148275</v>
      </c>
      <c r="X29" s="235">
        <v>5.4168449682683475</v>
      </c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21" customFormat="1" ht="15" customHeight="1" x14ac:dyDescent="0.2">
      <c r="A30" s="238"/>
      <c r="M30" s="240"/>
      <c r="N30" s="230"/>
      <c r="O30" s="230"/>
      <c r="P30" s="230"/>
      <c r="Q30" s="230"/>
      <c r="R30" s="230"/>
      <c r="S30" s="72" t="s">
        <v>61</v>
      </c>
      <c r="T30" s="237">
        <v>-2.5479972538250419</v>
      </c>
      <c r="U30" s="237">
        <v>2.4604194307725091</v>
      </c>
      <c r="V30" s="237">
        <v>1.2594588891400977</v>
      </c>
      <c r="W30" s="237">
        <v>-3.9111619795082292E-2</v>
      </c>
      <c r="X30" s="237">
        <v>0.65535490605426749</v>
      </c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39" customFormat="1" ht="15" customHeight="1" x14ac:dyDescent="0.2">
      <c r="A31" s="241"/>
      <c r="M31" s="243"/>
      <c r="N31" s="243"/>
      <c r="O31" s="243"/>
      <c r="P31" s="243"/>
      <c r="Q31" s="230"/>
      <c r="R31" s="230"/>
      <c r="Y31" s="221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21" customFormat="1" ht="15" customHeight="1" x14ac:dyDescent="0.2">
      <c r="E32" s="46"/>
      <c r="F32" s="46"/>
      <c r="G32" s="46"/>
      <c r="H32" s="46"/>
      <c r="I32" s="10"/>
      <c r="J32" s="230"/>
      <c r="K32" s="230"/>
      <c r="L32" s="230"/>
      <c r="M32" s="230"/>
      <c r="N32" s="230"/>
      <c r="O32" s="230"/>
      <c r="P32" s="230"/>
      <c r="Q32" s="230"/>
      <c r="R32" s="230"/>
      <c r="S32" s="63" t="s">
        <v>45</v>
      </c>
      <c r="T32" s="244">
        <v>0.24107191316146301</v>
      </c>
      <c r="U32" s="244">
        <v>1.5733416995338743</v>
      </c>
      <c r="V32" s="244">
        <v>2.1332794830371582</v>
      </c>
      <c r="W32" s="244">
        <v>3.8420363982433706E-3</v>
      </c>
      <c r="X32" s="244">
        <v>-4.2133353505662647</v>
      </c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51" ht="15" customHeight="1" x14ac:dyDescent="0.2">
      <c r="A33" s="14"/>
      <c r="B33" s="14"/>
      <c r="C33" s="14"/>
      <c r="D33" s="14"/>
      <c r="E33" s="14"/>
      <c r="F33" s="14"/>
      <c r="G33" s="14"/>
      <c r="H33" s="61"/>
      <c r="I33" s="230"/>
      <c r="S33" s="63" t="s">
        <v>44</v>
      </c>
      <c r="T33" s="244">
        <v>6.6023452980347601</v>
      </c>
      <c r="U33" s="244">
        <v>3.9830519140010643</v>
      </c>
      <c r="V33" s="244">
        <v>4.3389302208413829</v>
      </c>
      <c r="W33" s="244">
        <v>2.9465483826941496</v>
      </c>
      <c r="X33" s="244">
        <v>2.1185054726368286</v>
      </c>
      <c r="Y33" s="221"/>
    </row>
    <row r="34" spans="1:51" ht="15" customHeight="1" x14ac:dyDescent="0.2">
      <c r="S34" s="66" t="s">
        <v>27</v>
      </c>
      <c r="T34" s="245">
        <v>12.907922077922091</v>
      </c>
      <c r="U34" s="245">
        <v>8.6280066057897926</v>
      </c>
      <c r="V34" s="245">
        <v>9.2348302618816867</v>
      </c>
      <c r="W34" s="245">
        <v>7.3514158512720238</v>
      </c>
      <c r="X34" s="245">
        <v>6.0525060842054241</v>
      </c>
      <c r="Y34" s="221"/>
    </row>
    <row r="35" spans="1:51" x14ac:dyDescent="0.2">
      <c r="B35" s="477" t="s">
        <v>213</v>
      </c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W35" s="6"/>
      <c r="X35" s="6"/>
      <c r="Y35" s="221"/>
    </row>
    <row r="36" spans="1:51" x14ac:dyDescent="0.2">
      <c r="B36" s="6" t="s">
        <v>201</v>
      </c>
      <c r="C36" s="221"/>
      <c r="D36" s="221"/>
      <c r="E36" s="221"/>
      <c r="F36" s="221"/>
      <c r="G36" s="221"/>
      <c r="H36" s="221"/>
      <c r="I36" s="221"/>
      <c r="S36" s="6"/>
      <c r="T36" s="6"/>
      <c r="U36" s="6"/>
      <c r="V36" s="6"/>
      <c r="W36" s="6"/>
      <c r="X36" s="6"/>
      <c r="Y36" s="6"/>
    </row>
    <row r="37" spans="1:51" x14ac:dyDescent="0.2">
      <c r="B37" s="2" t="s">
        <v>60</v>
      </c>
      <c r="C37" s="238"/>
      <c r="D37" s="238"/>
      <c r="E37" s="238"/>
      <c r="F37" s="238"/>
      <c r="G37" s="238"/>
      <c r="H37" s="238"/>
      <c r="I37" s="238"/>
      <c r="J37" s="240"/>
      <c r="K37" s="240"/>
      <c r="L37" s="240"/>
      <c r="S37" s="6"/>
      <c r="T37" s="6"/>
      <c r="U37" s="6"/>
      <c r="V37" s="6"/>
      <c r="W37" s="6"/>
      <c r="X37" s="6"/>
      <c r="Y37" s="6"/>
    </row>
    <row r="38" spans="1:51" x14ac:dyDescent="0.2"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S38" s="6"/>
      <c r="T38" s="6"/>
      <c r="U38" s="6"/>
      <c r="V38" s="6"/>
      <c r="W38" s="6"/>
      <c r="X38" s="6"/>
      <c r="Y38" s="6"/>
    </row>
    <row r="42" spans="1:51" ht="15" x14ac:dyDescent="0.25">
      <c r="A42" s="45" t="s">
        <v>148</v>
      </c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M42" s="312" t="s">
        <v>67</v>
      </c>
      <c r="N42" s="313"/>
      <c r="O42" s="313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/>
      <c r="AT42"/>
      <c r="AU42"/>
      <c r="AV42"/>
      <c r="AW42"/>
      <c r="AX42"/>
      <c r="AY42" s="310"/>
    </row>
    <row r="43" spans="1:51" ht="15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/>
      <c r="AT43"/>
      <c r="AU43"/>
      <c r="AV43"/>
      <c r="AW43"/>
      <c r="AX43"/>
      <c r="AY43" s="310"/>
    </row>
    <row r="44" spans="1:51" ht="15" x14ac:dyDescent="0.25">
      <c r="A44" s="45" t="s">
        <v>68</v>
      </c>
      <c r="B44" s="105">
        <v>42689.61136574074</v>
      </c>
      <c r="C44" s="221"/>
      <c r="D44" s="221"/>
      <c r="E44" s="221"/>
      <c r="F44" s="221"/>
      <c r="G44" s="221"/>
      <c r="H44" s="221"/>
      <c r="I44" s="221"/>
      <c r="J44" s="221"/>
      <c r="K44" s="221"/>
      <c r="M44" s="312" t="s">
        <v>68</v>
      </c>
      <c r="N44" s="314">
        <v>42754.611354166671</v>
      </c>
      <c r="O44" s="313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/>
      <c r="AT44"/>
      <c r="AU44"/>
      <c r="AV44"/>
      <c r="AW44"/>
      <c r="AX44"/>
      <c r="AY44" s="310"/>
    </row>
    <row r="45" spans="1:51" ht="15" x14ac:dyDescent="0.25">
      <c r="A45" s="45" t="s">
        <v>69</v>
      </c>
      <c r="B45" s="105">
        <v>42711.44624873843</v>
      </c>
      <c r="C45" s="221"/>
      <c r="D45" s="221"/>
      <c r="E45" s="221"/>
      <c r="F45" s="221"/>
      <c r="G45" s="221"/>
      <c r="H45" s="221"/>
      <c r="I45" s="221"/>
      <c r="J45" s="221"/>
      <c r="K45" s="221"/>
      <c r="M45" s="312" t="s">
        <v>69</v>
      </c>
      <c r="N45" s="314">
        <v>42772.604779421294</v>
      </c>
      <c r="O45" s="313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/>
      <c r="AT45"/>
      <c r="AU45"/>
      <c r="AV45"/>
      <c r="AW45"/>
      <c r="AX45"/>
      <c r="AY45" s="310"/>
    </row>
    <row r="46" spans="1:51" ht="15" x14ac:dyDescent="0.25">
      <c r="A46" s="45" t="s">
        <v>71</v>
      </c>
      <c r="B46" s="45" t="s">
        <v>72</v>
      </c>
      <c r="C46" s="221"/>
      <c r="D46" s="221"/>
      <c r="E46" s="221"/>
      <c r="F46" s="221"/>
      <c r="G46" s="221"/>
      <c r="H46" s="221"/>
      <c r="I46" s="221"/>
      <c r="J46" s="221"/>
      <c r="K46" s="221"/>
      <c r="M46" s="312" t="s">
        <v>71</v>
      </c>
      <c r="N46" s="312" t="s">
        <v>72</v>
      </c>
      <c r="O46" s="313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/>
      <c r="AT46"/>
      <c r="AU46"/>
      <c r="AV46"/>
      <c r="AW46"/>
      <c r="AX46"/>
      <c r="AY46" s="310"/>
    </row>
    <row r="47" spans="1:51" ht="15" x14ac:dyDescent="0.25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/>
      <c r="AT47"/>
      <c r="AU47"/>
      <c r="AV47"/>
      <c r="AW47"/>
      <c r="AX47"/>
      <c r="AY47" s="310"/>
    </row>
    <row r="48" spans="1:51" ht="15" x14ac:dyDescent="0.25">
      <c r="A48" s="45" t="s">
        <v>82</v>
      </c>
      <c r="B48" s="45" t="s">
        <v>90</v>
      </c>
      <c r="C48" s="221"/>
      <c r="D48" s="221"/>
      <c r="E48" s="221"/>
      <c r="F48" s="221"/>
      <c r="G48" s="221"/>
      <c r="H48" s="221"/>
      <c r="I48" s="221"/>
      <c r="J48" s="221"/>
      <c r="K48" s="221"/>
      <c r="M48" s="312" t="s">
        <v>75</v>
      </c>
      <c r="N48" s="312" t="s">
        <v>76</v>
      </c>
      <c r="O48" s="313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/>
      <c r="AT48"/>
      <c r="AU48"/>
      <c r="AV48"/>
      <c r="AW48"/>
      <c r="AX48"/>
      <c r="AY48" s="310"/>
    </row>
    <row r="49" spans="1:55" ht="15" x14ac:dyDescent="0.25">
      <c r="A49" s="45" t="s">
        <v>91</v>
      </c>
      <c r="B49" s="45" t="s">
        <v>156</v>
      </c>
      <c r="C49" s="221"/>
      <c r="D49" s="221"/>
      <c r="E49" s="221"/>
      <c r="F49" s="221"/>
      <c r="G49" s="221"/>
      <c r="H49" s="221"/>
      <c r="I49" s="221"/>
      <c r="J49" s="221"/>
      <c r="K49" s="221"/>
      <c r="M49" s="312"/>
      <c r="N49" s="312"/>
      <c r="O49" s="313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/>
      <c r="AT49"/>
      <c r="AU49"/>
      <c r="AV49"/>
      <c r="AW49"/>
      <c r="AX49"/>
      <c r="AY49" s="310"/>
    </row>
    <row r="50" spans="1:55" ht="15" x14ac:dyDescent="0.25">
      <c r="A50" s="221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322" t="s">
        <v>188</v>
      </c>
      <c r="AM50" s="230"/>
      <c r="AN50" s="230"/>
      <c r="AO50" s="230"/>
      <c r="AP50" s="230"/>
      <c r="AQ50" s="230"/>
      <c r="AR50" s="230"/>
      <c r="AS50"/>
      <c r="AT50" s="323" t="s">
        <v>189</v>
      </c>
      <c r="AU50"/>
      <c r="AV50"/>
      <c r="AW50"/>
      <c r="AX50"/>
      <c r="AY50" s="310"/>
    </row>
    <row r="51" spans="1:55" ht="72" x14ac:dyDescent="0.25">
      <c r="A51" s="324" t="s">
        <v>157</v>
      </c>
      <c r="B51" s="324" t="s">
        <v>93</v>
      </c>
      <c r="C51" s="324" t="s">
        <v>93</v>
      </c>
      <c r="D51" s="324" t="s">
        <v>93</v>
      </c>
      <c r="E51" s="324" t="s">
        <v>93</v>
      </c>
      <c r="F51" s="325" t="s">
        <v>93</v>
      </c>
      <c r="G51" s="326" t="s">
        <v>110</v>
      </c>
      <c r="H51" s="324" t="s">
        <v>110</v>
      </c>
      <c r="I51" s="324" t="s">
        <v>110</v>
      </c>
      <c r="J51" s="324" t="s">
        <v>110</v>
      </c>
      <c r="K51" s="324" t="s">
        <v>110</v>
      </c>
      <c r="M51" s="315"/>
      <c r="N51" s="315"/>
      <c r="O51" s="315"/>
      <c r="P51" s="315"/>
      <c r="R51" s="222" t="s">
        <v>157</v>
      </c>
      <c r="S51" s="479" t="s">
        <v>93</v>
      </c>
      <c r="T51" s="480"/>
      <c r="U51" s="480"/>
      <c r="V51" s="480"/>
      <c r="W51" s="481"/>
      <c r="X51" s="482" t="s">
        <v>146</v>
      </c>
      <c r="Y51" s="483"/>
      <c r="Z51" s="483"/>
      <c r="AA51" s="483"/>
      <c r="AB51" s="484"/>
      <c r="AC51" s="230"/>
      <c r="AD51" s="327" t="s">
        <v>157</v>
      </c>
      <c r="AE51" s="473" t="s">
        <v>190</v>
      </c>
      <c r="AF51" s="473"/>
      <c r="AG51" s="473"/>
      <c r="AH51" s="473"/>
      <c r="AI51" s="473"/>
      <c r="AJ51" s="328" t="s">
        <v>191</v>
      </c>
      <c r="AK51" s="230"/>
      <c r="AL51" s="327" t="s">
        <v>157</v>
      </c>
      <c r="AM51" s="474" t="s">
        <v>190</v>
      </c>
      <c r="AN51" s="475"/>
      <c r="AO51" s="475"/>
      <c r="AP51" s="475"/>
      <c r="AQ51" s="476"/>
      <c r="AR51" s="328" t="s">
        <v>191</v>
      </c>
      <c r="AS51"/>
      <c r="AT51"/>
      <c r="AU51"/>
      <c r="AV51"/>
      <c r="AW51"/>
      <c r="AX51"/>
      <c r="AY51" s="310"/>
    </row>
    <row r="52" spans="1:55" ht="15" x14ac:dyDescent="0.25">
      <c r="A52" s="324" t="s">
        <v>158</v>
      </c>
      <c r="B52" s="324" t="s">
        <v>53</v>
      </c>
      <c r="C52" s="324" t="s">
        <v>159</v>
      </c>
      <c r="D52" s="324" t="s">
        <v>160</v>
      </c>
      <c r="E52" s="324" t="s">
        <v>161</v>
      </c>
      <c r="F52" s="325" t="s">
        <v>54</v>
      </c>
      <c r="G52" s="326" t="s">
        <v>53</v>
      </c>
      <c r="H52" s="324" t="s">
        <v>159</v>
      </c>
      <c r="I52" s="324" t="s">
        <v>160</v>
      </c>
      <c r="J52" s="324" t="s">
        <v>161</v>
      </c>
      <c r="K52" s="324" t="s">
        <v>54</v>
      </c>
      <c r="M52" s="324"/>
      <c r="N52" s="324">
        <v>2014</v>
      </c>
      <c r="O52" s="324">
        <v>2015</v>
      </c>
      <c r="P52" s="324" t="s">
        <v>185</v>
      </c>
      <c r="R52" s="222" t="s">
        <v>158</v>
      </c>
      <c r="S52" s="222" t="s">
        <v>53</v>
      </c>
      <c r="T52" s="222" t="s">
        <v>159</v>
      </c>
      <c r="U52" s="222" t="s">
        <v>160</v>
      </c>
      <c r="V52" s="222" t="s">
        <v>161</v>
      </c>
      <c r="W52" s="329" t="s">
        <v>54</v>
      </c>
      <c r="X52" s="330" t="s">
        <v>53</v>
      </c>
      <c r="Y52" s="331" t="s">
        <v>159</v>
      </c>
      <c r="Z52" s="331" t="s">
        <v>160</v>
      </c>
      <c r="AA52" s="331" t="s">
        <v>161</v>
      </c>
      <c r="AB52" s="331" t="s">
        <v>54</v>
      </c>
      <c r="AC52" s="230"/>
      <c r="AD52" s="327" t="s">
        <v>158</v>
      </c>
      <c r="AE52" s="332" t="s">
        <v>55</v>
      </c>
      <c r="AF52" s="332" t="s">
        <v>20</v>
      </c>
      <c r="AG52" s="332" t="s">
        <v>56</v>
      </c>
      <c r="AH52" s="332" t="s">
        <v>57</v>
      </c>
      <c r="AI52" s="332" t="s">
        <v>99</v>
      </c>
      <c r="AJ52" s="333" t="s">
        <v>192</v>
      </c>
      <c r="AK52" s="230"/>
      <c r="AL52" s="327" t="s">
        <v>158</v>
      </c>
      <c r="AM52" s="332" t="s">
        <v>55</v>
      </c>
      <c r="AN52" s="332" t="s">
        <v>20</v>
      </c>
      <c r="AO52" s="332" t="s">
        <v>56</v>
      </c>
      <c r="AP52" s="332" t="s">
        <v>57</v>
      </c>
      <c r="AQ52" s="332" t="s">
        <v>99</v>
      </c>
      <c r="AR52" s="333" t="s">
        <v>192</v>
      </c>
      <c r="AS52"/>
      <c r="AT52" s="327" t="s">
        <v>158</v>
      </c>
      <c r="AU52" s="332" t="s">
        <v>55</v>
      </c>
      <c r="AV52" s="332" t="s">
        <v>20</v>
      </c>
      <c r="AW52" s="332" t="s">
        <v>56</v>
      </c>
      <c r="AX52" s="332" t="s">
        <v>57</v>
      </c>
      <c r="AY52" s="321" t="s">
        <v>99</v>
      </c>
    </row>
    <row r="53" spans="1:55" ht="15" x14ac:dyDescent="0.25">
      <c r="A53" s="324" t="s">
        <v>23</v>
      </c>
      <c r="B53" s="334">
        <v>11354</v>
      </c>
      <c r="C53" s="334">
        <v>16536</v>
      </c>
      <c r="D53" s="334">
        <v>21705</v>
      </c>
      <c r="E53" s="334">
        <v>27437</v>
      </c>
      <c r="F53" s="335">
        <v>36714</v>
      </c>
      <c r="G53" s="336">
        <v>11643</v>
      </c>
      <c r="H53" s="334">
        <v>16542</v>
      </c>
      <c r="I53" s="334">
        <v>21654</v>
      </c>
      <c r="J53" s="334">
        <v>27364</v>
      </c>
      <c r="K53" s="334">
        <v>36833</v>
      </c>
      <c r="M53" s="315" t="s">
        <v>23</v>
      </c>
      <c r="N53" s="316">
        <v>99.38</v>
      </c>
      <c r="O53" s="316">
        <v>100</v>
      </c>
      <c r="P53" s="316">
        <v>1.0062386798148522</v>
      </c>
      <c r="R53" s="222" t="s">
        <v>23</v>
      </c>
      <c r="S53" s="337">
        <v>11354</v>
      </c>
      <c r="T53" s="337">
        <v>16536</v>
      </c>
      <c r="U53" s="337">
        <v>21705</v>
      </c>
      <c r="V53" s="337">
        <v>27437</v>
      </c>
      <c r="W53" s="338">
        <v>36714</v>
      </c>
      <c r="X53" s="339">
        <f>IFERROR(G53/$P53,":")</f>
        <v>11570.813399999999</v>
      </c>
      <c r="Y53" s="339">
        <f t="shared" ref="Y53:AB68" si="0">IFERROR(H53/$P53,":")</f>
        <v>16439.439599999998</v>
      </c>
      <c r="Z53" s="339">
        <f t="shared" si="0"/>
        <v>21519.745199999998</v>
      </c>
      <c r="AA53" s="339">
        <f t="shared" si="0"/>
        <v>27194.343199999999</v>
      </c>
      <c r="AB53" s="339">
        <f t="shared" si="0"/>
        <v>36604.635399999999</v>
      </c>
      <c r="AC53" s="230"/>
      <c r="AD53" s="327" t="s">
        <v>23</v>
      </c>
      <c r="AE53" s="340">
        <f>IFERROR((X53-S53)/S53*100,":")</f>
        <v>1.9095772415007848</v>
      </c>
      <c r="AF53" s="340">
        <f t="shared" ref="AF53:AI68" si="1">IFERROR((Y53-T53)/T53*100,":")</f>
        <v>-0.58394049346880816</v>
      </c>
      <c r="AG53" s="340">
        <f t="shared" si="1"/>
        <v>-0.85351209398757177</v>
      </c>
      <c r="AH53" s="340">
        <f t="shared" si="1"/>
        <v>-0.88441447680140206</v>
      </c>
      <c r="AI53" s="340">
        <f t="shared" si="1"/>
        <v>-0.29788255161518984</v>
      </c>
      <c r="AJ53" s="212">
        <f>IFERROR(AI53-AE53,":")</f>
        <v>-2.2074597931159747</v>
      </c>
      <c r="AK53" s="230"/>
      <c r="AL53" s="342" t="s">
        <v>35</v>
      </c>
      <c r="AM53" s="343">
        <v>-1.209672632038413</v>
      </c>
      <c r="AN53" s="343">
        <v>2.3721008403361399</v>
      </c>
      <c r="AO53" s="343">
        <v>8.1323657474600903</v>
      </c>
      <c r="AP53" s="343">
        <v>10.165430267062323</v>
      </c>
      <c r="AQ53" s="343">
        <v>7.4304322127816889</v>
      </c>
      <c r="AR53" s="344">
        <v>8.640104844820101</v>
      </c>
      <c r="AS53"/>
      <c r="AT53" s="327" t="s">
        <v>35</v>
      </c>
      <c r="AU53" s="340">
        <v>-1.209672632038413</v>
      </c>
      <c r="AV53" s="340">
        <v>2.3721008403361399</v>
      </c>
      <c r="AW53" s="340">
        <v>8.1323657474600903</v>
      </c>
      <c r="AX53" s="340">
        <v>10.165430267062323</v>
      </c>
      <c r="AY53" s="320">
        <v>7.4304322127816889</v>
      </c>
      <c r="BA53" s="222" t="s">
        <v>27</v>
      </c>
      <c r="BB53" s="212">
        <v>-6.855415993716667</v>
      </c>
      <c r="BC53" s="230"/>
    </row>
    <row r="54" spans="1:55" ht="15" x14ac:dyDescent="0.25">
      <c r="A54" s="324" t="s">
        <v>24</v>
      </c>
      <c r="B54" s="334">
        <v>2496</v>
      </c>
      <c r="C54" s="334">
        <v>4708</v>
      </c>
      <c r="D54" s="334">
        <v>6476</v>
      </c>
      <c r="E54" s="334">
        <v>8574</v>
      </c>
      <c r="F54" s="335">
        <v>13462</v>
      </c>
      <c r="G54" s="336">
        <v>2619</v>
      </c>
      <c r="H54" s="334">
        <v>4665</v>
      </c>
      <c r="I54" s="334">
        <v>6516</v>
      </c>
      <c r="J54" s="334">
        <v>8793</v>
      </c>
      <c r="K54" s="334">
        <v>14023</v>
      </c>
      <c r="M54" s="315" t="s">
        <v>24</v>
      </c>
      <c r="N54" s="316">
        <v>101.08</v>
      </c>
      <c r="O54" s="316">
        <v>100</v>
      </c>
      <c r="P54" s="316">
        <v>0.98931539374752675</v>
      </c>
      <c r="R54" s="222" t="s">
        <v>24</v>
      </c>
      <c r="S54" s="337">
        <v>2496</v>
      </c>
      <c r="T54" s="337">
        <v>4708</v>
      </c>
      <c r="U54" s="337">
        <v>6476</v>
      </c>
      <c r="V54" s="337">
        <v>8574</v>
      </c>
      <c r="W54" s="338">
        <v>13462</v>
      </c>
      <c r="X54" s="339">
        <f t="shared" ref="X54:X83" si="2">IFERROR(G54/$P54,":")</f>
        <v>2647.2851999999998</v>
      </c>
      <c r="Y54" s="339">
        <f t="shared" si="0"/>
        <v>4715.3819999999996</v>
      </c>
      <c r="Z54" s="339">
        <f t="shared" si="0"/>
        <v>6586.3728000000001</v>
      </c>
      <c r="AA54" s="339">
        <f t="shared" si="0"/>
        <v>8887.9643999999989</v>
      </c>
      <c r="AB54" s="339">
        <f t="shared" si="0"/>
        <v>14174.448399999999</v>
      </c>
      <c r="AC54" s="230"/>
      <c r="AD54" s="327" t="s">
        <v>24</v>
      </c>
      <c r="AE54" s="340">
        <f t="shared" ref="AE54:AE83" si="3">IFERROR((X54-S54)/S54*100,":")</f>
        <v>6.0611057692307613</v>
      </c>
      <c r="AF54" s="340">
        <f t="shared" si="1"/>
        <v>0.15679694137637229</v>
      </c>
      <c r="AG54" s="340">
        <f t="shared" si="1"/>
        <v>1.704336009882645</v>
      </c>
      <c r="AH54" s="340">
        <f t="shared" si="1"/>
        <v>3.6618194541637386</v>
      </c>
      <c r="AI54" s="340">
        <f t="shared" si="1"/>
        <v>5.2922923785470157</v>
      </c>
      <c r="AJ54" s="212">
        <f t="shared" ref="AJ54:AJ83" si="4">IFERROR(AI54-AE54,":")</f>
        <v>-0.76881339068374555</v>
      </c>
      <c r="AK54" s="230"/>
      <c r="AL54" s="342" t="s">
        <v>43</v>
      </c>
      <c r="AM54" s="343">
        <v>-2.4588571428571382</v>
      </c>
      <c r="AN54" s="343">
        <v>6.9852796725784412</v>
      </c>
      <c r="AO54" s="343">
        <v>7.81844083526682</v>
      </c>
      <c r="AP54" s="343">
        <v>6.1751674641148275</v>
      </c>
      <c r="AQ54" s="343">
        <v>5.4168449682683475</v>
      </c>
      <c r="AR54" s="344">
        <v>7.8757021111254861</v>
      </c>
      <c r="AS54"/>
      <c r="AT54" s="327" t="s">
        <v>43</v>
      </c>
      <c r="AU54" s="340">
        <v>-2.4588571428571382</v>
      </c>
      <c r="AV54" s="340">
        <v>6.9852796725784412</v>
      </c>
      <c r="AW54" s="340">
        <v>7.81844083526682</v>
      </c>
      <c r="AX54" s="340">
        <v>6.1751674641148275</v>
      </c>
      <c r="AY54" s="320">
        <v>5.4168449682683475</v>
      </c>
      <c r="BA54" s="222" t="s">
        <v>44</v>
      </c>
      <c r="BB54" s="212">
        <v>-4.483839825397931</v>
      </c>
      <c r="BC54" s="230"/>
    </row>
    <row r="55" spans="1:55" ht="15" x14ac:dyDescent="0.25">
      <c r="A55" s="324" t="s">
        <v>25</v>
      </c>
      <c r="B55" s="334">
        <v>119708</v>
      </c>
      <c r="C55" s="334">
        <v>164249</v>
      </c>
      <c r="D55" s="334">
        <v>198028</v>
      </c>
      <c r="E55" s="334">
        <v>240611</v>
      </c>
      <c r="F55" s="335">
        <v>344024</v>
      </c>
      <c r="G55" s="336">
        <v>123962</v>
      </c>
      <c r="H55" s="334">
        <v>169187</v>
      </c>
      <c r="I55" s="334">
        <v>204395</v>
      </c>
      <c r="J55" s="334">
        <v>250901</v>
      </c>
      <c r="K55" s="334">
        <v>355345</v>
      </c>
      <c r="M55" s="315" t="s">
        <v>25</v>
      </c>
      <c r="N55" s="317">
        <v>99.8</v>
      </c>
      <c r="O55" s="317">
        <v>100</v>
      </c>
      <c r="P55" s="317">
        <v>1.0020040080160322</v>
      </c>
      <c r="R55" s="222" t="s">
        <v>25</v>
      </c>
      <c r="S55" s="337">
        <v>119708</v>
      </c>
      <c r="T55" s="337">
        <v>164249</v>
      </c>
      <c r="U55" s="337">
        <v>198028</v>
      </c>
      <c r="V55" s="337">
        <v>240611</v>
      </c>
      <c r="W55" s="338">
        <v>344024</v>
      </c>
      <c r="X55" s="339">
        <f t="shared" si="2"/>
        <v>123714.07599999999</v>
      </c>
      <c r="Y55" s="339">
        <f t="shared" si="0"/>
        <v>168848.62599999999</v>
      </c>
      <c r="Z55" s="339">
        <f t="shared" si="0"/>
        <v>203986.20999999996</v>
      </c>
      <c r="AA55" s="339">
        <f t="shared" si="0"/>
        <v>250399.19799999997</v>
      </c>
      <c r="AB55" s="339">
        <f t="shared" si="0"/>
        <v>354634.30999999994</v>
      </c>
      <c r="AC55" s="230"/>
      <c r="AD55" s="327" t="s">
        <v>25</v>
      </c>
      <c r="AE55" s="340">
        <f t="shared" si="3"/>
        <v>3.3465399137902114</v>
      </c>
      <c r="AF55" s="340">
        <f t="shared" si="1"/>
        <v>2.8003981759401819</v>
      </c>
      <c r="AG55" s="340">
        <f t="shared" si="1"/>
        <v>3.0087714868604252</v>
      </c>
      <c r="AH55" s="340">
        <f t="shared" si="1"/>
        <v>4.0680592325371547</v>
      </c>
      <c r="AI55" s="340">
        <f t="shared" si="1"/>
        <v>3.0841772667023055</v>
      </c>
      <c r="AJ55" s="212">
        <f t="shared" si="4"/>
        <v>-0.26236264708790591</v>
      </c>
      <c r="AK55" s="230"/>
      <c r="AL55" s="342" t="s">
        <v>61</v>
      </c>
      <c r="AM55" s="343">
        <v>-2.5479972538250419</v>
      </c>
      <c r="AN55" s="343">
        <v>2.4604194307725091</v>
      </c>
      <c r="AO55" s="343">
        <v>1.2594588891400977</v>
      </c>
      <c r="AP55" s="343">
        <v>-3.9111619795082292E-2</v>
      </c>
      <c r="AQ55" s="343">
        <v>0.65535490605426749</v>
      </c>
      <c r="AR55" s="344">
        <v>3.2033521598793095</v>
      </c>
      <c r="AS55"/>
      <c r="AT55" s="327" t="s">
        <v>61</v>
      </c>
      <c r="AU55" s="340">
        <v>-2.5479972538250419</v>
      </c>
      <c r="AV55" s="340">
        <v>2.4604194307725091</v>
      </c>
      <c r="AW55" s="340">
        <v>1.2594588891400977</v>
      </c>
      <c r="AX55" s="340">
        <v>-3.9111619795082292E-2</v>
      </c>
      <c r="AY55" s="320">
        <v>0.65535490605426749</v>
      </c>
      <c r="BA55" s="222" t="s">
        <v>45</v>
      </c>
      <c r="BB55" s="212">
        <v>-4.4544072637277274</v>
      </c>
      <c r="BC55" s="230"/>
    </row>
    <row r="56" spans="1:55" ht="15" x14ac:dyDescent="0.25">
      <c r="A56" s="324" t="s">
        <v>26</v>
      </c>
      <c r="B56" s="334">
        <v>116965</v>
      </c>
      <c r="C56" s="334">
        <v>165487</v>
      </c>
      <c r="D56" s="334">
        <v>207864</v>
      </c>
      <c r="E56" s="334">
        <v>257537</v>
      </c>
      <c r="F56" s="335">
        <v>352540</v>
      </c>
      <c r="G56" s="336">
        <v>120349</v>
      </c>
      <c r="H56" s="334">
        <v>168007</v>
      </c>
      <c r="I56" s="334">
        <v>211450</v>
      </c>
      <c r="J56" s="334">
        <v>261590</v>
      </c>
      <c r="K56" s="334">
        <v>355815</v>
      </c>
      <c r="M56" s="315" t="s">
        <v>26</v>
      </c>
      <c r="N56" s="317">
        <v>99.8</v>
      </c>
      <c r="O56" s="317">
        <v>100</v>
      </c>
      <c r="P56" s="317">
        <v>1.0020040080160322</v>
      </c>
      <c r="R56" s="222" t="s">
        <v>26</v>
      </c>
      <c r="S56" s="337">
        <v>116965</v>
      </c>
      <c r="T56" s="337">
        <v>165487</v>
      </c>
      <c r="U56" s="337">
        <v>207864</v>
      </c>
      <c r="V56" s="337">
        <v>257537</v>
      </c>
      <c r="W56" s="338">
        <v>352540</v>
      </c>
      <c r="X56" s="339">
        <f t="shared" si="2"/>
        <v>120108.30199999998</v>
      </c>
      <c r="Y56" s="339">
        <f t="shared" si="0"/>
        <v>167670.98599999998</v>
      </c>
      <c r="Z56" s="339">
        <f t="shared" si="0"/>
        <v>211027.09999999998</v>
      </c>
      <c r="AA56" s="339">
        <f t="shared" si="0"/>
        <v>261066.81999999998</v>
      </c>
      <c r="AB56" s="339">
        <f t="shared" si="0"/>
        <v>355103.36999999994</v>
      </c>
      <c r="AC56" s="230"/>
      <c r="AD56" s="327" t="s">
        <v>26</v>
      </c>
      <c r="AE56" s="340">
        <f t="shared" si="3"/>
        <v>2.6873868251186095</v>
      </c>
      <c r="AF56" s="340">
        <f t="shared" si="1"/>
        <v>1.3197326678228352</v>
      </c>
      <c r="AG56" s="340">
        <f t="shared" si="1"/>
        <v>1.5217161220798101</v>
      </c>
      <c r="AH56" s="340">
        <f t="shared" si="1"/>
        <v>1.3706069419151337</v>
      </c>
      <c r="AI56" s="340">
        <f t="shared" si="1"/>
        <v>0.72711465365630479</v>
      </c>
      <c r="AJ56" s="212">
        <f t="shared" si="4"/>
        <v>-1.9602721714623046</v>
      </c>
      <c r="AK56" s="230"/>
      <c r="AL56" s="327" t="s">
        <v>34</v>
      </c>
      <c r="AM56" s="340">
        <v>6.1204414916416727</v>
      </c>
      <c r="AN56" s="340">
        <v>9.2630528586839436</v>
      </c>
      <c r="AO56" s="340">
        <v>11.777074764558924</v>
      </c>
      <c r="AP56" s="340">
        <v>11.859692756846954</v>
      </c>
      <c r="AQ56" s="340">
        <v>8.9122215470093025</v>
      </c>
      <c r="AR56" s="341">
        <v>2.7917800553676297</v>
      </c>
      <c r="AS56"/>
      <c r="AT56" s="327"/>
      <c r="AU56" s="340"/>
      <c r="AV56" s="340"/>
      <c r="AW56" s="340"/>
      <c r="AX56" s="340"/>
      <c r="AY56" s="320"/>
      <c r="BA56" s="222" t="s">
        <v>42</v>
      </c>
      <c r="BB56" s="212">
        <v>-4.4223402405600947</v>
      </c>
      <c r="BC56" s="230"/>
    </row>
    <row r="57" spans="1:55" ht="15" x14ac:dyDescent="0.25">
      <c r="A57" s="324" t="s">
        <v>101</v>
      </c>
      <c r="B57" s="334">
        <v>9656</v>
      </c>
      <c r="C57" s="334">
        <v>15318</v>
      </c>
      <c r="D57" s="334">
        <v>19733</v>
      </c>
      <c r="E57" s="334">
        <v>25812</v>
      </c>
      <c r="F57" s="335">
        <v>36870</v>
      </c>
      <c r="G57" s="336">
        <v>10260</v>
      </c>
      <c r="H57" s="334">
        <v>15910</v>
      </c>
      <c r="I57" s="334">
        <v>20668</v>
      </c>
      <c r="J57" s="334">
        <v>26646</v>
      </c>
      <c r="K57" s="334">
        <v>38399</v>
      </c>
      <c r="M57" s="315" t="s">
        <v>101</v>
      </c>
      <c r="N57" s="317">
        <v>99.9</v>
      </c>
      <c r="O57" s="317">
        <v>100</v>
      </c>
      <c r="P57" s="317">
        <v>1.0010010010010009</v>
      </c>
      <c r="R57" s="222" t="s">
        <v>101</v>
      </c>
      <c r="S57" s="337">
        <v>9656</v>
      </c>
      <c r="T57" s="337">
        <v>15318</v>
      </c>
      <c r="U57" s="337">
        <v>19733</v>
      </c>
      <c r="V57" s="337">
        <v>25812</v>
      </c>
      <c r="W57" s="338">
        <v>36870</v>
      </c>
      <c r="X57" s="339">
        <f t="shared" si="2"/>
        <v>10249.740000000002</v>
      </c>
      <c r="Y57" s="339">
        <f t="shared" si="0"/>
        <v>15894.090000000002</v>
      </c>
      <c r="Z57" s="339">
        <f t="shared" si="0"/>
        <v>20647.332000000002</v>
      </c>
      <c r="AA57" s="339">
        <f t="shared" si="0"/>
        <v>26619.354000000003</v>
      </c>
      <c r="AB57" s="339">
        <f t="shared" si="0"/>
        <v>38360.601000000002</v>
      </c>
      <c r="AC57" s="230"/>
      <c r="AD57" s="327" t="s">
        <v>101</v>
      </c>
      <c r="AE57" s="340">
        <f t="shared" si="3"/>
        <v>6.1489229494614914</v>
      </c>
      <c r="AF57" s="340">
        <f t="shared" si="1"/>
        <v>3.760869565217404</v>
      </c>
      <c r="AG57" s="340">
        <f t="shared" si="1"/>
        <v>4.6335174580651808</v>
      </c>
      <c r="AH57" s="340">
        <f t="shared" si="1"/>
        <v>3.1278242677824384</v>
      </c>
      <c r="AI57" s="340">
        <f t="shared" si="1"/>
        <v>4.0428559804719351</v>
      </c>
      <c r="AJ57" s="212">
        <f t="shared" si="4"/>
        <v>-2.1060669689895564</v>
      </c>
      <c r="AK57" s="230"/>
      <c r="AL57" s="327" t="s">
        <v>32</v>
      </c>
      <c r="AM57" s="340">
        <v>-2.1666958041957876</v>
      </c>
      <c r="AN57" s="340">
        <v>-0.82788445054001636</v>
      </c>
      <c r="AO57" s="340">
        <v>0.45151342090235591</v>
      </c>
      <c r="AP57" s="340">
        <v>0.5501397994600985</v>
      </c>
      <c r="AQ57" s="340">
        <v>0.52757480575302473</v>
      </c>
      <c r="AR57" s="341">
        <v>2.6942706099488123</v>
      </c>
      <c r="AS57"/>
      <c r="AT57" s="327" t="s">
        <v>45</v>
      </c>
      <c r="AU57" s="340">
        <v>0.24107191316146301</v>
      </c>
      <c r="AV57" s="340">
        <v>1.5733416995338743</v>
      </c>
      <c r="AW57" s="340">
        <v>2.1332794830371582</v>
      </c>
      <c r="AX57" s="340">
        <v>3.8420363982433706E-3</v>
      </c>
      <c r="AY57" s="320">
        <v>-4.2133353505662647</v>
      </c>
      <c r="BA57" s="222" t="s">
        <v>40</v>
      </c>
      <c r="BB57" s="212">
        <v>-3.0662324290499878</v>
      </c>
      <c r="BC57" s="230"/>
    </row>
    <row r="58" spans="1:55" ht="15" x14ac:dyDescent="0.25">
      <c r="A58" s="324" t="s">
        <v>27</v>
      </c>
      <c r="B58" s="334">
        <v>3234</v>
      </c>
      <c r="C58" s="334">
        <v>5147</v>
      </c>
      <c r="D58" s="334">
        <v>7217</v>
      </c>
      <c r="E58" s="334">
        <v>10220</v>
      </c>
      <c r="F58" s="335">
        <v>16436</v>
      </c>
      <c r="G58" s="336">
        <v>3654</v>
      </c>
      <c r="H58" s="334">
        <v>5595</v>
      </c>
      <c r="I58" s="334">
        <v>7889</v>
      </c>
      <c r="J58" s="334">
        <v>10979</v>
      </c>
      <c r="K58" s="334">
        <v>17443</v>
      </c>
      <c r="M58" s="315" t="s">
        <v>27</v>
      </c>
      <c r="N58" s="316">
        <v>99.93</v>
      </c>
      <c r="O58" s="316">
        <v>100</v>
      </c>
      <c r="P58" s="316">
        <v>1.0007004903432402</v>
      </c>
      <c r="Q58" s="318"/>
      <c r="R58" s="222" t="s">
        <v>27</v>
      </c>
      <c r="S58" s="337">
        <v>3234</v>
      </c>
      <c r="T58" s="337">
        <v>5147</v>
      </c>
      <c r="U58" s="337">
        <v>7217</v>
      </c>
      <c r="V58" s="337">
        <v>10220</v>
      </c>
      <c r="W58" s="338">
        <v>16436</v>
      </c>
      <c r="X58" s="339">
        <f t="shared" si="2"/>
        <v>3651.4422000000004</v>
      </c>
      <c r="Y58" s="339">
        <f t="shared" si="0"/>
        <v>5591.0835000000006</v>
      </c>
      <c r="Z58" s="339">
        <f t="shared" si="0"/>
        <v>7883.4777000000013</v>
      </c>
      <c r="AA58" s="339">
        <f t="shared" si="0"/>
        <v>10971.314700000001</v>
      </c>
      <c r="AB58" s="339">
        <f t="shared" si="0"/>
        <v>17430.789900000003</v>
      </c>
      <c r="AC58" s="230"/>
      <c r="AD58" s="327" t="s">
        <v>27</v>
      </c>
      <c r="AE58" s="340">
        <f t="shared" si="3"/>
        <v>12.907922077922091</v>
      </c>
      <c r="AF58" s="340">
        <f t="shared" si="1"/>
        <v>8.6280066057897926</v>
      </c>
      <c r="AG58" s="340">
        <f t="shared" si="1"/>
        <v>9.2348302618816867</v>
      </c>
      <c r="AH58" s="340">
        <f t="shared" si="1"/>
        <v>7.3514158512720238</v>
      </c>
      <c r="AI58" s="340">
        <f t="shared" si="1"/>
        <v>6.0525060842054241</v>
      </c>
      <c r="AJ58" s="212">
        <f t="shared" si="4"/>
        <v>-6.855415993716667</v>
      </c>
      <c r="AK58" s="230"/>
      <c r="AL58" s="327" t="s">
        <v>30</v>
      </c>
      <c r="AM58" s="340">
        <v>1.1019569135696596</v>
      </c>
      <c r="AN58" s="340">
        <v>1.2291605926633999</v>
      </c>
      <c r="AO58" s="340">
        <v>0.92799896221520195</v>
      </c>
      <c r="AP58" s="340">
        <v>1.5054894354261603</v>
      </c>
      <c r="AQ58" s="340">
        <v>2.2226359929810111</v>
      </c>
      <c r="AR58" s="341">
        <v>1.1206790794113515</v>
      </c>
      <c r="AS58"/>
      <c r="AT58" s="327" t="s">
        <v>44</v>
      </c>
      <c r="AU58" s="340">
        <v>6.6023452980347601</v>
      </c>
      <c r="AV58" s="340">
        <v>3.9830519140010643</v>
      </c>
      <c r="AW58" s="340">
        <v>4.3389302208413829</v>
      </c>
      <c r="AX58" s="340">
        <v>2.9465483826941496</v>
      </c>
      <c r="AY58" s="320">
        <v>2.1185054726368286</v>
      </c>
      <c r="BA58" s="222" t="s">
        <v>28</v>
      </c>
      <c r="BB58" s="212">
        <v>-2.9664084488012801</v>
      </c>
      <c r="BC58" s="230"/>
    </row>
    <row r="59" spans="1:55" ht="15" x14ac:dyDescent="0.25">
      <c r="A59" s="324" t="s">
        <v>28</v>
      </c>
      <c r="B59" s="334">
        <v>10617</v>
      </c>
      <c r="C59" s="334">
        <v>15516</v>
      </c>
      <c r="D59" s="334">
        <v>20355</v>
      </c>
      <c r="E59" s="334">
        <v>27180</v>
      </c>
      <c r="F59" s="335">
        <v>40078</v>
      </c>
      <c r="G59" s="345">
        <v>11275</v>
      </c>
      <c r="H59" s="346">
        <v>16055</v>
      </c>
      <c r="I59" s="346">
        <v>21688</v>
      </c>
      <c r="J59" s="346">
        <v>28221</v>
      </c>
      <c r="K59" s="346">
        <v>41373</v>
      </c>
      <c r="M59" s="315" t="s">
        <v>28</v>
      </c>
      <c r="N59" s="317">
        <v>100</v>
      </c>
      <c r="O59" s="317">
        <v>100</v>
      </c>
      <c r="P59" s="317">
        <v>1</v>
      </c>
      <c r="Q59" s="319"/>
      <c r="R59" s="222" t="s">
        <v>28</v>
      </c>
      <c r="S59" s="337">
        <v>10617</v>
      </c>
      <c r="T59" s="337">
        <v>15516</v>
      </c>
      <c r="U59" s="337">
        <v>20355</v>
      </c>
      <c r="V59" s="337">
        <v>27180</v>
      </c>
      <c r="W59" s="338">
        <v>40078</v>
      </c>
      <c r="X59" s="339">
        <f t="shared" si="2"/>
        <v>11275</v>
      </c>
      <c r="Y59" s="339">
        <f t="shared" si="0"/>
        <v>16055</v>
      </c>
      <c r="Z59" s="339">
        <f t="shared" si="0"/>
        <v>21688</v>
      </c>
      <c r="AA59" s="339">
        <f t="shared" si="0"/>
        <v>28221</v>
      </c>
      <c r="AB59" s="339">
        <f t="shared" si="0"/>
        <v>41373</v>
      </c>
      <c r="AC59" s="230"/>
      <c r="AD59" s="327" t="s">
        <v>28</v>
      </c>
      <c r="AE59" s="340">
        <f t="shared" si="3"/>
        <v>6.1976076104360924</v>
      </c>
      <c r="AF59" s="340">
        <f t="shared" si="1"/>
        <v>3.473833462232534</v>
      </c>
      <c r="AG59" s="340">
        <f t="shared" si="1"/>
        <v>6.5487595185458121</v>
      </c>
      <c r="AH59" s="340">
        <f t="shared" si="1"/>
        <v>3.8300220750551874</v>
      </c>
      <c r="AI59" s="340">
        <f t="shared" si="1"/>
        <v>3.2311991616348124</v>
      </c>
      <c r="AJ59" s="212">
        <f t="shared" si="4"/>
        <v>-2.9664084488012801</v>
      </c>
      <c r="AK59" s="230"/>
      <c r="AL59" s="327" t="s">
        <v>63</v>
      </c>
      <c r="AM59" s="340">
        <v>1.9365353273895121</v>
      </c>
      <c r="AN59" s="340">
        <v>2.0993973951921205</v>
      </c>
      <c r="AO59" s="340">
        <v>2.0313717848791892</v>
      </c>
      <c r="AP59" s="340">
        <v>1.3945233265720081</v>
      </c>
      <c r="AQ59" s="340">
        <v>2.9129084725713441</v>
      </c>
      <c r="AR59" s="341">
        <v>0.97637314518183205</v>
      </c>
      <c r="AS59"/>
      <c r="AT59" s="327" t="s">
        <v>27</v>
      </c>
      <c r="AU59" s="340">
        <v>12.907922077922091</v>
      </c>
      <c r="AV59" s="340">
        <v>8.6280066057897926</v>
      </c>
      <c r="AW59" s="340">
        <v>9.2348302618816867</v>
      </c>
      <c r="AX59" s="340">
        <v>7.3514158512720238</v>
      </c>
      <c r="AY59" s="320">
        <v>6.0525060842054241</v>
      </c>
      <c r="BA59" s="222" t="s">
        <v>23</v>
      </c>
      <c r="BB59" s="212">
        <v>-2.2074597931159747</v>
      </c>
      <c r="BC59" s="230"/>
    </row>
    <row r="60" spans="1:55" ht="15" x14ac:dyDescent="0.25">
      <c r="A60" s="324" t="s">
        <v>29</v>
      </c>
      <c r="B60" s="334">
        <v>3000</v>
      </c>
      <c r="C60" s="334">
        <v>5490</v>
      </c>
      <c r="D60" s="334">
        <v>7680</v>
      </c>
      <c r="E60" s="334">
        <v>10147</v>
      </c>
      <c r="F60" s="335">
        <v>15512</v>
      </c>
      <c r="G60" s="336">
        <v>3000</v>
      </c>
      <c r="H60" s="334">
        <v>5452</v>
      </c>
      <c r="I60" s="334">
        <v>7520</v>
      </c>
      <c r="J60" s="334">
        <v>10070</v>
      </c>
      <c r="K60" s="334">
        <v>15212</v>
      </c>
      <c r="M60" s="315" t="s">
        <v>29</v>
      </c>
      <c r="N60" s="316">
        <v>101.11</v>
      </c>
      <c r="O60" s="316">
        <v>100</v>
      </c>
      <c r="P60" s="316">
        <v>0.98902185738304815</v>
      </c>
      <c r="Q60" s="318"/>
      <c r="R60" s="222" t="s">
        <v>29</v>
      </c>
      <c r="S60" s="337">
        <v>3000</v>
      </c>
      <c r="T60" s="337">
        <v>5490</v>
      </c>
      <c r="U60" s="337">
        <v>7680</v>
      </c>
      <c r="V60" s="337">
        <v>10147</v>
      </c>
      <c r="W60" s="338">
        <v>15512</v>
      </c>
      <c r="X60" s="339">
        <f t="shared" si="2"/>
        <v>3033.3</v>
      </c>
      <c r="Y60" s="339">
        <f t="shared" si="0"/>
        <v>5512.5172000000002</v>
      </c>
      <c r="Z60" s="339">
        <f t="shared" si="0"/>
        <v>7603.4719999999998</v>
      </c>
      <c r="AA60" s="339">
        <f t="shared" si="0"/>
        <v>10181.777</v>
      </c>
      <c r="AB60" s="339">
        <f t="shared" si="0"/>
        <v>15380.8532</v>
      </c>
      <c r="AC60" s="230"/>
      <c r="AD60" s="327" t="s">
        <v>29</v>
      </c>
      <c r="AE60" s="340">
        <f t="shared" si="3"/>
        <v>1.1100000000000061</v>
      </c>
      <c r="AF60" s="340">
        <f t="shared" si="1"/>
        <v>0.41014936247723549</v>
      </c>
      <c r="AG60" s="340">
        <f t="shared" si="1"/>
        <v>-0.99645833333333655</v>
      </c>
      <c r="AH60" s="340">
        <f t="shared" si="1"/>
        <v>0.34273184192372175</v>
      </c>
      <c r="AI60" s="340">
        <f t="shared" si="1"/>
        <v>-0.84545384218669695</v>
      </c>
      <c r="AJ60" s="212">
        <f t="shared" si="4"/>
        <v>-1.9554538421867029</v>
      </c>
      <c r="AK60" s="230"/>
      <c r="AL60" s="327" t="s">
        <v>41</v>
      </c>
      <c r="AM60" s="340">
        <v>4.3075115562403825</v>
      </c>
      <c r="AN60" s="340">
        <v>4.8492474710091278</v>
      </c>
      <c r="AO60" s="340">
        <v>4.8517991004497896</v>
      </c>
      <c r="AP60" s="340">
        <v>3.4083129584352148</v>
      </c>
      <c r="AQ60" s="340">
        <v>4.9351366851462464</v>
      </c>
      <c r="AR60" s="341">
        <v>0.62762512890586386</v>
      </c>
      <c r="AS60"/>
      <c r="AT60"/>
      <c r="AU60"/>
      <c r="AV60"/>
      <c r="AW60"/>
      <c r="AX60"/>
      <c r="AY60" s="310"/>
      <c r="BA60" s="222" t="s">
        <v>101</v>
      </c>
      <c r="BB60" s="212">
        <v>-2.1060669689895564</v>
      </c>
      <c r="BC60" s="230"/>
    </row>
    <row r="61" spans="1:55" ht="15" x14ac:dyDescent="0.25">
      <c r="A61" s="324" t="s">
        <v>61</v>
      </c>
      <c r="B61" s="334">
        <v>5098</v>
      </c>
      <c r="C61" s="334">
        <v>9346</v>
      </c>
      <c r="D61" s="334">
        <v>13269</v>
      </c>
      <c r="E61" s="334">
        <v>18348</v>
      </c>
      <c r="F61" s="335">
        <v>27782</v>
      </c>
      <c r="G61" s="336">
        <v>4937</v>
      </c>
      <c r="H61" s="334">
        <v>9516</v>
      </c>
      <c r="I61" s="334">
        <v>13352</v>
      </c>
      <c r="J61" s="334">
        <v>18226</v>
      </c>
      <c r="K61" s="334">
        <v>27789</v>
      </c>
      <c r="M61" s="315" t="s">
        <v>61</v>
      </c>
      <c r="N61" s="316">
        <v>100.63</v>
      </c>
      <c r="O61" s="316">
        <v>100</v>
      </c>
      <c r="P61" s="316">
        <v>0.99373944151843396</v>
      </c>
      <c r="Q61" s="318"/>
      <c r="R61" s="222" t="s">
        <v>61</v>
      </c>
      <c r="S61" s="337">
        <v>5098</v>
      </c>
      <c r="T61" s="337">
        <v>9346</v>
      </c>
      <c r="U61" s="337">
        <v>13269</v>
      </c>
      <c r="V61" s="337">
        <v>18348</v>
      </c>
      <c r="W61" s="338">
        <v>27782</v>
      </c>
      <c r="X61" s="339">
        <f t="shared" si="2"/>
        <v>4968.1030999999994</v>
      </c>
      <c r="Y61" s="339">
        <f t="shared" si="0"/>
        <v>9575.9507999999987</v>
      </c>
      <c r="Z61" s="339">
        <f t="shared" si="0"/>
        <v>13436.1176</v>
      </c>
      <c r="AA61" s="339">
        <f t="shared" si="0"/>
        <v>18340.823799999998</v>
      </c>
      <c r="AB61" s="339">
        <f t="shared" si="0"/>
        <v>27964.070699999997</v>
      </c>
      <c r="AC61" s="230"/>
      <c r="AD61" s="327" t="s">
        <v>61</v>
      </c>
      <c r="AE61" s="340">
        <f t="shared" si="3"/>
        <v>-2.5479972538250419</v>
      </c>
      <c r="AF61" s="340">
        <f t="shared" si="1"/>
        <v>2.4604194307725091</v>
      </c>
      <c r="AG61" s="340">
        <f t="shared" si="1"/>
        <v>1.2594588891400977</v>
      </c>
      <c r="AH61" s="340">
        <f t="shared" si="1"/>
        <v>-3.9111619795082292E-2</v>
      </c>
      <c r="AI61" s="340">
        <f t="shared" si="1"/>
        <v>0.65535490605426749</v>
      </c>
      <c r="AJ61" s="212">
        <f t="shared" si="4"/>
        <v>3.2033521598793095</v>
      </c>
      <c r="AK61" s="443" t="s">
        <v>210</v>
      </c>
      <c r="AL61" s="327" t="s">
        <v>33</v>
      </c>
      <c r="AM61" s="340">
        <v>-6.0536751361161603</v>
      </c>
      <c r="AN61" s="340">
        <v>-4.6441983122363002</v>
      </c>
      <c r="AO61" s="340">
        <v>-2.7114576388888989</v>
      </c>
      <c r="AP61" s="340">
        <v>-4.6342911818738646</v>
      </c>
      <c r="AQ61" s="340">
        <v>-5.5421737555965311</v>
      </c>
      <c r="AR61" s="341">
        <v>0.51150138051962912</v>
      </c>
      <c r="AS61"/>
      <c r="AT61"/>
      <c r="AU61"/>
      <c r="AV61"/>
      <c r="AW61"/>
      <c r="AX61"/>
      <c r="AY61" s="310"/>
      <c r="BA61" s="222" t="s">
        <v>31</v>
      </c>
      <c r="BB61" s="212">
        <v>-2.028910160243206</v>
      </c>
      <c r="BC61" s="230"/>
    </row>
    <row r="62" spans="1:55" ht="15" x14ac:dyDescent="0.25">
      <c r="A62" s="324" t="s">
        <v>30</v>
      </c>
      <c r="B62" s="334">
        <v>11651</v>
      </c>
      <c r="C62" s="334">
        <v>16738</v>
      </c>
      <c r="D62" s="334">
        <v>21199</v>
      </c>
      <c r="E62" s="334">
        <v>26551</v>
      </c>
      <c r="F62" s="335">
        <v>38752</v>
      </c>
      <c r="G62" s="336">
        <v>11790</v>
      </c>
      <c r="H62" s="334">
        <v>16959</v>
      </c>
      <c r="I62" s="334">
        <v>21415</v>
      </c>
      <c r="J62" s="334">
        <v>26975</v>
      </c>
      <c r="K62" s="334">
        <v>39649</v>
      </c>
      <c r="M62" s="315" t="s">
        <v>30</v>
      </c>
      <c r="N62" s="316">
        <v>99.91</v>
      </c>
      <c r="O62" s="316">
        <v>100</v>
      </c>
      <c r="P62" s="316">
        <v>1.0009008107296566</v>
      </c>
      <c r="Q62" s="318"/>
      <c r="R62" s="222" t="s">
        <v>30</v>
      </c>
      <c r="S62" s="337">
        <v>11651</v>
      </c>
      <c r="T62" s="337">
        <v>16738</v>
      </c>
      <c r="U62" s="337">
        <v>21199</v>
      </c>
      <c r="V62" s="337">
        <v>26551</v>
      </c>
      <c r="W62" s="338">
        <v>38752</v>
      </c>
      <c r="X62" s="339">
        <f t="shared" si="2"/>
        <v>11779.389000000001</v>
      </c>
      <c r="Y62" s="339">
        <f t="shared" si="0"/>
        <v>16943.7369</v>
      </c>
      <c r="Z62" s="339">
        <f t="shared" si="0"/>
        <v>21395.726500000001</v>
      </c>
      <c r="AA62" s="339">
        <f t="shared" si="0"/>
        <v>26950.7225</v>
      </c>
      <c r="AB62" s="339">
        <f t="shared" si="0"/>
        <v>39613.315900000001</v>
      </c>
      <c r="AC62" s="230"/>
      <c r="AD62" s="327" t="s">
        <v>30</v>
      </c>
      <c r="AE62" s="340">
        <f t="shared" si="3"/>
        <v>1.1019569135696596</v>
      </c>
      <c r="AF62" s="340">
        <f t="shared" si="1"/>
        <v>1.2291605926633999</v>
      </c>
      <c r="AG62" s="340">
        <f t="shared" si="1"/>
        <v>0.92799896221520195</v>
      </c>
      <c r="AH62" s="340">
        <f t="shared" si="1"/>
        <v>1.5054894354261603</v>
      </c>
      <c r="AI62" s="340">
        <f t="shared" si="1"/>
        <v>2.2226359929810111</v>
      </c>
      <c r="AJ62" s="212">
        <f t="shared" si="4"/>
        <v>1.1206790794113515</v>
      </c>
      <c r="AK62" s="443" t="s">
        <v>210</v>
      </c>
      <c r="AL62" s="327" t="s">
        <v>39</v>
      </c>
      <c r="AM62" s="340">
        <v>0.80800986704575406</v>
      </c>
      <c r="AN62" s="340">
        <v>0.33842771804064203</v>
      </c>
      <c r="AO62" s="340">
        <v>1.046271600210636</v>
      </c>
      <c r="AP62" s="340">
        <v>0.92035099210173443</v>
      </c>
      <c r="AQ62" s="340">
        <v>0.89356193777338566</v>
      </c>
      <c r="AR62" s="341">
        <v>8.5552070727631602E-2</v>
      </c>
      <c r="AS62"/>
      <c r="AT62"/>
      <c r="AU62"/>
      <c r="AV62"/>
      <c r="AW62"/>
      <c r="AX62"/>
      <c r="AY62" s="310"/>
      <c r="BA62" s="222" t="s">
        <v>26</v>
      </c>
      <c r="BB62" s="212">
        <v>-1.9602721714623046</v>
      </c>
      <c r="BC62" s="230"/>
    </row>
    <row r="63" spans="1:55" ht="15" x14ac:dyDescent="0.25">
      <c r="A63" s="324" t="s">
        <v>31</v>
      </c>
      <c r="B63" s="334">
        <v>17267</v>
      </c>
      <c r="C63" s="334">
        <v>29077</v>
      </c>
      <c r="D63" s="334">
        <v>39600</v>
      </c>
      <c r="E63" s="334">
        <v>51893</v>
      </c>
      <c r="F63" s="335">
        <v>75323</v>
      </c>
      <c r="G63" s="336">
        <v>18383</v>
      </c>
      <c r="H63" s="334">
        <v>30880</v>
      </c>
      <c r="I63" s="334">
        <v>41667</v>
      </c>
      <c r="J63" s="334">
        <v>54504</v>
      </c>
      <c r="K63" s="334">
        <v>78667</v>
      </c>
      <c r="M63" s="315" t="s">
        <v>31</v>
      </c>
      <c r="N63" s="316">
        <v>100.26</v>
      </c>
      <c r="O63" s="316">
        <v>100</v>
      </c>
      <c r="P63" s="316">
        <v>0.99740674246957906</v>
      </c>
      <c r="Q63" s="318"/>
      <c r="R63" s="222" t="s">
        <v>31</v>
      </c>
      <c r="S63" s="337">
        <v>17267</v>
      </c>
      <c r="T63" s="337">
        <v>29077</v>
      </c>
      <c r="U63" s="337">
        <v>39600</v>
      </c>
      <c r="V63" s="337">
        <v>51893</v>
      </c>
      <c r="W63" s="338">
        <v>75323</v>
      </c>
      <c r="X63" s="339">
        <f t="shared" si="2"/>
        <v>18430.7958</v>
      </c>
      <c r="Y63" s="339">
        <f t="shared" si="0"/>
        <v>30960.288</v>
      </c>
      <c r="Z63" s="339">
        <f t="shared" si="0"/>
        <v>41775.334200000005</v>
      </c>
      <c r="AA63" s="339">
        <f t="shared" si="0"/>
        <v>54645.710400000004</v>
      </c>
      <c r="AB63" s="339">
        <f t="shared" si="0"/>
        <v>78871.534200000009</v>
      </c>
      <c r="AC63" s="230"/>
      <c r="AD63" s="327" t="s">
        <v>31</v>
      </c>
      <c r="AE63" s="340">
        <f t="shared" si="3"/>
        <v>6.7399999999999984</v>
      </c>
      <c r="AF63" s="340">
        <f t="shared" si="1"/>
        <v>6.4768992674622563</v>
      </c>
      <c r="AG63" s="340">
        <f t="shared" si="1"/>
        <v>5.4932681818181939</v>
      </c>
      <c r="AH63" s="340">
        <f t="shared" si="1"/>
        <v>5.3045890582544919</v>
      </c>
      <c r="AI63" s="340">
        <f t="shared" si="1"/>
        <v>4.7110898397567924</v>
      </c>
      <c r="AJ63" s="212">
        <f t="shared" si="4"/>
        <v>-2.028910160243206</v>
      </c>
      <c r="AK63" s="230"/>
      <c r="AL63" s="327" t="s">
        <v>38</v>
      </c>
      <c r="AM63" s="340">
        <v>3.7026694411415</v>
      </c>
      <c r="AN63" s="340">
        <v>5.0852428198433453</v>
      </c>
      <c r="AO63" s="340">
        <v>4.2971862047391891</v>
      </c>
      <c r="AP63" s="340">
        <v>5.1438674989184854</v>
      </c>
      <c r="AQ63" s="340">
        <v>3.5083182686187264</v>
      </c>
      <c r="AR63" s="341">
        <v>-0.19435117252277356</v>
      </c>
      <c r="AS63"/>
      <c r="AT63"/>
      <c r="AU63"/>
      <c r="AV63"/>
      <c r="AW63"/>
      <c r="AX63"/>
      <c r="AY63" s="310"/>
      <c r="BA63" s="222" t="s">
        <v>29</v>
      </c>
      <c r="BB63" s="212">
        <v>-1.9554538421867029</v>
      </c>
      <c r="BC63" s="230"/>
    </row>
    <row r="64" spans="1:55" ht="15" x14ac:dyDescent="0.25">
      <c r="A64" s="324" t="s">
        <v>32</v>
      </c>
      <c r="B64" s="334">
        <v>6864</v>
      </c>
      <c r="C64" s="334">
        <v>11666</v>
      </c>
      <c r="D64" s="334">
        <v>15759</v>
      </c>
      <c r="E64" s="334">
        <v>20744</v>
      </c>
      <c r="F64" s="335">
        <v>30245</v>
      </c>
      <c r="G64" s="336">
        <v>6722</v>
      </c>
      <c r="H64" s="334">
        <v>11581</v>
      </c>
      <c r="I64" s="334">
        <v>15846</v>
      </c>
      <c r="J64" s="334">
        <v>20879</v>
      </c>
      <c r="K64" s="334">
        <v>30435</v>
      </c>
      <c r="M64" s="315" t="s">
        <v>32</v>
      </c>
      <c r="N64" s="317">
        <v>99.9</v>
      </c>
      <c r="O64" s="317">
        <v>100</v>
      </c>
      <c r="P64" s="317">
        <v>1.0010010010010009</v>
      </c>
      <c r="Q64" s="319"/>
      <c r="R64" s="222" t="s">
        <v>32</v>
      </c>
      <c r="S64" s="337">
        <v>6864</v>
      </c>
      <c r="T64" s="337">
        <v>11666</v>
      </c>
      <c r="U64" s="337">
        <v>15759</v>
      </c>
      <c r="V64" s="337">
        <v>20744</v>
      </c>
      <c r="W64" s="338">
        <v>30245</v>
      </c>
      <c r="X64" s="339">
        <f t="shared" si="2"/>
        <v>6715.2780000000012</v>
      </c>
      <c r="Y64" s="339">
        <f t="shared" si="0"/>
        <v>11569.419000000002</v>
      </c>
      <c r="Z64" s="339">
        <f t="shared" si="0"/>
        <v>15830.154000000002</v>
      </c>
      <c r="AA64" s="339">
        <f t="shared" si="0"/>
        <v>20858.121000000003</v>
      </c>
      <c r="AB64" s="339">
        <f t="shared" si="0"/>
        <v>30404.565000000002</v>
      </c>
      <c r="AC64" s="230"/>
      <c r="AD64" s="327" t="s">
        <v>32</v>
      </c>
      <c r="AE64" s="340">
        <f t="shared" si="3"/>
        <v>-2.1666958041957876</v>
      </c>
      <c r="AF64" s="340">
        <f t="shared" si="1"/>
        <v>-0.82788445054001636</v>
      </c>
      <c r="AG64" s="340">
        <f t="shared" si="1"/>
        <v>0.45151342090235591</v>
      </c>
      <c r="AH64" s="340">
        <f t="shared" si="1"/>
        <v>0.5501397994600985</v>
      </c>
      <c r="AI64" s="340">
        <f t="shared" si="1"/>
        <v>0.52757480575302473</v>
      </c>
      <c r="AJ64" s="212">
        <f t="shared" si="4"/>
        <v>2.6942706099488123</v>
      </c>
      <c r="AK64" s="443" t="s">
        <v>210</v>
      </c>
      <c r="AL64" s="327" t="s">
        <v>46</v>
      </c>
      <c r="AM64" s="340">
        <v>1.9956672651107021</v>
      </c>
      <c r="AN64" s="340">
        <v>1.9628907635269339</v>
      </c>
      <c r="AO64" s="340">
        <v>0.41777402750822046</v>
      </c>
      <c r="AP64" s="340">
        <v>0.65702127659574094</v>
      </c>
      <c r="AQ64" s="340">
        <v>1.777929083645557</v>
      </c>
      <c r="AR64" s="341">
        <v>-0.21773818146514512</v>
      </c>
      <c r="AS64"/>
      <c r="AT64"/>
      <c r="AU64"/>
      <c r="AV64"/>
      <c r="AW64"/>
      <c r="AX64"/>
      <c r="AY64" s="310"/>
      <c r="BA64" s="222" t="s">
        <v>36</v>
      </c>
      <c r="BB64" s="212">
        <v>-1.6850607651511611</v>
      </c>
      <c r="BC64" s="230"/>
    </row>
    <row r="65" spans="1:55" ht="15" x14ac:dyDescent="0.25">
      <c r="A65" s="324" t="s">
        <v>33</v>
      </c>
      <c r="B65" s="334">
        <v>7714</v>
      </c>
      <c r="C65" s="334">
        <v>10902</v>
      </c>
      <c r="D65" s="334">
        <v>14400</v>
      </c>
      <c r="E65" s="334">
        <v>19596</v>
      </c>
      <c r="F65" s="335">
        <v>30376</v>
      </c>
      <c r="G65" s="336">
        <v>7135</v>
      </c>
      <c r="H65" s="334">
        <v>10235</v>
      </c>
      <c r="I65" s="334">
        <v>13793</v>
      </c>
      <c r="J65" s="334">
        <v>18399</v>
      </c>
      <c r="K65" s="334">
        <v>28249</v>
      </c>
      <c r="M65" s="315" t="s">
        <v>33</v>
      </c>
      <c r="N65" s="316">
        <v>101.57</v>
      </c>
      <c r="O65" s="316">
        <v>100</v>
      </c>
      <c r="P65" s="316">
        <v>0.98454267992517486</v>
      </c>
      <c r="Q65" s="318"/>
      <c r="R65" s="222" t="s">
        <v>33</v>
      </c>
      <c r="S65" s="337">
        <v>7714</v>
      </c>
      <c r="T65" s="337">
        <v>10902</v>
      </c>
      <c r="U65" s="337">
        <v>14400</v>
      </c>
      <c r="V65" s="337">
        <v>19596</v>
      </c>
      <c r="W65" s="338">
        <v>30376</v>
      </c>
      <c r="X65" s="339">
        <f t="shared" si="2"/>
        <v>7247.0194999999994</v>
      </c>
      <c r="Y65" s="339">
        <f t="shared" si="0"/>
        <v>10395.689499999999</v>
      </c>
      <c r="Z65" s="339">
        <f t="shared" si="0"/>
        <v>14009.550099999999</v>
      </c>
      <c r="AA65" s="339">
        <f t="shared" si="0"/>
        <v>18687.864299999997</v>
      </c>
      <c r="AB65" s="339">
        <f t="shared" si="0"/>
        <v>28692.509299999998</v>
      </c>
      <c r="AC65" s="230"/>
      <c r="AD65" s="327" t="s">
        <v>33</v>
      </c>
      <c r="AE65" s="340">
        <f t="shared" si="3"/>
        <v>-6.0536751361161603</v>
      </c>
      <c r="AF65" s="340">
        <f t="shared" si="1"/>
        <v>-4.6441983122363002</v>
      </c>
      <c r="AG65" s="340">
        <f t="shared" si="1"/>
        <v>-2.7114576388888989</v>
      </c>
      <c r="AH65" s="340">
        <f t="shared" si="1"/>
        <v>-4.6342911818738646</v>
      </c>
      <c r="AI65" s="340">
        <f t="shared" si="1"/>
        <v>-5.5421737555965311</v>
      </c>
      <c r="AJ65" s="212">
        <f t="shared" si="4"/>
        <v>0.51150138051962912</v>
      </c>
      <c r="AK65" s="443" t="s">
        <v>210</v>
      </c>
      <c r="AL65" s="327" t="s">
        <v>25</v>
      </c>
      <c r="AM65" s="340">
        <v>-2.4957465277777957</v>
      </c>
      <c r="AN65" s="340">
        <v>-3.0099335653274353</v>
      </c>
      <c r="AO65" s="340">
        <v>-2.8056415638939973</v>
      </c>
      <c r="AP65" s="340">
        <v>-1.8056797322103462</v>
      </c>
      <c r="AQ65" s="340">
        <v>-2.7398429240296127</v>
      </c>
      <c r="AR65" s="341">
        <v>-0.244096396251817</v>
      </c>
      <c r="AS65"/>
      <c r="AT65"/>
      <c r="AU65"/>
      <c r="AV65"/>
      <c r="AW65"/>
      <c r="AX65"/>
      <c r="AY65" s="310"/>
      <c r="BA65" s="222" t="s">
        <v>47</v>
      </c>
      <c r="BB65" s="212">
        <v>-1.3570807556518729</v>
      </c>
      <c r="BC65" s="230"/>
    </row>
    <row r="66" spans="1:55" ht="15" x14ac:dyDescent="0.25">
      <c r="A66" s="324" t="s">
        <v>34</v>
      </c>
      <c r="B66" s="334">
        <v>2333</v>
      </c>
      <c r="C66" s="334">
        <v>3708</v>
      </c>
      <c r="D66" s="334">
        <v>5203</v>
      </c>
      <c r="E66" s="334">
        <v>7193</v>
      </c>
      <c r="F66" s="335">
        <v>11519</v>
      </c>
      <c r="G66" s="336">
        <v>2481</v>
      </c>
      <c r="H66" s="334">
        <v>4060</v>
      </c>
      <c r="I66" s="334">
        <v>5828</v>
      </c>
      <c r="J66" s="334">
        <v>8063</v>
      </c>
      <c r="K66" s="334">
        <v>12572</v>
      </c>
      <c r="M66" s="315" t="s">
        <v>34</v>
      </c>
      <c r="N66" s="316">
        <v>99.79</v>
      </c>
      <c r="O66" s="316">
        <v>100</v>
      </c>
      <c r="P66" s="316">
        <v>1.0021044192804889</v>
      </c>
      <c r="Q66" s="318"/>
      <c r="R66" s="222" t="s">
        <v>34</v>
      </c>
      <c r="S66" s="337">
        <v>2333</v>
      </c>
      <c r="T66" s="337">
        <v>3708</v>
      </c>
      <c r="U66" s="337">
        <v>5203</v>
      </c>
      <c r="V66" s="337">
        <v>7193</v>
      </c>
      <c r="W66" s="338">
        <v>11519</v>
      </c>
      <c r="X66" s="339">
        <f t="shared" si="2"/>
        <v>2475.7899000000002</v>
      </c>
      <c r="Y66" s="339">
        <f t="shared" si="0"/>
        <v>4051.4740000000006</v>
      </c>
      <c r="Z66" s="339">
        <f t="shared" si="0"/>
        <v>5815.7612000000008</v>
      </c>
      <c r="AA66" s="339">
        <f t="shared" si="0"/>
        <v>8046.0677000000014</v>
      </c>
      <c r="AB66" s="339">
        <f t="shared" si="0"/>
        <v>12545.598800000002</v>
      </c>
      <c r="AC66" s="230"/>
      <c r="AD66" s="327" t="s">
        <v>34</v>
      </c>
      <c r="AE66" s="340">
        <f t="shared" si="3"/>
        <v>6.1204414916416727</v>
      </c>
      <c r="AF66" s="340">
        <f t="shared" si="1"/>
        <v>9.2630528586839436</v>
      </c>
      <c r="AG66" s="340">
        <f t="shared" si="1"/>
        <v>11.777074764558924</v>
      </c>
      <c r="AH66" s="340">
        <f t="shared" si="1"/>
        <v>11.859692756846954</v>
      </c>
      <c r="AI66" s="340">
        <f t="shared" si="1"/>
        <v>8.9122215470093025</v>
      </c>
      <c r="AJ66" s="212">
        <f t="shared" si="4"/>
        <v>2.7917800553676297</v>
      </c>
      <c r="AK66" s="443" t="s">
        <v>210</v>
      </c>
      <c r="AL66" s="327" t="s">
        <v>24</v>
      </c>
      <c r="AM66" s="340">
        <v>6.0706269592476456</v>
      </c>
      <c r="AN66" s="340">
        <v>0.15612796011631952</v>
      </c>
      <c r="AO66" s="340">
        <v>1.7210993657505276</v>
      </c>
      <c r="AP66" s="340">
        <v>3.6623357664233436</v>
      </c>
      <c r="AQ66" s="340">
        <v>5.2947261368589231</v>
      </c>
      <c r="AR66" s="341">
        <v>-0.77590082238872249</v>
      </c>
      <c r="AS66"/>
      <c r="AT66"/>
      <c r="AU66"/>
      <c r="AV66"/>
      <c r="AW66"/>
      <c r="AX66"/>
      <c r="AY66" s="310"/>
      <c r="BA66" s="222" t="s">
        <v>37</v>
      </c>
      <c r="BB66" s="212">
        <v>-0.89312631933029873</v>
      </c>
      <c r="BC66" s="230"/>
    </row>
    <row r="67" spans="1:55" ht="15" x14ac:dyDescent="0.25">
      <c r="A67" s="324" t="s">
        <v>35</v>
      </c>
      <c r="B67" s="334">
        <v>2291</v>
      </c>
      <c r="C67" s="334">
        <v>3570</v>
      </c>
      <c r="D67" s="334">
        <v>4823</v>
      </c>
      <c r="E67" s="334">
        <v>6740</v>
      </c>
      <c r="F67" s="335">
        <v>10828</v>
      </c>
      <c r="G67" s="336">
        <v>2248</v>
      </c>
      <c r="H67" s="334">
        <v>3630</v>
      </c>
      <c r="I67" s="334">
        <v>5180</v>
      </c>
      <c r="J67" s="334">
        <v>7375</v>
      </c>
      <c r="K67" s="334">
        <v>11554</v>
      </c>
      <c r="M67" s="315" t="s">
        <v>35</v>
      </c>
      <c r="N67" s="316">
        <v>100.68</v>
      </c>
      <c r="O67" s="316">
        <v>100</v>
      </c>
      <c r="P67" s="316">
        <v>0.9932459276916964</v>
      </c>
      <c r="Q67" s="318"/>
      <c r="R67" s="222" t="s">
        <v>35</v>
      </c>
      <c r="S67" s="337">
        <v>2291</v>
      </c>
      <c r="T67" s="337">
        <v>3570</v>
      </c>
      <c r="U67" s="337">
        <v>4823</v>
      </c>
      <c r="V67" s="337">
        <v>6740</v>
      </c>
      <c r="W67" s="338">
        <v>10828</v>
      </c>
      <c r="X67" s="339">
        <f t="shared" si="2"/>
        <v>2263.2864</v>
      </c>
      <c r="Y67" s="339">
        <f t="shared" si="0"/>
        <v>3654.6840000000002</v>
      </c>
      <c r="Z67" s="339">
        <f t="shared" si="0"/>
        <v>5215.2240000000002</v>
      </c>
      <c r="AA67" s="339">
        <f t="shared" si="0"/>
        <v>7425.1500000000005</v>
      </c>
      <c r="AB67" s="339">
        <f t="shared" si="0"/>
        <v>11632.567200000001</v>
      </c>
      <c r="AC67" s="230"/>
      <c r="AD67" s="327" t="s">
        <v>35</v>
      </c>
      <c r="AE67" s="340">
        <f t="shared" si="3"/>
        <v>-1.209672632038413</v>
      </c>
      <c r="AF67" s="340">
        <f t="shared" si="1"/>
        <v>2.3721008403361399</v>
      </c>
      <c r="AG67" s="340">
        <f t="shared" si="1"/>
        <v>8.1323657474600903</v>
      </c>
      <c r="AH67" s="340">
        <f t="shared" si="1"/>
        <v>10.165430267062323</v>
      </c>
      <c r="AI67" s="340">
        <f t="shared" si="1"/>
        <v>7.4304322127816889</v>
      </c>
      <c r="AJ67" s="212">
        <f t="shared" si="4"/>
        <v>8.640104844820101</v>
      </c>
      <c r="AK67" s="443" t="s">
        <v>210</v>
      </c>
      <c r="AL67" s="327" t="s">
        <v>37</v>
      </c>
      <c r="AM67" s="340">
        <v>1.7963369330453556</v>
      </c>
      <c r="AN67" s="340">
        <v>1.6694581560283646</v>
      </c>
      <c r="AO67" s="340">
        <v>0.91459219858154961</v>
      </c>
      <c r="AP67" s="340">
        <v>2.2316401190267774</v>
      </c>
      <c r="AQ67" s="340">
        <v>0.93639879879878085</v>
      </c>
      <c r="AR67" s="341">
        <v>-0.85993813424657473</v>
      </c>
      <c r="AS67"/>
      <c r="AT67"/>
      <c r="AU67"/>
      <c r="AV67"/>
      <c r="AW67"/>
      <c r="AX67"/>
      <c r="AY67" s="310"/>
      <c r="BA67" s="222" t="s">
        <v>24</v>
      </c>
      <c r="BB67" s="212">
        <v>-0.76881339068374555</v>
      </c>
      <c r="BC67" s="230"/>
    </row>
    <row r="68" spans="1:55" ht="15" x14ac:dyDescent="0.25">
      <c r="A68" s="324" t="s">
        <v>36</v>
      </c>
      <c r="B68" s="334">
        <v>18167</v>
      </c>
      <c r="C68" s="334">
        <v>26335</v>
      </c>
      <c r="D68" s="334">
        <v>34320</v>
      </c>
      <c r="E68" s="334">
        <v>44604</v>
      </c>
      <c r="F68" s="335">
        <v>63548</v>
      </c>
      <c r="G68" s="336">
        <v>18682</v>
      </c>
      <c r="H68" s="334">
        <v>26935</v>
      </c>
      <c r="I68" s="334">
        <v>35270</v>
      </c>
      <c r="J68" s="334">
        <v>44984</v>
      </c>
      <c r="K68" s="334">
        <v>64278</v>
      </c>
      <c r="M68" s="315" t="s">
        <v>36</v>
      </c>
      <c r="N68" s="316">
        <v>99.94</v>
      </c>
      <c r="O68" s="316">
        <v>100</v>
      </c>
      <c r="P68" s="316">
        <v>1.0006003602161297</v>
      </c>
      <c r="Q68" s="318"/>
      <c r="R68" s="222" t="s">
        <v>36</v>
      </c>
      <c r="S68" s="337">
        <v>18167</v>
      </c>
      <c r="T68" s="337">
        <v>26335</v>
      </c>
      <c r="U68" s="337">
        <v>34320</v>
      </c>
      <c r="V68" s="337">
        <v>44604</v>
      </c>
      <c r="W68" s="338">
        <v>63548</v>
      </c>
      <c r="X68" s="339">
        <f t="shared" si="2"/>
        <v>18670.790799999999</v>
      </c>
      <c r="Y68" s="339">
        <f t="shared" si="0"/>
        <v>26918.839</v>
      </c>
      <c r="Z68" s="339">
        <f t="shared" si="0"/>
        <v>35248.837999999996</v>
      </c>
      <c r="AA68" s="339">
        <f t="shared" si="0"/>
        <v>44957.009599999998</v>
      </c>
      <c r="AB68" s="339">
        <f t="shared" si="0"/>
        <v>64239.433199999992</v>
      </c>
      <c r="AC68" s="230"/>
      <c r="AD68" s="327" t="s">
        <v>36</v>
      </c>
      <c r="AE68" s="340">
        <f t="shared" si="3"/>
        <v>2.7731094842296407</v>
      </c>
      <c r="AF68" s="340">
        <f t="shared" si="1"/>
        <v>2.2169698120372128</v>
      </c>
      <c r="AG68" s="340">
        <f t="shared" si="1"/>
        <v>2.7064044289044178</v>
      </c>
      <c r="AH68" s="340">
        <f t="shared" si="1"/>
        <v>0.79143036498968167</v>
      </c>
      <c r="AI68" s="340">
        <f t="shared" si="1"/>
        <v>1.0880487190784796</v>
      </c>
      <c r="AJ68" s="212">
        <f t="shared" si="4"/>
        <v>-1.6850607651511611</v>
      </c>
      <c r="AK68" s="230"/>
      <c r="AL68" s="327" t="s">
        <v>47</v>
      </c>
      <c r="AM68" s="340">
        <v>-0.79079974678202081</v>
      </c>
      <c r="AN68" s="340">
        <v>-2.6314007854871897</v>
      </c>
      <c r="AO68" s="340">
        <v>-2.4575221238938036</v>
      </c>
      <c r="AP68" s="340">
        <v>-1.7463928667927537</v>
      </c>
      <c r="AQ68" s="340">
        <v>-2.08043045839573</v>
      </c>
      <c r="AR68" s="341">
        <v>-1.2896307116137091</v>
      </c>
      <c r="AS68"/>
      <c r="AT68"/>
      <c r="AU68"/>
      <c r="AV68"/>
      <c r="AW68"/>
      <c r="AX68"/>
      <c r="AY68" s="310"/>
      <c r="BA68" s="222" t="s">
        <v>39</v>
      </c>
      <c r="BB68" s="212">
        <v>-0.45219403017989812</v>
      </c>
      <c r="BC68" s="230"/>
    </row>
    <row r="69" spans="1:55" ht="15" x14ac:dyDescent="0.25">
      <c r="A69" s="324" t="s">
        <v>37</v>
      </c>
      <c r="B69" s="334">
        <v>687283</v>
      </c>
      <c r="C69" s="334">
        <v>1046569</v>
      </c>
      <c r="D69" s="334">
        <v>1339579</v>
      </c>
      <c r="E69" s="334">
        <v>1696000</v>
      </c>
      <c r="F69" s="335">
        <v>2471310</v>
      </c>
      <c r="G69" s="336">
        <v>728024</v>
      </c>
      <c r="H69" s="334">
        <v>1107108</v>
      </c>
      <c r="I69" s="334">
        <v>1406568</v>
      </c>
      <c r="J69" s="334">
        <v>1804000</v>
      </c>
      <c r="K69" s="334">
        <v>2595720</v>
      </c>
      <c r="M69" s="315" t="s">
        <v>37</v>
      </c>
      <c r="N69" s="316">
        <v>99.94</v>
      </c>
      <c r="O69" s="316">
        <v>100</v>
      </c>
      <c r="P69" s="316">
        <v>1.0006003602161297</v>
      </c>
      <c r="Q69" s="318"/>
      <c r="R69" s="222" t="s">
        <v>37</v>
      </c>
      <c r="S69" s="337">
        <v>687283</v>
      </c>
      <c r="T69" s="337">
        <v>1046569</v>
      </c>
      <c r="U69" s="337">
        <v>1339579</v>
      </c>
      <c r="V69" s="337">
        <v>1696000</v>
      </c>
      <c r="W69" s="338">
        <v>2471310</v>
      </c>
      <c r="X69" s="339">
        <f t="shared" si="2"/>
        <v>727587.18559999997</v>
      </c>
      <c r="Y69" s="339">
        <f t="shared" ref="Y69:Y83" si="5">IFERROR(H69/$P69,":")</f>
        <v>1106443.7352</v>
      </c>
      <c r="Z69" s="339">
        <f t="shared" ref="Z69:Z83" si="6">IFERROR(I69/$P69,":")</f>
        <v>1405724.0592</v>
      </c>
      <c r="AA69" s="339">
        <f t="shared" ref="AA69:AA83" si="7">IFERROR(J69/$P69,":")</f>
        <v>1802917.5999999999</v>
      </c>
      <c r="AB69" s="339">
        <f t="shared" ref="AB69:AB83" si="8">IFERROR(K69/$P69,":")</f>
        <v>2594162.568</v>
      </c>
      <c r="AC69" s="230"/>
      <c r="AD69" s="327" t="s">
        <v>37</v>
      </c>
      <c r="AE69" s="340">
        <f t="shared" si="3"/>
        <v>5.8642779757392471</v>
      </c>
      <c r="AF69" s="340">
        <f t="shared" ref="AF69:AF83" si="9">IFERROR((Y69-T69)/T69*100,":")</f>
        <v>5.7210499451063423</v>
      </c>
      <c r="AG69" s="340">
        <f t="shared" ref="AG69:AG83" si="10">IFERROR((Z69-U69)/U69*100,":")</f>
        <v>4.9377497855669592</v>
      </c>
      <c r="AH69" s="340">
        <f t="shared" ref="AH69:AH83" si="11">IFERROR((AA69-V69)/V69*100,":")</f>
        <v>6.304103773584897</v>
      </c>
      <c r="AI69" s="340">
        <f t="shared" ref="AI69:AI83" si="12">IFERROR((AB69-W69)/W69*100,":")</f>
        <v>4.9711516564089484</v>
      </c>
      <c r="AJ69" s="212">
        <f t="shared" si="4"/>
        <v>-0.89312631933029873</v>
      </c>
      <c r="AK69" s="230"/>
      <c r="AL69" s="327" t="s">
        <v>36</v>
      </c>
      <c r="AM69" s="340">
        <v>2.7731094842296407</v>
      </c>
      <c r="AN69" s="340">
        <v>2.2169698120372128</v>
      </c>
      <c r="AO69" s="340">
        <v>2.7064044289044178</v>
      </c>
      <c r="AP69" s="340">
        <v>0.79143036498968167</v>
      </c>
      <c r="AQ69" s="340">
        <v>1.0880487190784796</v>
      </c>
      <c r="AR69" s="341">
        <v>-1.6850607651511611</v>
      </c>
      <c r="AS69"/>
      <c r="AT69"/>
      <c r="AU69"/>
      <c r="AV69"/>
      <c r="AW69"/>
      <c r="AX69"/>
      <c r="AY69" s="310"/>
      <c r="BA69" s="222" t="s">
        <v>25</v>
      </c>
      <c r="BB69" s="212">
        <v>-0.26236264708790591</v>
      </c>
      <c r="BC69" s="230"/>
    </row>
    <row r="70" spans="1:55" ht="15" x14ac:dyDescent="0.25">
      <c r="A70" s="324" t="s">
        <v>38</v>
      </c>
      <c r="B70" s="334">
        <v>6728</v>
      </c>
      <c r="C70" s="334">
        <v>9575</v>
      </c>
      <c r="D70" s="334">
        <v>12787</v>
      </c>
      <c r="E70" s="334">
        <v>16181</v>
      </c>
      <c r="F70" s="335">
        <v>23565</v>
      </c>
      <c r="G70" s="336">
        <v>7059</v>
      </c>
      <c r="H70" s="334">
        <v>10180</v>
      </c>
      <c r="I70" s="334">
        <v>13493</v>
      </c>
      <c r="J70" s="334">
        <v>17213</v>
      </c>
      <c r="K70" s="334">
        <v>24678</v>
      </c>
      <c r="M70" s="315" t="s">
        <v>38</v>
      </c>
      <c r="N70" s="316">
        <v>98.84</v>
      </c>
      <c r="O70" s="316">
        <v>100</v>
      </c>
      <c r="P70" s="316">
        <v>1.0117361392148927</v>
      </c>
      <c r="Q70" s="318"/>
      <c r="R70" s="222" t="s">
        <v>38</v>
      </c>
      <c r="S70" s="337">
        <v>6728</v>
      </c>
      <c r="T70" s="337">
        <v>9575</v>
      </c>
      <c r="U70" s="337">
        <v>12787</v>
      </c>
      <c r="V70" s="337">
        <v>16181</v>
      </c>
      <c r="W70" s="338">
        <v>23565</v>
      </c>
      <c r="X70" s="339">
        <f t="shared" si="2"/>
        <v>6977.1156000000001</v>
      </c>
      <c r="Y70" s="339">
        <f t="shared" si="5"/>
        <v>10061.912</v>
      </c>
      <c r="Z70" s="339">
        <f t="shared" si="6"/>
        <v>13336.4812</v>
      </c>
      <c r="AA70" s="339">
        <f t="shared" si="7"/>
        <v>17013.3292</v>
      </c>
      <c r="AB70" s="339">
        <f t="shared" si="8"/>
        <v>24391.735200000003</v>
      </c>
      <c r="AC70" s="230"/>
      <c r="AD70" s="327" t="s">
        <v>38</v>
      </c>
      <c r="AE70" s="340">
        <f t="shared" si="3"/>
        <v>3.7026694411415</v>
      </c>
      <c r="AF70" s="340">
        <f t="shared" si="9"/>
        <v>5.0852428198433453</v>
      </c>
      <c r="AG70" s="340">
        <f t="shared" si="10"/>
        <v>4.2971862047391891</v>
      </c>
      <c r="AH70" s="340">
        <f t="shared" si="11"/>
        <v>5.1438674989184854</v>
      </c>
      <c r="AI70" s="340">
        <f t="shared" si="12"/>
        <v>3.5083182686187264</v>
      </c>
      <c r="AJ70" s="212">
        <f t="shared" si="4"/>
        <v>-0.19435117252277356</v>
      </c>
      <c r="AK70" s="230"/>
      <c r="AL70" s="327" t="s">
        <v>29</v>
      </c>
      <c r="AM70" s="340">
        <v>1.1100000000000061</v>
      </c>
      <c r="AN70" s="340">
        <v>0.41014936247723549</v>
      </c>
      <c r="AO70" s="340">
        <v>-0.99645833333333655</v>
      </c>
      <c r="AP70" s="340">
        <v>0.34273184192372175</v>
      </c>
      <c r="AQ70" s="340">
        <v>-0.84545384218669695</v>
      </c>
      <c r="AR70" s="341">
        <v>-1.9554538421867029</v>
      </c>
      <c r="AS70"/>
      <c r="AT70"/>
      <c r="AU70"/>
      <c r="AV70"/>
      <c r="AW70"/>
      <c r="AX70"/>
      <c r="AY70" s="310"/>
      <c r="BA70" s="222" t="s">
        <v>46</v>
      </c>
      <c r="BB70" s="212">
        <v>-0.21773818146514512</v>
      </c>
      <c r="BC70" s="230"/>
    </row>
    <row r="71" spans="1:55" ht="15" x14ac:dyDescent="0.25">
      <c r="A71" s="324" t="s">
        <v>39</v>
      </c>
      <c r="B71" s="334">
        <v>11959</v>
      </c>
      <c r="C71" s="334">
        <v>16740</v>
      </c>
      <c r="D71" s="334">
        <v>20891</v>
      </c>
      <c r="E71" s="334">
        <v>25955</v>
      </c>
      <c r="F71" s="335">
        <v>36351</v>
      </c>
      <c r="G71" s="336">
        <v>12280</v>
      </c>
      <c r="H71" s="334">
        <v>16967</v>
      </c>
      <c r="I71" s="334">
        <v>21292</v>
      </c>
      <c r="J71" s="334">
        <v>26425</v>
      </c>
      <c r="K71" s="334">
        <v>37162</v>
      </c>
      <c r="M71" s="315" t="s">
        <v>39</v>
      </c>
      <c r="N71" s="316">
        <v>99.79</v>
      </c>
      <c r="O71" s="316">
        <v>100</v>
      </c>
      <c r="P71" s="316">
        <v>1.0021044192804889</v>
      </c>
      <c r="Q71" s="318"/>
      <c r="R71" s="222" t="s">
        <v>39</v>
      </c>
      <c r="S71" s="337">
        <v>11959</v>
      </c>
      <c r="T71" s="337">
        <v>16740</v>
      </c>
      <c r="U71" s="337">
        <v>20891</v>
      </c>
      <c r="V71" s="337">
        <v>25955</v>
      </c>
      <c r="W71" s="338">
        <v>36351</v>
      </c>
      <c r="X71" s="339">
        <f t="shared" si="2"/>
        <v>12254.212000000001</v>
      </c>
      <c r="Y71" s="339">
        <f t="shared" si="5"/>
        <v>16931.369300000002</v>
      </c>
      <c r="Z71" s="339">
        <f t="shared" si="6"/>
        <v>21247.286800000002</v>
      </c>
      <c r="AA71" s="339">
        <f t="shared" si="7"/>
        <v>26369.507500000003</v>
      </c>
      <c r="AB71" s="339">
        <f t="shared" si="8"/>
        <v>37083.959800000004</v>
      </c>
      <c r="AC71" s="230"/>
      <c r="AD71" s="327" t="s">
        <v>39</v>
      </c>
      <c r="AE71" s="340">
        <f t="shared" si="3"/>
        <v>2.4685341583744571</v>
      </c>
      <c r="AF71" s="340">
        <f t="shared" si="9"/>
        <v>1.1431857825567631</v>
      </c>
      <c r="AG71" s="340">
        <f t="shared" si="10"/>
        <v>1.7054559379637246</v>
      </c>
      <c r="AH71" s="340">
        <f t="shared" si="11"/>
        <v>1.5970236948564951</v>
      </c>
      <c r="AI71" s="340">
        <f t="shared" si="12"/>
        <v>2.016340128194559</v>
      </c>
      <c r="AJ71" s="212">
        <f t="shared" si="4"/>
        <v>-0.45219403017989812</v>
      </c>
      <c r="AK71" s="230"/>
      <c r="AL71" s="327" t="s">
        <v>26</v>
      </c>
      <c r="AM71" s="340">
        <v>2.733609641012547</v>
      </c>
      <c r="AN71" s="340">
        <v>1.3606399278954298</v>
      </c>
      <c r="AO71" s="340">
        <v>1.5616819747416661</v>
      </c>
      <c r="AP71" s="340">
        <v>1.4126607204911168</v>
      </c>
      <c r="AQ71" s="340">
        <v>0.7690550231642943</v>
      </c>
      <c r="AR71" s="341">
        <v>-1.9645546178482527</v>
      </c>
      <c r="AS71"/>
      <c r="AT71"/>
      <c r="AU71"/>
      <c r="AV71"/>
      <c r="AW71"/>
      <c r="AX71"/>
      <c r="AY71" s="310"/>
      <c r="BA71" s="222" t="s">
        <v>38</v>
      </c>
      <c r="BB71" s="212">
        <v>-0.19435117252277356</v>
      </c>
      <c r="BC71" s="230"/>
    </row>
    <row r="72" spans="1:55" ht="15" x14ac:dyDescent="0.25">
      <c r="A72" s="324" t="s">
        <v>40</v>
      </c>
      <c r="B72" s="334">
        <v>12393</v>
      </c>
      <c r="C72" s="334">
        <v>18393</v>
      </c>
      <c r="D72" s="334">
        <v>23211</v>
      </c>
      <c r="E72" s="334">
        <v>28970</v>
      </c>
      <c r="F72" s="335">
        <v>41572</v>
      </c>
      <c r="G72" s="336">
        <v>12376</v>
      </c>
      <c r="H72" s="334">
        <v>18419</v>
      </c>
      <c r="I72" s="334">
        <v>23260</v>
      </c>
      <c r="J72" s="334">
        <v>28886</v>
      </c>
      <c r="K72" s="334">
        <v>40230</v>
      </c>
      <c r="M72" s="315" t="s">
        <v>40</v>
      </c>
      <c r="N72" s="316">
        <v>99.2</v>
      </c>
      <c r="O72" s="316">
        <v>100</v>
      </c>
      <c r="P72" s="316">
        <v>1.0080645161290323</v>
      </c>
      <c r="Q72" s="318"/>
      <c r="R72" s="222" t="s">
        <v>40</v>
      </c>
      <c r="S72" s="337">
        <v>12393</v>
      </c>
      <c r="T72" s="337">
        <v>18393</v>
      </c>
      <c r="U72" s="337">
        <v>23211</v>
      </c>
      <c r="V72" s="337">
        <v>28970</v>
      </c>
      <c r="W72" s="338">
        <v>41572</v>
      </c>
      <c r="X72" s="339">
        <f t="shared" si="2"/>
        <v>12276.992</v>
      </c>
      <c r="Y72" s="339">
        <f t="shared" si="5"/>
        <v>18271.648000000001</v>
      </c>
      <c r="Z72" s="339">
        <f t="shared" si="6"/>
        <v>23073.920000000002</v>
      </c>
      <c r="AA72" s="339">
        <f t="shared" si="7"/>
        <v>28654.912</v>
      </c>
      <c r="AB72" s="339">
        <f t="shared" si="8"/>
        <v>39908.160000000003</v>
      </c>
      <c r="AC72" s="230"/>
      <c r="AD72" s="327" t="s">
        <v>40</v>
      </c>
      <c r="AE72" s="340">
        <f t="shared" si="3"/>
        <v>-0.93607681755829752</v>
      </c>
      <c r="AF72" s="340">
        <f t="shared" si="9"/>
        <v>-0.65977273962920102</v>
      </c>
      <c r="AG72" s="340">
        <f t="shared" si="10"/>
        <v>-0.59058205161345101</v>
      </c>
      <c r="AH72" s="340">
        <f t="shared" si="11"/>
        <v>-1.0876354849844658</v>
      </c>
      <c r="AI72" s="340">
        <f t="shared" si="12"/>
        <v>-4.0023092466082852</v>
      </c>
      <c r="AJ72" s="212">
        <f t="shared" si="4"/>
        <v>-3.0662324290499878</v>
      </c>
      <c r="AK72" s="230"/>
      <c r="AL72" s="327" t="s">
        <v>31</v>
      </c>
      <c r="AM72" s="340">
        <v>5.9815978928884999</v>
      </c>
      <c r="AN72" s="340">
        <v>5.694996090695863</v>
      </c>
      <c r="AO72" s="340">
        <v>4.7309244019138816</v>
      </c>
      <c r="AP72" s="340">
        <v>4.5357295165766098</v>
      </c>
      <c r="AQ72" s="340">
        <v>3.9419498943555675</v>
      </c>
      <c r="AR72" s="341">
        <v>-2.0396479985329323</v>
      </c>
      <c r="AS72"/>
      <c r="AT72"/>
      <c r="AU72"/>
      <c r="AV72"/>
      <c r="AW72"/>
      <c r="AX72"/>
      <c r="AY72" s="310"/>
      <c r="BA72" s="222" t="s">
        <v>33</v>
      </c>
      <c r="BB72" s="212">
        <v>0.51150138051962912</v>
      </c>
      <c r="BC72" s="443" t="s">
        <v>210</v>
      </c>
    </row>
    <row r="73" spans="1:55" ht="15" x14ac:dyDescent="0.25">
      <c r="A73" s="324" t="s">
        <v>41</v>
      </c>
      <c r="B73" s="334">
        <v>10897</v>
      </c>
      <c r="C73" s="334">
        <v>17013</v>
      </c>
      <c r="D73" s="334">
        <v>22399</v>
      </c>
      <c r="E73" s="334">
        <v>29186</v>
      </c>
      <c r="F73" s="335">
        <v>43914</v>
      </c>
      <c r="G73" s="336">
        <v>11253</v>
      </c>
      <c r="H73" s="334">
        <v>17657</v>
      </c>
      <c r="I73" s="334">
        <v>23247</v>
      </c>
      <c r="J73" s="334">
        <v>29875</v>
      </c>
      <c r="K73" s="334">
        <v>45615</v>
      </c>
      <c r="M73" s="315" t="s">
        <v>41</v>
      </c>
      <c r="N73" s="317">
        <v>100.7</v>
      </c>
      <c r="O73" s="317">
        <v>100</v>
      </c>
      <c r="P73" s="317">
        <v>0.99304865938430975</v>
      </c>
      <c r="Q73" s="319"/>
      <c r="R73" s="222" t="s">
        <v>41</v>
      </c>
      <c r="S73" s="337">
        <v>10897</v>
      </c>
      <c r="T73" s="337">
        <v>17013</v>
      </c>
      <c r="U73" s="337">
        <v>22399</v>
      </c>
      <c r="V73" s="337">
        <v>29186</v>
      </c>
      <c r="W73" s="338">
        <v>43914</v>
      </c>
      <c r="X73" s="339">
        <f t="shared" si="2"/>
        <v>11331.771000000001</v>
      </c>
      <c r="Y73" s="339">
        <f t="shared" si="5"/>
        <v>17780.599000000002</v>
      </c>
      <c r="Z73" s="339">
        <f t="shared" si="6"/>
        <v>23409.729000000003</v>
      </c>
      <c r="AA73" s="339">
        <f t="shared" si="7"/>
        <v>30084.125000000004</v>
      </c>
      <c r="AB73" s="339">
        <f t="shared" si="8"/>
        <v>45934.305</v>
      </c>
      <c r="AC73" s="230"/>
      <c r="AD73" s="327" t="s">
        <v>41</v>
      </c>
      <c r="AE73" s="340">
        <f t="shared" si="3"/>
        <v>3.9898228870331343</v>
      </c>
      <c r="AF73" s="340">
        <f t="shared" si="9"/>
        <v>4.5118380062305414</v>
      </c>
      <c r="AG73" s="340">
        <f t="shared" si="10"/>
        <v>4.512384481450078</v>
      </c>
      <c r="AH73" s="340">
        <f t="shared" si="11"/>
        <v>3.0772459398341794</v>
      </c>
      <c r="AI73" s="340">
        <f t="shared" si="12"/>
        <v>4.600594343489548</v>
      </c>
      <c r="AJ73" s="212">
        <f t="shared" si="4"/>
        <v>0.61077145645641373</v>
      </c>
      <c r="AK73" s="443" t="s">
        <v>210</v>
      </c>
      <c r="AL73" s="327" t="s">
        <v>101</v>
      </c>
      <c r="AM73" s="340">
        <v>6.1489229494614914</v>
      </c>
      <c r="AN73" s="340">
        <v>3.760869565217404</v>
      </c>
      <c r="AO73" s="340">
        <v>4.6335174580651808</v>
      </c>
      <c r="AP73" s="340">
        <v>3.1278242677824384</v>
      </c>
      <c r="AQ73" s="340">
        <v>4.0428559804719351</v>
      </c>
      <c r="AR73" s="341">
        <v>-2.1060669689895564</v>
      </c>
      <c r="AS73"/>
      <c r="AT73"/>
      <c r="AU73"/>
      <c r="AV73"/>
      <c r="AW73"/>
      <c r="AX73"/>
      <c r="AY73" s="310"/>
      <c r="BA73" s="222" t="s">
        <v>41</v>
      </c>
      <c r="BB73" s="212">
        <v>0.61077145645641373</v>
      </c>
      <c r="BC73" s="443" t="s">
        <v>210</v>
      </c>
    </row>
    <row r="74" spans="1:55" ht="15" x14ac:dyDescent="0.25">
      <c r="A74" s="324" t="s">
        <v>42</v>
      </c>
      <c r="B74" s="334">
        <v>3495</v>
      </c>
      <c r="C74" s="334">
        <v>6067</v>
      </c>
      <c r="D74" s="334">
        <v>8229</v>
      </c>
      <c r="E74" s="334">
        <v>11015</v>
      </c>
      <c r="F74" s="335">
        <v>17690</v>
      </c>
      <c r="G74" s="336">
        <v>3629</v>
      </c>
      <c r="H74" s="334">
        <v>6229</v>
      </c>
      <c r="I74" s="334">
        <v>8435</v>
      </c>
      <c r="J74" s="334">
        <v>11173</v>
      </c>
      <c r="K74" s="334">
        <v>17582</v>
      </c>
      <c r="M74" s="315" t="s">
        <v>42</v>
      </c>
      <c r="N74" s="316">
        <v>99.5</v>
      </c>
      <c r="O74" s="316">
        <v>100</v>
      </c>
      <c r="P74" s="316">
        <v>1.0050251256281406</v>
      </c>
      <c r="Q74" s="318"/>
      <c r="R74" s="222" t="s">
        <v>42</v>
      </c>
      <c r="S74" s="337">
        <v>3495</v>
      </c>
      <c r="T74" s="337">
        <v>6067</v>
      </c>
      <c r="U74" s="337">
        <v>8229</v>
      </c>
      <c r="V74" s="337">
        <v>11015</v>
      </c>
      <c r="W74" s="338">
        <v>17690</v>
      </c>
      <c r="X74" s="339">
        <f t="shared" si="2"/>
        <v>3610.8550000000005</v>
      </c>
      <c r="Y74" s="339">
        <f t="shared" si="5"/>
        <v>6197.8550000000005</v>
      </c>
      <c r="Z74" s="339">
        <f t="shared" si="6"/>
        <v>8392.8250000000007</v>
      </c>
      <c r="AA74" s="339">
        <f t="shared" si="7"/>
        <v>11117.135</v>
      </c>
      <c r="AB74" s="339">
        <f t="shared" si="8"/>
        <v>17494.09</v>
      </c>
      <c r="AC74" s="230"/>
      <c r="AD74" s="327" t="s">
        <v>42</v>
      </c>
      <c r="AE74" s="340">
        <f t="shared" si="3"/>
        <v>3.3148783977110288</v>
      </c>
      <c r="AF74" s="340">
        <f t="shared" si="9"/>
        <v>2.1568320421954912</v>
      </c>
      <c r="AG74" s="340">
        <f t="shared" si="10"/>
        <v>1.9908251306355662</v>
      </c>
      <c r="AH74" s="340">
        <f t="shared" si="11"/>
        <v>0.92723558783477278</v>
      </c>
      <c r="AI74" s="340">
        <f t="shared" si="12"/>
        <v>-1.1074618428490663</v>
      </c>
      <c r="AJ74" s="212">
        <f t="shared" si="4"/>
        <v>-4.4223402405600947</v>
      </c>
      <c r="AK74" s="230"/>
      <c r="AL74" s="327" t="s">
        <v>23</v>
      </c>
      <c r="AM74" s="340">
        <v>1.9095772415007848</v>
      </c>
      <c r="AN74" s="340">
        <v>-0.58394049346880816</v>
      </c>
      <c r="AO74" s="340">
        <v>-0.85351209398757177</v>
      </c>
      <c r="AP74" s="340">
        <v>-0.88441447680140206</v>
      </c>
      <c r="AQ74" s="340">
        <v>-0.29788255161518984</v>
      </c>
      <c r="AR74" s="341">
        <v>-2.2074597931159747</v>
      </c>
      <c r="AS74"/>
      <c r="AT74"/>
      <c r="AU74"/>
      <c r="AV74"/>
      <c r="AW74"/>
      <c r="AX74"/>
      <c r="BA74" s="222" t="s">
        <v>63</v>
      </c>
      <c r="BB74" s="212">
        <v>0.97476317190180461</v>
      </c>
      <c r="BC74" s="443" t="s">
        <v>210</v>
      </c>
    </row>
    <row r="75" spans="1:55" ht="15" x14ac:dyDescent="0.25">
      <c r="A75" s="324" t="s">
        <v>43</v>
      </c>
      <c r="B75" s="334">
        <v>3250</v>
      </c>
      <c r="C75" s="334">
        <v>6477</v>
      </c>
      <c r="D75" s="334">
        <v>9522</v>
      </c>
      <c r="E75" s="334">
        <v>12931</v>
      </c>
      <c r="F75" s="335">
        <v>19497</v>
      </c>
      <c r="G75" s="336">
        <v>3174</v>
      </c>
      <c r="H75" s="334">
        <v>6943</v>
      </c>
      <c r="I75" s="334">
        <v>10287</v>
      </c>
      <c r="J75" s="334">
        <v>13750</v>
      </c>
      <c r="K75" s="334">
        <v>20585</v>
      </c>
      <c r="M75" s="315" t="s">
        <v>43</v>
      </c>
      <c r="N75" s="316">
        <v>100.41</v>
      </c>
      <c r="O75" s="316">
        <v>100</v>
      </c>
      <c r="P75" s="316">
        <v>0.9959167413604223</v>
      </c>
      <c r="Q75" s="318"/>
      <c r="R75" s="222" t="s">
        <v>43</v>
      </c>
      <c r="S75" s="337">
        <v>3250</v>
      </c>
      <c r="T75" s="337">
        <v>6477</v>
      </c>
      <c r="U75" s="337">
        <v>9522</v>
      </c>
      <c r="V75" s="337">
        <v>12931</v>
      </c>
      <c r="W75" s="338">
        <v>19497</v>
      </c>
      <c r="X75" s="339">
        <f t="shared" si="2"/>
        <v>3187.0133999999998</v>
      </c>
      <c r="Y75" s="339">
        <f t="shared" si="5"/>
        <v>6971.4663</v>
      </c>
      <c r="Z75" s="339">
        <f t="shared" si="6"/>
        <v>10329.1767</v>
      </c>
      <c r="AA75" s="339">
        <f t="shared" si="7"/>
        <v>13806.375</v>
      </c>
      <c r="AB75" s="339">
        <f t="shared" si="8"/>
        <v>20669.398499999999</v>
      </c>
      <c r="AC75" s="230"/>
      <c r="AD75" s="327" t="s">
        <v>43</v>
      </c>
      <c r="AE75" s="340">
        <f t="shared" si="3"/>
        <v>-1.9380492307692363</v>
      </c>
      <c r="AF75" s="340">
        <f t="shared" si="9"/>
        <v>7.6341871236683652</v>
      </c>
      <c r="AG75" s="340">
        <f t="shared" si="10"/>
        <v>8.4769659735349716</v>
      </c>
      <c r="AH75" s="340">
        <f t="shared" si="11"/>
        <v>6.7695847188925837</v>
      </c>
      <c r="AI75" s="340">
        <f t="shared" si="12"/>
        <v>6.013225111555621</v>
      </c>
      <c r="AJ75" s="212">
        <f t="shared" si="4"/>
        <v>7.9512743423248571</v>
      </c>
      <c r="AK75" s="443" t="s">
        <v>210</v>
      </c>
      <c r="AL75" s="327" t="s">
        <v>40</v>
      </c>
      <c r="AM75" s="340">
        <v>-0.93607681755829752</v>
      </c>
      <c r="AN75" s="340">
        <v>-0.65977273962920102</v>
      </c>
      <c r="AO75" s="340">
        <v>-0.59058205161345101</v>
      </c>
      <c r="AP75" s="340">
        <v>-1.0876354849844658</v>
      </c>
      <c r="AQ75" s="340">
        <v>-4.0023092466082852</v>
      </c>
      <c r="AR75" s="341">
        <v>-3.0662324290499878</v>
      </c>
      <c r="AS75"/>
      <c r="AT75"/>
      <c r="AU75"/>
      <c r="AV75"/>
      <c r="AW75"/>
      <c r="AX75"/>
      <c r="BA75" s="222" t="s">
        <v>30</v>
      </c>
      <c r="BB75" s="212">
        <v>1.1206790794113515</v>
      </c>
      <c r="BC75" s="443" t="s">
        <v>210</v>
      </c>
    </row>
    <row r="76" spans="1:55" ht="15" x14ac:dyDescent="0.25">
      <c r="A76" s="324" t="s">
        <v>44</v>
      </c>
      <c r="B76" s="334">
        <v>6157</v>
      </c>
      <c r="C76" s="334">
        <v>9535</v>
      </c>
      <c r="D76" s="334">
        <v>11909</v>
      </c>
      <c r="E76" s="334">
        <v>14654</v>
      </c>
      <c r="F76" s="335">
        <v>20100</v>
      </c>
      <c r="G76" s="336">
        <v>6514</v>
      </c>
      <c r="H76" s="334">
        <v>9840</v>
      </c>
      <c r="I76" s="334">
        <v>12332</v>
      </c>
      <c r="J76" s="334">
        <v>14972</v>
      </c>
      <c r="K76" s="334">
        <v>20371</v>
      </c>
      <c r="M76" s="315" t="s">
        <v>44</v>
      </c>
      <c r="N76" s="316">
        <v>100.76</v>
      </c>
      <c r="O76" s="316">
        <v>100</v>
      </c>
      <c r="P76" s="316">
        <v>0.99245732433505351</v>
      </c>
      <c r="Q76" s="318"/>
      <c r="R76" s="222" t="s">
        <v>44</v>
      </c>
      <c r="S76" s="337">
        <v>6157</v>
      </c>
      <c r="T76" s="337">
        <v>9535</v>
      </c>
      <c r="U76" s="337">
        <v>11909</v>
      </c>
      <c r="V76" s="337">
        <v>14654</v>
      </c>
      <c r="W76" s="338">
        <v>20100</v>
      </c>
      <c r="X76" s="339">
        <f t="shared" si="2"/>
        <v>6563.5064000000002</v>
      </c>
      <c r="Y76" s="339">
        <f t="shared" si="5"/>
        <v>9914.7840000000015</v>
      </c>
      <c r="Z76" s="339">
        <f t="shared" si="6"/>
        <v>12425.7232</v>
      </c>
      <c r="AA76" s="339">
        <f t="shared" si="7"/>
        <v>15085.787200000001</v>
      </c>
      <c r="AB76" s="339">
        <f t="shared" si="8"/>
        <v>20525.819600000003</v>
      </c>
      <c r="AC76" s="230"/>
      <c r="AD76" s="327" t="s">
        <v>44</v>
      </c>
      <c r="AE76" s="340">
        <f t="shared" si="3"/>
        <v>6.6023452980347601</v>
      </c>
      <c r="AF76" s="340">
        <f t="shared" si="9"/>
        <v>3.9830519140010643</v>
      </c>
      <c r="AG76" s="340">
        <f t="shared" si="10"/>
        <v>4.3389302208413829</v>
      </c>
      <c r="AH76" s="340">
        <f t="shared" si="11"/>
        <v>2.9465483826941496</v>
      </c>
      <c r="AI76" s="340">
        <f t="shared" si="12"/>
        <v>2.1185054726368286</v>
      </c>
      <c r="AJ76" s="212">
        <f t="shared" si="4"/>
        <v>-4.483839825397931</v>
      </c>
      <c r="AK76" s="230"/>
      <c r="AL76" s="327" t="s">
        <v>42</v>
      </c>
      <c r="AM76" s="340">
        <v>3.3148783977110288</v>
      </c>
      <c r="AN76" s="340">
        <v>2.1568320421954912</v>
      </c>
      <c r="AO76" s="340">
        <v>1.9908251306355662</v>
      </c>
      <c r="AP76" s="340">
        <v>0.92723558783477278</v>
      </c>
      <c r="AQ76" s="340">
        <v>-1.1074618428490663</v>
      </c>
      <c r="AR76" s="341">
        <v>-4.4223402405600947</v>
      </c>
      <c r="AS76"/>
      <c r="AT76"/>
      <c r="AU76"/>
      <c r="AV76"/>
      <c r="AW76"/>
      <c r="AX76"/>
      <c r="BA76" s="222" t="s">
        <v>32</v>
      </c>
      <c r="BB76" s="212">
        <v>2.6942706099488123</v>
      </c>
      <c r="BC76" s="443" t="s">
        <v>210</v>
      </c>
    </row>
    <row r="77" spans="1:55" ht="15" x14ac:dyDescent="0.25">
      <c r="A77" s="324" t="s">
        <v>45</v>
      </c>
      <c r="B77" s="334">
        <v>3685</v>
      </c>
      <c r="C77" s="334">
        <v>5578</v>
      </c>
      <c r="D77" s="334">
        <v>6809</v>
      </c>
      <c r="E77" s="334">
        <v>8407</v>
      </c>
      <c r="F77" s="335">
        <v>11567</v>
      </c>
      <c r="G77" s="336">
        <v>3681</v>
      </c>
      <c r="H77" s="334">
        <v>5646</v>
      </c>
      <c r="I77" s="334">
        <v>6930</v>
      </c>
      <c r="J77" s="334">
        <v>8378</v>
      </c>
      <c r="K77" s="334">
        <v>11041</v>
      </c>
      <c r="M77" s="315" t="s">
        <v>45</v>
      </c>
      <c r="N77" s="316">
        <v>100.35</v>
      </c>
      <c r="O77" s="316">
        <v>100</v>
      </c>
      <c r="P77" s="316">
        <v>0.99651220727453915</v>
      </c>
      <c r="Q77" s="318"/>
      <c r="R77" s="222" t="s">
        <v>45</v>
      </c>
      <c r="S77" s="337">
        <v>3685</v>
      </c>
      <c r="T77" s="337">
        <v>5578</v>
      </c>
      <c r="U77" s="337">
        <v>6809</v>
      </c>
      <c r="V77" s="337">
        <v>8407</v>
      </c>
      <c r="W77" s="338">
        <v>11567</v>
      </c>
      <c r="X77" s="339">
        <f t="shared" si="2"/>
        <v>3693.8834999999999</v>
      </c>
      <c r="Y77" s="339">
        <f t="shared" si="5"/>
        <v>5665.7609999999995</v>
      </c>
      <c r="Z77" s="339">
        <f t="shared" si="6"/>
        <v>6954.2550000000001</v>
      </c>
      <c r="AA77" s="339">
        <f t="shared" si="7"/>
        <v>8407.3230000000003</v>
      </c>
      <c r="AB77" s="339">
        <f t="shared" si="8"/>
        <v>11079.6435</v>
      </c>
      <c r="AC77" s="230"/>
      <c r="AD77" s="327" t="s">
        <v>45</v>
      </c>
      <c r="AE77" s="340">
        <f t="shared" si="3"/>
        <v>0.24107191316146301</v>
      </c>
      <c r="AF77" s="340">
        <f t="shared" si="9"/>
        <v>1.5733416995338743</v>
      </c>
      <c r="AG77" s="340">
        <f t="shared" si="10"/>
        <v>2.1332794830371582</v>
      </c>
      <c r="AH77" s="340">
        <f t="shared" si="11"/>
        <v>3.8420363982433706E-3</v>
      </c>
      <c r="AI77" s="340">
        <f t="shared" si="12"/>
        <v>-4.2133353505662647</v>
      </c>
      <c r="AJ77" s="212">
        <f t="shared" si="4"/>
        <v>-4.4544072637277274</v>
      </c>
      <c r="AK77" s="230"/>
      <c r="AL77" s="342" t="s">
        <v>45</v>
      </c>
      <c r="AM77" s="343">
        <v>0.24107191316146301</v>
      </c>
      <c r="AN77" s="343">
        <v>1.5733416995338743</v>
      </c>
      <c r="AO77" s="343">
        <v>2.1332794830371582</v>
      </c>
      <c r="AP77" s="343">
        <v>3.8420363982433706E-3</v>
      </c>
      <c r="AQ77" s="343">
        <v>-4.2133353505662647</v>
      </c>
      <c r="AR77" s="344">
        <v>-4.4544072637277274</v>
      </c>
      <c r="AS77"/>
      <c r="AT77"/>
      <c r="AU77"/>
      <c r="AV77"/>
      <c r="AW77"/>
      <c r="AX77"/>
      <c r="BA77" s="222" t="s">
        <v>34</v>
      </c>
      <c r="BB77" s="212">
        <v>2.7917800553676297</v>
      </c>
      <c r="BC77" s="443" t="s">
        <v>210</v>
      </c>
    </row>
    <row r="78" spans="1:55" ht="15" x14ac:dyDescent="0.25">
      <c r="A78" s="324" t="s">
        <v>46</v>
      </c>
      <c r="B78" s="334">
        <v>13368</v>
      </c>
      <c r="C78" s="334">
        <v>18611</v>
      </c>
      <c r="D78" s="334">
        <v>23702</v>
      </c>
      <c r="E78" s="334">
        <v>29422</v>
      </c>
      <c r="F78" s="335">
        <v>40301</v>
      </c>
      <c r="G78" s="336">
        <v>13613</v>
      </c>
      <c r="H78" s="334">
        <v>18946</v>
      </c>
      <c r="I78" s="334">
        <v>23763</v>
      </c>
      <c r="J78" s="334">
        <v>29568</v>
      </c>
      <c r="K78" s="334">
        <v>40952</v>
      </c>
      <c r="M78" s="315" t="s">
        <v>46</v>
      </c>
      <c r="N78" s="316">
        <v>100.16</v>
      </c>
      <c r="O78" s="316">
        <v>100</v>
      </c>
      <c r="P78" s="316">
        <v>0.99840255591054317</v>
      </c>
      <c r="Q78" s="318"/>
      <c r="R78" s="222" t="s">
        <v>46</v>
      </c>
      <c r="S78" s="337">
        <v>13368</v>
      </c>
      <c r="T78" s="337">
        <v>18611</v>
      </c>
      <c r="U78" s="337">
        <v>23702</v>
      </c>
      <c r="V78" s="337">
        <v>29422</v>
      </c>
      <c r="W78" s="338">
        <v>40301</v>
      </c>
      <c r="X78" s="339">
        <f t="shared" si="2"/>
        <v>13634.780799999999</v>
      </c>
      <c r="Y78" s="339">
        <f t="shared" si="5"/>
        <v>18976.313599999998</v>
      </c>
      <c r="Z78" s="339">
        <f t="shared" si="6"/>
        <v>23801.020799999998</v>
      </c>
      <c r="AA78" s="339">
        <f t="shared" si="7"/>
        <v>29615.308799999999</v>
      </c>
      <c r="AB78" s="339">
        <f t="shared" si="8"/>
        <v>41017.523199999996</v>
      </c>
      <c r="AC78" s="230"/>
      <c r="AD78" s="327" t="s">
        <v>46</v>
      </c>
      <c r="AE78" s="340">
        <f t="shared" si="3"/>
        <v>1.9956672651107021</v>
      </c>
      <c r="AF78" s="340">
        <f t="shared" si="9"/>
        <v>1.9628907635269339</v>
      </c>
      <c r="AG78" s="340">
        <f t="shared" si="10"/>
        <v>0.41777402750822046</v>
      </c>
      <c r="AH78" s="340">
        <f t="shared" si="11"/>
        <v>0.65702127659574094</v>
      </c>
      <c r="AI78" s="340">
        <f t="shared" si="12"/>
        <v>1.777929083645557</v>
      </c>
      <c r="AJ78" s="212">
        <f t="shared" si="4"/>
        <v>-0.21773818146514512</v>
      </c>
      <c r="AK78" s="230"/>
      <c r="AL78" s="342" t="s">
        <v>44</v>
      </c>
      <c r="AM78" s="343">
        <v>6.6023452980347601</v>
      </c>
      <c r="AN78" s="343">
        <v>3.9830519140010643</v>
      </c>
      <c r="AO78" s="343">
        <v>4.3389302208413829</v>
      </c>
      <c r="AP78" s="343">
        <v>2.9465483826941496</v>
      </c>
      <c r="AQ78" s="343">
        <v>2.1185054726368286</v>
      </c>
      <c r="AR78" s="344">
        <v>-4.483839825397931</v>
      </c>
      <c r="AS78"/>
      <c r="AT78"/>
      <c r="AU78"/>
      <c r="AV78"/>
      <c r="AW78"/>
      <c r="AX78"/>
      <c r="BA78" s="222" t="s">
        <v>61</v>
      </c>
      <c r="BB78" s="212">
        <v>3.2033521598793095</v>
      </c>
      <c r="BC78" s="443" t="s">
        <v>210</v>
      </c>
    </row>
    <row r="79" spans="1:55" ht="15" x14ac:dyDescent="0.25">
      <c r="A79" s="324" t="s">
        <v>47</v>
      </c>
      <c r="B79" s="334">
        <v>122996</v>
      </c>
      <c r="C79" s="334">
        <v>185042</v>
      </c>
      <c r="D79" s="334">
        <v>234633</v>
      </c>
      <c r="E79" s="334">
        <v>288174</v>
      </c>
      <c r="F79" s="335">
        <v>387092</v>
      </c>
      <c r="G79" s="336">
        <v>129234</v>
      </c>
      <c r="H79" s="334">
        <v>190815</v>
      </c>
      <c r="I79" s="334">
        <v>242388</v>
      </c>
      <c r="J79" s="334">
        <v>299871</v>
      </c>
      <c r="K79" s="334">
        <v>401434</v>
      </c>
      <c r="M79" s="315" t="s">
        <v>47</v>
      </c>
      <c r="N79" s="316">
        <v>99.3</v>
      </c>
      <c r="O79" s="316">
        <v>100</v>
      </c>
      <c r="P79" s="316">
        <v>1.0070493454179255</v>
      </c>
      <c r="Q79" s="318"/>
      <c r="R79" s="222" t="s">
        <v>47</v>
      </c>
      <c r="S79" s="337">
        <v>122996</v>
      </c>
      <c r="T79" s="337">
        <v>185042</v>
      </c>
      <c r="U79" s="337">
        <v>234633</v>
      </c>
      <c r="V79" s="337">
        <v>288174</v>
      </c>
      <c r="W79" s="338">
        <v>387092</v>
      </c>
      <c r="X79" s="339">
        <f t="shared" si="2"/>
        <v>128329.36200000001</v>
      </c>
      <c r="Y79" s="339">
        <f t="shared" si="5"/>
        <v>189479.29500000001</v>
      </c>
      <c r="Z79" s="339">
        <f t="shared" si="6"/>
        <v>240691.28400000001</v>
      </c>
      <c r="AA79" s="339">
        <f t="shared" si="7"/>
        <v>297771.90299999999</v>
      </c>
      <c r="AB79" s="339">
        <f t="shared" si="8"/>
        <v>398623.962</v>
      </c>
      <c r="AC79" s="230"/>
      <c r="AD79" s="327" t="s">
        <v>47</v>
      </c>
      <c r="AE79" s="340">
        <f t="shared" si="3"/>
        <v>4.3362076815506256</v>
      </c>
      <c r="AF79" s="340">
        <f t="shared" si="9"/>
        <v>2.3979934285189377</v>
      </c>
      <c r="AG79" s="340">
        <f t="shared" si="10"/>
        <v>2.5820255462786625</v>
      </c>
      <c r="AH79" s="340">
        <f t="shared" si="11"/>
        <v>3.3305929750775545</v>
      </c>
      <c r="AI79" s="340">
        <f t="shared" si="12"/>
        <v>2.9791269258987527</v>
      </c>
      <c r="AJ79" s="212">
        <f t="shared" si="4"/>
        <v>-1.3570807556518729</v>
      </c>
      <c r="AK79" s="230"/>
      <c r="AL79" s="342" t="s">
        <v>27</v>
      </c>
      <c r="AM79" s="343">
        <v>12.907922077922091</v>
      </c>
      <c r="AN79" s="343">
        <v>8.6280066057897926</v>
      </c>
      <c r="AO79" s="343">
        <v>9.2348302618816867</v>
      </c>
      <c r="AP79" s="343">
        <v>7.3514158512720238</v>
      </c>
      <c r="AQ79" s="343">
        <v>6.0525060842054241</v>
      </c>
      <c r="AR79" s="344">
        <v>-6.855415993716667</v>
      </c>
      <c r="AS79"/>
      <c r="AT79"/>
      <c r="AU79"/>
      <c r="AV79"/>
      <c r="AW79"/>
      <c r="AX79"/>
      <c r="BA79" s="222" t="s">
        <v>43</v>
      </c>
      <c r="BB79" s="212">
        <v>7.9512743423248571</v>
      </c>
      <c r="BC79" s="443" t="s">
        <v>210</v>
      </c>
    </row>
    <row r="80" spans="1:55" ht="15" x14ac:dyDescent="0.25">
      <c r="A80" s="324" t="s">
        <v>63</v>
      </c>
      <c r="B80" s="334">
        <v>8408</v>
      </c>
      <c r="C80" s="334">
        <v>12441</v>
      </c>
      <c r="D80" s="334">
        <v>16548</v>
      </c>
      <c r="E80" s="334">
        <v>22255</v>
      </c>
      <c r="F80" s="335">
        <v>32711</v>
      </c>
      <c r="G80" s="336">
        <v>8571</v>
      </c>
      <c r="H80" s="334">
        <v>12702</v>
      </c>
      <c r="I80" s="334">
        <v>16885</v>
      </c>
      <c r="J80" s="334">
        <v>22566</v>
      </c>
      <c r="K80" s="334">
        <v>33664</v>
      </c>
      <c r="M80" s="315" t="s">
        <v>63</v>
      </c>
      <c r="N80" s="317">
        <v>100</v>
      </c>
      <c r="O80" s="317">
        <v>100</v>
      </c>
      <c r="P80" s="317">
        <v>1</v>
      </c>
      <c r="Q80" s="319"/>
      <c r="R80" s="222" t="s">
        <v>63</v>
      </c>
      <c r="S80" s="337">
        <v>8408</v>
      </c>
      <c r="T80" s="337">
        <v>12441</v>
      </c>
      <c r="U80" s="337">
        <v>16548</v>
      </c>
      <c r="V80" s="337">
        <v>22255</v>
      </c>
      <c r="W80" s="338">
        <v>32711</v>
      </c>
      <c r="X80" s="339">
        <f t="shared" si="2"/>
        <v>8571</v>
      </c>
      <c r="Y80" s="339">
        <f t="shared" si="5"/>
        <v>12702</v>
      </c>
      <c r="Z80" s="339">
        <f t="shared" si="6"/>
        <v>16885</v>
      </c>
      <c r="AA80" s="339">
        <f t="shared" si="7"/>
        <v>22566</v>
      </c>
      <c r="AB80" s="339">
        <f t="shared" si="8"/>
        <v>33664</v>
      </c>
      <c r="AC80" s="230"/>
      <c r="AD80" s="327" t="s">
        <v>63</v>
      </c>
      <c r="AE80" s="340">
        <f t="shared" si="3"/>
        <v>1.9386298763082777</v>
      </c>
      <c r="AF80" s="340">
        <f t="shared" si="9"/>
        <v>2.0979020979020979</v>
      </c>
      <c r="AG80" s="340">
        <f t="shared" si="10"/>
        <v>2.0364998791394728</v>
      </c>
      <c r="AH80" s="340">
        <f t="shared" si="11"/>
        <v>1.3974387778027408</v>
      </c>
      <c r="AI80" s="340">
        <f t="shared" si="12"/>
        <v>2.9133930482100823</v>
      </c>
      <c r="AJ80" s="212">
        <f t="shared" si="4"/>
        <v>0.97476317190180461</v>
      </c>
      <c r="AK80" s="443" t="s">
        <v>210</v>
      </c>
      <c r="AL80" s="327" t="s">
        <v>28</v>
      </c>
      <c r="AM80" s="340" t="s">
        <v>64</v>
      </c>
      <c r="AN80" s="340" t="s">
        <v>64</v>
      </c>
      <c r="AO80" s="340" t="s">
        <v>64</v>
      </c>
      <c r="AP80" s="340" t="s">
        <v>64</v>
      </c>
      <c r="AQ80" s="340" t="s">
        <v>64</v>
      </c>
      <c r="AR80" s="341" t="s">
        <v>64</v>
      </c>
      <c r="AS80"/>
      <c r="AT80"/>
      <c r="AU80"/>
      <c r="AV80"/>
      <c r="AW80"/>
      <c r="AX80"/>
      <c r="BA80" s="222" t="s">
        <v>35</v>
      </c>
      <c r="BB80" s="212">
        <v>8.640104844820101</v>
      </c>
      <c r="BC80" s="443" t="s">
        <v>210</v>
      </c>
    </row>
    <row r="81" spans="1:50" ht="15" x14ac:dyDescent="0.25">
      <c r="A81" s="324" t="s">
        <v>48</v>
      </c>
      <c r="B81" s="334">
        <v>2313411</v>
      </c>
      <c r="C81" s="334">
        <v>2998752</v>
      </c>
      <c r="D81" s="334">
        <v>3651416</v>
      </c>
      <c r="E81" s="334">
        <v>4383679</v>
      </c>
      <c r="F81" s="335">
        <v>6020746</v>
      </c>
      <c r="G81" s="336">
        <v>2222346</v>
      </c>
      <c r="H81" s="334">
        <v>3097992</v>
      </c>
      <c r="I81" s="334">
        <v>3669616</v>
      </c>
      <c r="J81" s="334">
        <v>4453486</v>
      </c>
      <c r="K81" s="334">
        <v>5918708</v>
      </c>
      <c r="M81" s="315" t="s">
        <v>48</v>
      </c>
      <c r="N81" s="316">
        <v>99.74</v>
      </c>
      <c r="O81" s="316">
        <v>100</v>
      </c>
      <c r="P81" s="316">
        <v>1.0026067776218168</v>
      </c>
      <c r="Q81" s="318"/>
      <c r="R81" s="222" t="s">
        <v>48</v>
      </c>
      <c r="S81" s="337">
        <v>2313411</v>
      </c>
      <c r="T81" s="337">
        <v>2998752</v>
      </c>
      <c r="U81" s="337">
        <v>3651416</v>
      </c>
      <c r="V81" s="337">
        <v>4383679</v>
      </c>
      <c r="W81" s="338">
        <v>6020746</v>
      </c>
      <c r="X81" s="339">
        <f t="shared" si="2"/>
        <v>2216567.9003999997</v>
      </c>
      <c r="Y81" s="339">
        <f t="shared" si="5"/>
        <v>3089937.2207999998</v>
      </c>
      <c r="Z81" s="339">
        <f t="shared" si="6"/>
        <v>3660074.9983999995</v>
      </c>
      <c r="AA81" s="339">
        <f t="shared" si="7"/>
        <v>4441906.9364</v>
      </c>
      <c r="AB81" s="339">
        <f t="shared" si="8"/>
        <v>5903319.3591999998</v>
      </c>
      <c r="AC81" s="230"/>
      <c r="AD81" s="327" t="s">
        <v>48</v>
      </c>
      <c r="AE81" s="340">
        <f t="shared" si="3"/>
        <v>-4.1861605914383695</v>
      </c>
      <c r="AF81" s="340">
        <f t="shared" si="9"/>
        <v>3.0407723212856475</v>
      </c>
      <c r="AG81" s="340">
        <f t="shared" si="10"/>
        <v>0.23714083522664792</v>
      </c>
      <c r="AH81" s="340">
        <f t="shared" si="11"/>
        <v>1.3282892383315477</v>
      </c>
      <c r="AI81" s="340">
        <f t="shared" si="12"/>
        <v>-1.9503669611705954</v>
      </c>
      <c r="AJ81" s="341">
        <f t="shared" si="4"/>
        <v>2.2357936302677741</v>
      </c>
      <c r="AK81" s="230"/>
      <c r="AL81"/>
      <c r="AM81"/>
      <c r="AN81"/>
      <c r="AO81"/>
      <c r="AP81"/>
      <c r="AQ81"/>
      <c r="AR81"/>
      <c r="AS81"/>
      <c r="AT81"/>
      <c r="AU81"/>
      <c r="AV81"/>
      <c r="AW81"/>
      <c r="AX81"/>
    </row>
    <row r="82" spans="1:50" ht="15" x14ac:dyDescent="0.25">
      <c r="A82" s="324" t="s">
        <v>49</v>
      </c>
      <c r="B82" s="334">
        <v>199278</v>
      </c>
      <c r="C82" s="334">
        <v>283415</v>
      </c>
      <c r="D82" s="334">
        <v>341736</v>
      </c>
      <c r="E82" s="334">
        <v>409078</v>
      </c>
      <c r="F82" s="335">
        <v>547611</v>
      </c>
      <c r="G82" s="336">
        <v>197028</v>
      </c>
      <c r="H82" s="334">
        <v>285382</v>
      </c>
      <c r="I82" s="334">
        <v>346569</v>
      </c>
      <c r="J82" s="334">
        <v>414626</v>
      </c>
      <c r="K82" s="334">
        <v>559370</v>
      </c>
      <c r="M82" s="315" t="s">
        <v>49</v>
      </c>
      <c r="N82" s="317">
        <v>98</v>
      </c>
      <c r="O82" s="317">
        <v>100</v>
      </c>
      <c r="P82" s="317">
        <v>1.0204081632653061</v>
      </c>
      <c r="Q82" s="319"/>
      <c r="R82" s="222" t="s">
        <v>49</v>
      </c>
      <c r="S82" s="337">
        <v>199278</v>
      </c>
      <c r="T82" s="337">
        <v>283415</v>
      </c>
      <c r="U82" s="337">
        <v>341736</v>
      </c>
      <c r="V82" s="337">
        <v>409078</v>
      </c>
      <c r="W82" s="338">
        <v>547611</v>
      </c>
      <c r="X82" s="339">
        <f t="shared" si="2"/>
        <v>193087.44</v>
      </c>
      <c r="Y82" s="339">
        <f t="shared" si="5"/>
        <v>279674.36</v>
      </c>
      <c r="Z82" s="339">
        <f t="shared" si="6"/>
        <v>339637.62</v>
      </c>
      <c r="AA82" s="339">
        <f t="shared" si="7"/>
        <v>406333.48</v>
      </c>
      <c r="AB82" s="339">
        <f t="shared" si="8"/>
        <v>548182.6</v>
      </c>
      <c r="AC82" s="230"/>
      <c r="AD82" s="327" t="s">
        <v>49</v>
      </c>
      <c r="AE82" s="340">
        <f t="shared" si="3"/>
        <v>-3.1064944449462546</v>
      </c>
      <c r="AF82" s="340">
        <f t="shared" si="9"/>
        <v>-1.3198454563096567</v>
      </c>
      <c r="AG82" s="340">
        <f t="shared" si="10"/>
        <v>-0.6140353957440845</v>
      </c>
      <c r="AH82" s="340">
        <f t="shared" si="11"/>
        <v>-0.67090383740998505</v>
      </c>
      <c r="AI82" s="340">
        <f t="shared" si="12"/>
        <v>0.10438066437671573</v>
      </c>
      <c r="AJ82" s="341">
        <f t="shared" si="4"/>
        <v>3.2108751093229704</v>
      </c>
      <c r="AK82" s="230"/>
      <c r="AL82" s="327" t="s">
        <v>48</v>
      </c>
      <c r="AM82" s="340">
        <v>0.46808029760650582</v>
      </c>
      <c r="AN82" s="340">
        <v>8.0467157632533564</v>
      </c>
      <c r="AO82" s="340">
        <v>5.1024609774536245</v>
      </c>
      <c r="AP82" s="340">
        <v>6.2499229515483705</v>
      </c>
      <c r="AQ82" s="340">
        <v>2.8119855439883406</v>
      </c>
      <c r="AR82" s="341">
        <v>2.3439052463818348</v>
      </c>
      <c r="AS82"/>
      <c r="AT82"/>
      <c r="AU82"/>
      <c r="AV82"/>
      <c r="AW82"/>
      <c r="AX82"/>
    </row>
    <row r="83" spans="1:50" ht="15" x14ac:dyDescent="0.25">
      <c r="A83" s="324" t="s">
        <v>97</v>
      </c>
      <c r="B83" s="334">
        <v>80556</v>
      </c>
      <c r="C83" s="334">
        <v>180000</v>
      </c>
      <c r="D83" s="334">
        <v>270000</v>
      </c>
      <c r="E83" s="334">
        <v>380000</v>
      </c>
      <c r="F83" s="335">
        <v>590000</v>
      </c>
      <c r="G83" s="336">
        <v>94724</v>
      </c>
      <c r="H83" s="334">
        <v>200073</v>
      </c>
      <c r="I83" s="334">
        <v>298402</v>
      </c>
      <c r="J83" s="334">
        <v>415919</v>
      </c>
      <c r="K83" s="334">
        <v>633188</v>
      </c>
      <c r="M83" s="315" t="s">
        <v>97</v>
      </c>
      <c r="N83" s="316">
        <v>98.5</v>
      </c>
      <c r="O83" s="316">
        <v>100</v>
      </c>
      <c r="P83" s="316">
        <v>1.015228426395939</v>
      </c>
      <c r="Q83" s="318"/>
      <c r="R83" s="222" t="s">
        <v>97</v>
      </c>
      <c r="S83" s="337">
        <v>80556</v>
      </c>
      <c r="T83" s="337">
        <v>180000</v>
      </c>
      <c r="U83" s="337">
        <v>270000</v>
      </c>
      <c r="V83" s="337">
        <v>380000</v>
      </c>
      <c r="W83" s="338">
        <v>590000</v>
      </c>
      <c r="X83" s="339">
        <f t="shared" si="2"/>
        <v>93303.14</v>
      </c>
      <c r="Y83" s="339">
        <f t="shared" si="5"/>
        <v>197071.905</v>
      </c>
      <c r="Z83" s="339">
        <f t="shared" si="6"/>
        <v>293925.97000000003</v>
      </c>
      <c r="AA83" s="339">
        <f t="shared" si="7"/>
        <v>409680.21500000003</v>
      </c>
      <c r="AB83" s="339">
        <f t="shared" si="8"/>
        <v>623690.18000000005</v>
      </c>
      <c r="AC83" s="230"/>
      <c r="AD83" s="327" t="s">
        <v>97</v>
      </c>
      <c r="AE83" s="340">
        <f t="shared" si="3"/>
        <v>15.823948557525199</v>
      </c>
      <c r="AF83" s="340">
        <f t="shared" si="9"/>
        <v>9.4843916666666672</v>
      </c>
      <c r="AG83" s="340">
        <f t="shared" si="10"/>
        <v>8.8614703703703821</v>
      </c>
      <c r="AH83" s="340">
        <f t="shared" si="11"/>
        <v>7.8105828947368492</v>
      </c>
      <c r="AI83" s="340">
        <f t="shared" si="12"/>
        <v>5.7102000000000093</v>
      </c>
      <c r="AJ83" s="341">
        <f t="shared" si="4"/>
        <v>-10.11374855752519</v>
      </c>
      <c r="AK83" s="230"/>
      <c r="AL83" s="327" t="s">
        <v>49</v>
      </c>
      <c r="AM83" s="340">
        <v>-9.4593175853018376</v>
      </c>
      <c r="AN83" s="340">
        <v>-7.7875716174526346</v>
      </c>
      <c r="AO83" s="340">
        <v>-7.1311479154768778</v>
      </c>
      <c r="AP83" s="340">
        <v>-7.1823056811892867</v>
      </c>
      <c r="AQ83" s="340">
        <v>-6.4581016736521057</v>
      </c>
      <c r="AR83" s="341">
        <v>3.0012159116497319</v>
      </c>
      <c r="AS83"/>
      <c r="AT83"/>
      <c r="AU83"/>
      <c r="AV83"/>
      <c r="AW83"/>
      <c r="AX83"/>
    </row>
    <row r="84" spans="1:50" ht="15" x14ac:dyDescent="0.25">
      <c r="Z84" s="230"/>
      <c r="AA84" s="230"/>
      <c r="AB84" s="230"/>
      <c r="AC84" s="230"/>
      <c r="AD84" s="230"/>
      <c r="AE84" s="230"/>
      <c r="AF84" s="230"/>
      <c r="AG84" s="230"/>
      <c r="AH84" s="230"/>
      <c r="AI84" s="230"/>
      <c r="AJ84" s="230"/>
      <c r="AK84" s="230"/>
      <c r="AL84" s="327" t="s">
        <v>97</v>
      </c>
      <c r="AM84" s="340">
        <v>11.642556179775294</v>
      </c>
      <c r="AN84" s="340">
        <v>5.6197360150848574</v>
      </c>
      <c r="AO84" s="340">
        <v>5.0226320201173573</v>
      </c>
      <c r="AP84" s="340">
        <v>3.9836260791902474</v>
      </c>
      <c r="AQ84" s="340">
        <v>1.9564717162032723</v>
      </c>
      <c r="AR84" s="341">
        <v>-9.6860844635720227</v>
      </c>
      <c r="AS84"/>
      <c r="AT84"/>
      <c r="AU84"/>
      <c r="AV84"/>
      <c r="AW84"/>
      <c r="AX84"/>
    </row>
    <row r="85" spans="1:50" x14ac:dyDescent="0.2">
      <c r="A85" s="311"/>
      <c r="B85" s="311"/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</row>
    <row r="86" spans="1:50" x14ac:dyDescent="0.2">
      <c r="A86" s="311"/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</row>
    <row r="87" spans="1:50" x14ac:dyDescent="0.2">
      <c r="A87" s="311"/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</row>
    <row r="88" spans="1:50" x14ac:dyDescent="0.2">
      <c r="A88" s="311"/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</row>
    <row r="89" spans="1:50" x14ac:dyDescent="0.2">
      <c r="A89" s="311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</row>
    <row r="90" spans="1:50" x14ac:dyDescent="0.2">
      <c r="A90" s="311"/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</row>
    <row r="91" spans="1:50" x14ac:dyDescent="0.2">
      <c r="A91" s="311"/>
      <c r="B91" s="311"/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</row>
    <row r="92" spans="1:50" x14ac:dyDescent="0.2">
      <c r="A92" s="311"/>
      <c r="B92" s="311"/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</row>
    <row r="93" spans="1:50" x14ac:dyDescent="0.2">
      <c r="A93" s="311"/>
      <c r="B93" s="311"/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</row>
    <row r="94" spans="1:50" x14ac:dyDescent="0.2">
      <c r="A94" s="311"/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</row>
    <row r="95" spans="1:50" x14ac:dyDescent="0.2">
      <c r="A95" s="311"/>
      <c r="B95" s="311"/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</row>
    <row r="96" spans="1:50" x14ac:dyDescent="0.2">
      <c r="A96" s="311"/>
      <c r="B96" s="311"/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</row>
    <row r="97" spans="1:44" x14ac:dyDescent="0.2">
      <c r="A97" s="311"/>
      <c r="B97" s="311"/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</row>
    <row r="98" spans="1:44" x14ac:dyDescent="0.2">
      <c r="A98" s="311"/>
      <c r="B98" s="311"/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</row>
    <row r="99" spans="1:44" x14ac:dyDescent="0.2">
      <c r="A99" s="311"/>
      <c r="B99" s="311"/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</row>
    <row r="100" spans="1:44" x14ac:dyDescent="0.2">
      <c r="A100" s="311"/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</row>
    <row r="101" spans="1:44" x14ac:dyDescent="0.2">
      <c r="A101" s="311"/>
      <c r="B101" s="311"/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</row>
    <row r="102" spans="1:44" x14ac:dyDescent="0.2">
      <c r="A102" s="311"/>
      <c r="B102" s="311"/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</row>
    <row r="103" spans="1:44" x14ac:dyDescent="0.2">
      <c r="A103" s="311"/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</row>
    <row r="104" spans="1:44" x14ac:dyDescent="0.2">
      <c r="A104" s="311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</row>
    <row r="105" spans="1:44" x14ac:dyDescent="0.2">
      <c r="A105" s="311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</row>
    <row r="106" spans="1:44" x14ac:dyDescent="0.2">
      <c r="A106" s="311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</row>
    <row r="107" spans="1:44" x14ac:dyDescent="0.2">
      <c r="A107" s="311"/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</row>
    <row r="108" spans="1:44" x14ac:dyDescent="0.2">
      <c r="A108" s="311"/>
      <c r="B108" s="311"/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</row>
    <row r="109" spans="1:44" x14ac:dyDescent="0.2">
      <c r="A109" s="311"/>
      <c r="B109" s="311"/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</row>
    <row r="110" spans="1:44" x14ac:dyDescent="0.2">
      <c r="A110" s="311"/>
      <c r="B110" s="311"/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</row>
    <row r="111" spans="1:44" x14ac:dyDescent="0.2">
      <c r="A111" s="311"/>
      <c r="B111" s="311"/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</row>
    <row r="112" spans="1:44" x14ac:dyDescent="0.2">
      <c r="A112" s="311"/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</row>
    <row r="113" spans="1:44" x14ac:dyDescent="0.2">
      <c r="A113" s="311"/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</row>
    <row r="114" spans="1:44" x14ac:dyDescent="0.2">
      <c r="A114" s="311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</row>
    <row r="115" spans="1:44" x14ac:dyDescent="0.2">
      <c r="A115" s="311"/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</row>
    <row r="116" spans="1:44" x14ac:dyDescent="0.2">
      <c r="A116" s="311"/>
      <c r="B116" s="311"/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</row>
    <row r="117" spans="1:44" x14ac:dyDescent="0.2">
      <c r="A117" s="311"/>
      <c r="B117" s="311"/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</row>
    <row r="118" spans="1:44" x14ac:dyDescent="0.2">
      <c r="A118" s="311"/>
      <c r="B118" s="311"/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</row>
    <row r="119" spans="1:44" x14ac:dyDescent="0.2">
      <c r="A119" s="311"/>
      <c r="B119" s="311"/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</row>
    <row r="120" spans="1:44" x14ac:dyDescent="0.2">
      <c r="A120" s="311"/>
      <c r="B120" s="311"/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</row>
    <row r="121" spans="1:44" ht="15" x14ac:dyDescent="0.25">
      <c r="A121" s="311"/>
      <c r="B121" s="311"/>
      <c r="C121" s="311"/>
      <c r="D121" s="311"/>
      <c r="E121" s="311"/>
      <c r="F121" s="311"/>
      <c r="G121" s="310"/>
      <c r="H121" s="310"/>
      <c r="I121" s="310"/>
      <c r="J121" s="310"/>
      <c r="K121" s="310"/>
      <c r="L121" s="310"/>
      <c r="M121" s="310"/>
      <c r="N121" s="310"/>
      <c r="O121" s="310"/>
      <c r="P121" s="310"/>
      <c r="Q121" s="310"/>
      <c r="R121" s="310"/>
      <c r="S121" s="310"/>
      <c r="T121" s="310"/>
      <c r="U121" s="310"/>
      <c r="V121" s="310"/>
      <c r="W121" s="310"/>
      <c r="X121" s="310"/>
      <c r="Y121" s="310"/>
      <c r="Z121" s="310"/>
      <c r="AA121" s="310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</row>
    <row r="122" spans="1:44" ht="15" x14ac:dyDescent="0.25">
      <c r="A122" s="311"/>
      <c r="B122" s="311"/>
      <c r="C122" s="311"/>
      <c r="D122" s="311"/>
      <c r="E122" s="311"/>
      <c r="F122" s="311"/>
      <c r="G122" s="310"/>
      <c r="H122" s="310"/>
      <c r="I122" s="310"/>
      <c r="J122" s="310"/>
      <c r="K122" s="310"/>
      <c r="L122" s="310"/>
      <c r="M122" s="310"/>
      <c r="N122" s="310"/>
      <c r="O122" s="310"/>
      <c r="P122" s="310"/>
      <c r="Q122" s="310"/>
      <c r="R122" s="310"/>
      <c r="S122" s="310"/>
      <c r="T122" s="310"/>
      <c r="U122" s="310"/>
      <c r="V122" s="310"/>
      <c r="W122" s="310"/>
      <c r="X122" s="310"/>
      <c r="Y122" s="310"/>
      <c r="Z122" s="310"/>
      <c r="AA122" s="310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</row>
    <row r="123" spans="1:44" ht="15" x14ac:dyDescent="0.25">
      <c r="A123" s="311"/>
      <c r="B123" s="311"/>
      <c r="C123" s="311"/>
      <c r="D123" s="311"/>
      <c r="E123" s="311"/>
      <c r="F123" s="311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0"/>
      <c r="X123" s="310"/>
      <c r="Y123" s="310"/>
      <c r="Z123" s="310"/>
      <c r="AA123" s="310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</row>
    <row r="124" spans="1:44" ht="15" x14ac:dyDescent="0.25">
      <c r="A124" s="311"/>
      <c r="B124" s="311"/>
      <c r="C124" s="311"/>
      <c r="D124" s="311"/>
      <c r="E124" s="311"/>
      <c r="F124" s="311"/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  <c r="V124" s="310"/>
      <c r="W124" s="310"/>
      <c r="X124" s="310"/>
      <c r="Y124" s="310"/>
      <c r="Z124" s="310"/>
      <c r="AA124" s="310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</row>
    <row r="125" spans="1:44" ht="15" x14ac:dyDescent="0.25">
      <c r="A125" s="311"/>
      <c r="B125" s="311"/>
      <c r="C125" s="311"/>
      <c r="D125" s="311"/>
      <c r="E125" s="311"/>
      <c r="F125" s="311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  <c r="W125" s="310"/>
      <c r="X125" s="310"/>
      <c r="Y125" s="310"/>
      <c r="Z125" s="310"/>
      <c r="AA125" s="310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</row>
    <row r="126" spans="1:44" ht="15" x14ac:dyDescent="0.25">
      <c r="A126" s="311"/>
      <c r="B126" s="311"/>
      <c r="C126" s="311"/>
      <c r="D126" s="311"/>
      <c r="E126" s="311"/>
      <c r="F126" s="311"/>
      <c r="G126" s="310"/>
      <c r="H126" s="310"/>
      <c r="I126" s="310"/>
      <c r="J126" s="310"/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  <c r="V126" s="310"/>
      <c r="W126" s="310"/>
      <c r="X126" s="310"/>
      <c r="Y126" s="310"/>
      <c r="Z126" s="310"/>
      <c r="AA126" s="310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</row>
    <row r="127" spans="1:44" ht="15" x14ac:dyDescent="0.25">
      <c r="A127" s="311"/>
      <c r="B127" s="311"/>
      <c r="C127" s="311"/>
      <c r="D127" s="311"/>
      <c r="E127" s="311"/>
      <c r="F127" s="311"/>
      <c r="G127" s="310"/>
      <c r="H127" s="310"/>
      <c r="I127" s="310"/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0"/>
      <c r="W127" s="310"/>
      <c r="X127" s="310"/>
      <c r="Y127" s="310"/>
      <c r="Z127" s="310"/>
      <c r="AA127" s="310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</row>
    <row r="128" spans="1:44" ht="15" x14ac:dyDescent="0.25">
      <c r="A128" s="311"/>
      <c r="B128" s="311"/>
      <c r="C128" s="311"/>
      <c r="D128" s="311"/>
      <c r="E128" s="311"/>
      <c r="F128" s="311"/>
      <c r="G128" s="310"/>
      <c r="H128" s="310"/>
      <c r="I128" s="310"/>
      <c r="J128" s="310"/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  <c r="V128" s="310"/>
      <c r="W128" s="310"/>
      <c r="X128" s="310"/>
      <c r="Y128" s="310"/>
      <c r="Z128" s="310"/>
      <c r="AA128" s="310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</row>
    <row r="129" spans="1:44" ht="15" x14ac:dyDescent="0.25">
      <c r="A129" s="311"/>
      <c r="B129" s="311"/>
      <c r="C129" s="311"/>
      <c r="D129" s="311"/>
      <c r="E129" s="311"/>
      <c r="F129" s="311"/>
      <c r="G129" s="310"/>
      <c r="H129" s="310"/>
      <c r="I129" s="310"/>
      <c r="J129" s="310"/>
      <c r="K129" s="310"/>
      <c r="L129" s="310"/>
      <c r="M129" s="310"/>
      <c r="N129" s="310"/>
      <c r="O129" s="310"/>
      <c r="P129" s="310"/>
      <c r="Q129" s="310"/>
      <c r="R129" s="310"/>
      <c r="S129" s="310"/>
      <c r="T129" s="310"/>
      <c r="U129" s="310"/>
      <c r="V129" s="310"/>
      <c r="W129" s="310"/>
      <c r="X129" s="310"/>
      <c r="Y129" s="310"/>
      <c r="Z129" s="310"/>
      <c r="AA129" s="310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</row>
    <row r="130" spans="1:44" ht="15" x14ac:dyDescent="0.25">
      <c r="A130" s="311"/>
      <c r="B130" s="311"/>
      <c r="C130" s="311"/>
      <c r="D130" s="311"/>
      <c r="E130" s="311"/>
      <c r="F130" s="311"/>
      <c r="G130" s="310"/>
      <c r="H130" s="310"/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  <c r="AA130" s="310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</row>
    <row r="131" spans="1:44" ht="15" x14ac:dyDescent="0.25">
      <c r="A131" s="311"/>
      <c r="B131" s="311"/>
      <c r="C131" s="311"/>
      <c r="D131" s="311"/>
      <c r="E131" s="311"/>
      <c r="F131" s="311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310"/>
      <c r="X131" s="310"/>
      <c r="Y131" s="310"/>
      <c r="Z131" s="310"/>
      <c r="AA131" s="310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</row>
    <row r="132" spans="1:44" ht="15" x14ac:dyDescent="0.25">
      <c r="A132" s="311"/>
      <c r="B132" s="311"/>
      <c r="C132" s="311"/>
      <c r="D132" s="311"/>
      <c r="E132" s="311"/>
      <c r="F132" s="311"/>
      <c r="G132" s="310"/>
      <c r="H132" s="310"/>
      <c r="I132" s="310"/>
      <c r="J132" s="310"/>
      <c r="K132" s="310"/>
      <c r="L132" s="310"/>
      <c r="M132" s="310"/>
      <c r="N132" s="310"/>
      <c r="O132" s="310"/>
      <c r="P132" s="310"/>
      <c r="Q132" s="310"/>
      <c r="R132" s="310"/>
      <c r="S132" s="310"/>
      <c r="T132" s="310"/>
      <c r="U132" s="310"/>
      <c r="V132" s="310"/>
      <c r="W132" s="310"/>
      <c r="X132" s="310"/>
      <c r="Y132" s="310"/>
      <c r="Z132" s="310"/>
      <c r="AA132" s="310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</row>
    <row r="133" spans="1:44" ht="15" x14ac:dyDescent="0.25">
      <c r="A133" s="311"/>
      <c r="B133" s="311"/>
      <c r="C133" s="311"/>
      <c r="D133" s="311"/>
      <c r="E133" s="311"/>
      <c r="F133" s="311"/>
      <c r="G133" s="310"/>
      <c r="H133" s="310"/>
      <c r="I133" s="310"/>
      <c r="J133" s="310"/>
      <c r="K133" s="310"/>
      <c r="L133" s="310"/>
      <c r="M133" s="310"/>
      <c r="N133" s="310"/>
      <c r="O133" s="310"/>
      <c r="P133" s="310"/>
      <c r="Q133" s="310"/>
      <c r="R133" s="310"/>
      <c r="S133" s="310"/>
      <c r="T133" s="310"/>
      <c r="U133" s="310"/>
      <c r="V133" s="310"/>
      <c r="W133" s="310"/>
      <c r="X133" s="310"/>
      <c r="Y133" s="310"/>
      <c r="Z133" s="310"/>
      <c r="AA133" s="310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</row>
    <row r="134" spans="1:44" ht="15" x14ac:dyDescent="0.25">
      <c r="A134" s="311"/>
      <c r="B134" s="311"/>
      <c r="C134" s="311"/>
      <c r="D134" s="311"/>
      <c r="E134" s="311"/>
      <c r="F134" s="311"/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  <c r="Q134" s="310"/>
      <c r="R134" s="310"/>
      <c r="S134" s="310"/>
      <c r="T134" s="310"/>
      <c r="U134" s="310"/>
      <c r="V134" s="310"/>
      <c r="W134" s="310"/>
      <c r="X134" s="310"/>
      <c r="Y134" s="310"/>
      <c r="Z134" s="310"/>
      <c r="AA134" s="310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</row>
    <row r="135" spans="1:44" ht="15" x14ac:dyDescent="0.25">
      <c r="A135" s="311"/>
      <c r="B135" s="311"/>
      <c r="C135" s="311"/>
      <c r="D135" s="311"/>
      <c r="E135" s="311"/>
      <c r="F135" s="311"/>
      <c r="G135" s="310"/>
      <c r="H135" s="310"/>
      <c r="I135" s="310"/>
      <c r="J135" s="310"/>
      <c r="K135" s="310"/>
      <c r="L135" s="310"/>
      <c r="M135" s="310"/>
      <c r="N135" s="310"/>
      <c r="O135" s="310"/>
      <c r="P135" s="310"/>
      <c r="Q135" s="310"/>
      <c r="R135" s="310"/>
      <c r="S135" s="310"/>
      <c r="T135" s="310"/>
      <c r="U135" s="310"/>
      <c r="V135" s="310"/>
      <c r="W135" s="310"/>
      <c r="X135" s="310"/>
      <c r="Y135" s="310"/>
      <c r="Z135" s="310"/>
      <c r="AA135" s="310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</row>
    <row r="136" spans="1:44" ht="15" x14ac:dyDescent="0.25">
      <c r="A136" s="311"/>
      <c r="B136" s="311"/>
      <c r="C136" s="311"/>
      <c r="D136" s="311"/>
      <c r="E136" s="311"/>
      <c r="F136" s="311"/>
      <c r="G136" s="310"/>
      <c r="H136" s="310"/>
      <c r="I136" s="310"/>
      <c r="J136" s="310"/>
      <c r="K136" s="310"/>
      <c r="L136" s="310"/>
      <c r="M136" s="310"/>
      <c r="N136" s="310"/>
      <c r="O136" s="310"/>
      <c r="P136" s="310"/>
      <c r="Q136" s="310"/>
      <c r="R136" s="310"/>
      <c r="S136" s="310"/>
      <c r="T136" s="310"/>
      <c r="U136" s="310"/>
      <c r="V136" s="310"/>
      <c r="W136" s="310"/>
      <c r="X136" s="310"/>
      <c r="Y136" s="310"/>
      <c r="Z136" s="310"/>
      <c r="AA136" s="310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</row>
    <row r="137" spans="1:44" ht="15" x14ac:dyDescent="0.25">
      <c r="A137" s="311"/>
      <c r="B137" s="311"/>
      <c r="C137" s="311"/>
      <c r="D137" s="311"/>
      <c r="E137" s="311"/>
      <c r="F137" s="311"/>
      <c r="G137" s="310"/>
      <c r="H137" s="310"/>
      <c r="I137" s="310"/>
      <c r="J137" s="310"/>
      <c r="K137" s="310"/>
      <c r="L137" s="310"/>
      <c r="M137" s="310"/>
      <c r="N137" s="310"/>
      <c r="O137" s="310"/>
      <c r="P137" s="310"/>
      <c r="Q137" s="310"/>
      <c r="R137" s="310"/>
      <c r="S137" s="310"/>
      <c r="T137" s="310"/>
      <c r="U137" s="310"/>
      <c r="V137" s="310"/>
      <c r="W137" s="310"/>
      <c r="X137" s="310"/>
      <c r="Y137" s="310"/>
      <c r="Z137" s="310"/>
      <c r="AA137" s="310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</row>
    <row r="138" spans="1:44" ht="15" x14ac:dyDescent="0.25">
      <c r="A138" s="311"/>
      <c r="B138" s="311"/>
      <c r="C138" s="311"/>
      <c r="D138" s="311"/>
      <c r="E138" s="311"/>
      <c r="F138" s="311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0"/>
      <c r="W138" s="310"/>
      <c r="X138" s="310"/>
      <c r="Y138" s="310"/>
      <c r="Z138" s="310"/>
      <c r="AA138" s="310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</row>
    <row r="139" spans="1:44" ht="15" x14ac:dyDescent="0.25">
      <c r="A139" s="311"/>
      <c r="B139" s="311"/>
      <c r="C139" s="311"/>
      <c r="D139" s="311"/>
      <c r="E139" s="311"/>
      <c r="F139" s="311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310"/>
      <c r="Y139" s="310"/>
      <c r="Z139" s="310"/>
      <c r="AA139" s="310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</row>
    <row r="140" spans="1:44" ht="15" x14ac:dyDescent="0.25">
      <c r="A140" s="311"/>
      <c r="B140" s="311"/>
      <c r="C140" s="311"/>
      <c r="D140" s="311"/>
      <c r="E140" s="311"/>
      <c r="F140" s="311"/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  <c r="X140" s="310"/>
      <c r="Y140" s="310"/>
      <c r="Z140" s="310"/>
      <c r="AA140" s="310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</row>
    <row r="141" spans="1:44" ht="15" x14ac:dyDescent="0.25">
      <c r="A141" s="311"/>
      <c r="B141" s="311"/>
      <c r="C141" s="311"/>
      <c r="D141" s="311"/>
      <c r="E141" s="311"/>
      <c r="F141" s="311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310"/>
      <c r="Y141" s="310"/>
      <c r="Z141" s="310"/>
      <c r="AA141" s="310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</row>
    <row r="142" spans="1:44" ht="15" x14ac:dyDescent="0.25">
      <c r="A142" s="311"/>
      <c r="B142" s="311"/>
      <c r="C142" s="311"/>
      <c r="D142" s="311"/>
      <c r="E142" s="311"/>
      <c r="F142" s="311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  <c r="AA142" s="310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</row>
    <row r="143" spans="1:44" ht="15" x14ac:dyDescent="0.25">
      <c r="A143" s="311"/>
      <c r="B143" s="311"/>
      <c r="C143" s="311"/>
      <c r="D143" s="311"/>
      <c r="E143" s="311"/>
      <c r="F143" s="311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  <c r="X143" s="310"/>
      <c r="Y143" s="310"/>
      <c r="Z143" s="310"/>
      <c r="AA143" s="310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</row>
    <row r="144" spans="1:44" ht="15" x14ac:dyDescent="0.25">
      <c r="A144" s="311"/>
      <c r="B144" s="311"/>
      <c r="C144" s="311"/>
      <c r="D144" s="311"/>
      <c r="E144" s="311"/>
      <c r="F144" s="311"/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0"/>
      <c r="W144" s="310"/>
      <c r="X144" s="310"/>
      <c r="Y144" s="310"/>
      <c r="Z144" s="310"/>
      <c r="AA144" s="310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</row>
    <row r="145" spans="1:44" ht="15" x14ac:dyDescent="0.25">
      <c r="A145" s="311"/>
      <c r="B145" s="311"/>
      <c r="C145" s="311"/>
      <c r="D145" s="311"/>
      <c r="E145" s="311"/>
      <c r="F145" s="311"/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0"/>
      <c r="W145" s="310"/>
      <c r="X145" s="310"/>
      <c r="Y145" s="310"/>
      <c r="Z145" s="310"/>
      <c r="AA145" s="310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</row>
    <row r="146" spans="1:44" ht="15" x14ac:dyDescent="0.25">
      <c r="A146" s="311"/>
      <c r="B146" s="311"/>
      <c r="C146" s="311"/>
      <c r="D146" s="311"/>
      <c r="E146" s="311"/>
      <c r="F146" s="311"/>
      <c r="G146" s="310"/>
      <c r="H146" s="310"/>
      <c r="I146" s="310"/>
      <c r="J146" s="310"/>
      <c r="K146" s="310"/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0"/>
      <c r="W146" s="310"/>
      <c r="X146" s="310"/>
      <c r="Y146" s="310"/>
      <c r="Z146" s="310"/>
      <c r="AA146" s="310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</row>
    <row r="147" spans="1:44" ht="15" x14ac:dyDescent="0.25">
      <c r="A147" s="311"/>
      <c r="B147" s="311"/>
      <c r="C147" s="311"/>
      <c r="D147" s="311"/>
      <c r="E147" s="311"/>
      <c r="F147" s="311"/>
      <c r="G147" s="310"/>
      <c r="H147" s="310"/>
      <c r="I147" s="310"/>
      <c r="J147" s="310"/>
      <c r="K147" s="310"/>
      <c r="L147" s="310"/>
      <c r="M147" s="310"/>
      <c r="N147" s="310"/>
      <c r="O147" s="310"/>
      <c r="P147" s="310"/>
      <c r="Q147" s="310"/>
      <c r="R147" s="310"/>
      <c r="S147" s="310"/>
      <c r="T147" s="310"/>
      <c r="U147" s="310"/>
      <c r="V147" s="310"/>
      <c r="W147" s="310"/>
      <c r="X147" s="310"/>
      <c r="Y147" s="310"/>
      <c r="Z147" s="310"/>
      <c r="AA147" s="310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</row>
    <row r="148" spans="1:44" ht="15" x14ac:dyDescent="0.25">
      <c r="A148" s="311"/>
      <c r="B148" s="311"/>
      <c r="C148" s="311"/>
      <c r="D148" s="311"/>
      <c r="E148" s="311"/>
      <c r="F148" s="311"/>
      <c r="G148" s="310"/>
      <c r="H148" s="310"/>
      <c r="I148" s="310"/>
      <c r="J148" s="310"/>
      <c r="K148" s="310"/>
      <c r="L148" s="310"/>
      <c r="M148" s="310"/>
      <c r="N148" s="310"/>
      <c r="O148" s="310"/>
      <c r="P148" s="310"/>
      <c r="Q148" s="310"/>
      <c r="R148" s="310"/>
      <c r="S148" s="310"/>
      <c r="T148" s="310"/>
      <c r="U148" s="310"/>
      <c r="V148" s="310"/>
      <c r="W148" s="310"/>
      <c r="X148" s="310"/>
      <c r="Y148" s="310"/>
      <c r="Z148" s="310"/>
      <c r="AA148" s="310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</row>
    <row r="149" spans="1:44" ht="15" x14ac:dyDescent="0.25">
      <c r="A149" s="311"/>
      <c r="B149" s="311"/>
      <c r="C149" s="311"/>
      <c r="D149" s="311"/>
      <c r="E149" s="311"/>
      <c r="F149" s="311"/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0"/>
      <c r="W149" s="310"/>
      <c r="X149" s="310"/>
      <c r="Y149" s="310"/>
      <c r="Z149" s="310"/>
      <c r="AA149" s="310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</row>
    <row r="150" spans="1:44" ht="15" x14ac:dyDescent="0.25">
      <c r="A150" s="311"/>
      <c r="B150" s="311"/>
      <c r="C150" s="311"/>
      <c r="D150" s="311"/>
      <c r="E150" s="311"/>
      <c r="F150" s="311"/>
      <c r="G150" s="310"/>
      <c r="H150" s="310"/>
      <c r="I150" s="310"/>
      <c r="J150" s="310"/>
      <c r="K150" s="310"/>
      <c r="L150" s="310"/>
      <c r="M150" s="310"/>
      <c r="N150" s="310"/>
      <c r="O150" s="310"/>
      <c r="P150" s="310"/>
      <c r="Q150" s="310"/>
      <c r="R150" s="310"/>
      <c r="S150" s="310"/>
      <c r="T150" s="310"/>
      <c r="U150" s="310"/>
      <c r="V150" s="310"/>
      <c r="W150" s="310"/>
      <c r="X150" s="310"/>
      <c r="Y150" s="310"/>
      <c r="Z150" s="310"/>
      <c r="AA150" s="310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</row>
    <row r="151" spans="1:44" ht="15" x14ac:dyDescent="0.25">
      <c r="A151" s="311"/>
      <c r="B151" s="311"/>
      <c r="C151" s="311"/>
      <c r="D151" s="311"/>
      <c r="E151" s="311"/>
      <c r="F151" s="311"/>
      <c r="G151" s="310"/>
      <c r="H151" s="310"/>
      <c r="I151" s="310"/>
      <c r="J151" s="310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0"/>
      <c r="W151" s="310"/>
      <c r="X151" s="310"/>
      <c r="Y151" s="310"/>
      <c r="Z151" s="310"/>
      <c r="AA151" s="310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</row>
    <row r="152" spans="1:44" ht="15" x14ac:dyDescent="0.25">
      <c r="A152" s="311"/>
      <c r="B152" s="311"/>
      <c r="C152" s="311"/>
      <c r="D152" s="311"/>
      <c r="E152" s="311"/>
      <c r="F152" s="311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  <c r="Q152" s="310"/>
      <c r="R152" s="310"/>
      <c r="S152" s="310"/>
      <c r="T152" s="310"/>
      <c r="U152" s="310"/>
      <c r="V152" s="310"/>
      <c r="W152" s="310"/>
      <c r="X152" s="310"/>
      <c r="Y152" s="310"/>
      <c r="Z152" s="310"/>
      <c r="AA152" s="310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</row>
  </sheetData>
  <autoFilter ref="BA52:BC52">
    <sortState ref="BA53:BC80">
      <sortCondition ref="BB52"/>
    </sortState>
  </autoFilter>
  <mergeCells count="5">
    <mergeCell ref="AE51:AI51"/>
    <mergeCell ref="AM51:AQ51"/>
    <mergeCell ref="B35:L35"/>
    <mergeCell ref="S51:W51"/>
    <mergeCell ref="X51:AB51"/>
  </mergeCells>
  <phoneticPr fontId="9" type="noConversion"/>
  <pageMargins left="0.75" right="0.75" top="1" bottom="1" header="0.5" footer="0.5"/>
  <pageSetup paperSize="9" orientation="portrait" horizontalDpi="4294967292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</sheetPr>
  <dimension ref="A1:T133"/>
  <sheetViews>
    <sheetView showGridLines="0" zoomScaleNormal="100" workbookViewId="0"/>
  </sheetViews>
  <sheetFormatPr defaultColWidth="8.85546875" defaultRowHeight="12" x14ac:dyDescent="0.2"/>
  <cols>
    <col min="1" max="1" width="8.85546875" style="6"/>
    <col min="2" max="2" width="17.7109375" style="6" customWidth="1"/>
    <col min="3" max="16384" width="8.85546875" style="6"/>
  </cols>
  <sheetData>
    <row r="1" spans="2:2" x14ac:dyDescent="0.2">
      <c r="B1" s="4"/>
    </row>
    <row r="2" spans="2:2" x14ac:dyDescent="0.2">
      <c r="B2" s="170" t="s">
        <v>167</v>
      </c>
    </row>
    <row r="3" spans="2:2" x14ac:dyDescent="0.2">
      <c r="B3" s="13" t="s">
        <v>21</v>
      </c>
    </row>
    <row r="32" spans="3:7" x14ac:dyDescent="0.2">
      <c r="C32" s="8"/>
      <c r="D32" s="8"/>
      <c r="E32" s="8"/>
      <c r="F32" s="8"/>
      <c r="G32" s="8"/>
    </row>
    <row r="33" spans="1:10" x14ac:dyDescent="0.2">
      <c r="C33" s="14"/>
      <c r="D33" s="14"/>
      <c r="E33" s="14"/>
      <c r="F33" s="14"/>
      <c r="G33" s="14"/>
      <c r="H33" s="11"/>
    </row>
    <row r="34" spans="1:10" x14ac:dyDescent="0.2">
      <c r="B34" s="6" t="s">
        <v>195</v>
      </c>
      <c r="C34" s="14"/>
      <c r="D34" s="14"/>
      <c r="E34" s="14"/>
      <c r="F34" s="14"/>
      <c r="G34" s="14"/>
      <c r="H34" s="14"/>
      <c r="I34" s="10"/>
    </row>
    <row r="35" spans="1:10" x14ac:dyDescent="0.2">
      <c r="A35" s="8"/>
      <c r="B35" s="6" t="s">
        <v>205</v>
      </c>
      <c r="C35" s="14"/>
      <c r="D35" s="14"/>
      <c r="E35" s="14"/>
      <c r="F35" s="14"/>
      <c r="G35" s="14"/>
      <c r="H35" s="14"/>
      <c r="I35" s="56"/>
      <c r="J35" s="53"/>
    </row>
    <row r="36" spans="1:10" x14ac:dyDescent="0.2">
      <c r="A36" s="12"/>
      <c r="B36" s="6" t="s">
        <v>207</v>
      </c>
      <c r="C36" s="14"/>
      <c r="D36" s="14"/>
      <c r="E36" s="14"/>
      <c r="F36" s="14"/>
      <c r="G36" s="14"/>
      <c r="H36" s="14"/>
      <c r="I36" s="56"/>
      <c r="J36" s="53"/>
    </row>
    <row r="37" spans="1:10" x14ac:dyDescent="0.2">
      <c r="A37" s="14"/>
      <c r="C37" s="14"/>
      <c r="D37" s="14"/>
      <c r="E37" s="14"/>
      <c r="F37" s="14"/>
      <c r="G37" s="54"/>
      <c r="H37" s="55"/>
      <c r="I37" s="53"/>
      <c r="J37" s="53"/>
    </row>
    <row r="38" spans="1:10" x14ac:dyDescent="0.2">
      <c r="A38" s="14"/>
      <c r="B38" s="51" t="s">
        <v>0</v>
      </c>
      <c r="C38" s="14"/>
      <c r="D38" s="14"/>
      <c r="E38" s="14"/>
      <c r="F38" s="14"/>
      <c r="G38" s="54"/>
      <c r="H38" s="55"/>
      <c r="I38" s="53"/>
      <c r="J38" s="53"/>
    </row>
    <row r="39" spans="1:10" x14ac:dyDescent="0.2">
      <c r="A39" s="14"/>
      <c r="C39" s="14"/>
      <c r="D39" s="14"/>
      <c r="E39" s="14"/>
      <c r="F39" s="14"/>
      <c r="G39" s="54"/>
      <c r="H39" s="55"/>
      <c r="I39" s="53"/>
      <c r="J39" s="53"/>
    </row>
    <row r="40" spans="1:10" x14ac:dyDescent="0.2">
      <c r="A40" s="14"/>
      <c r="B40" s="14"/>
      <c r="C40" s="14"/>
      <c r="D40" s="14"/>
      <c r="E40" s="14"/>
      <c r="F40" s="14"/>
      <c r="G40" s="54"/>
      <c r="H40" s="55"/>
      <c r="I40" s="53"/>
      <c r="J40" s="53"/>
    </row>
    <row r="41" spans="1:10" x14ac:dyDescent="0.2">
      <c r="A41" s="14"/>
      <c r="B41" s="14"/>
      <c r="C41" s="14"/>
      <c r="D41" s="14"/>
      <c r="E41" s="14"/>
      <c r="F41" s="14"/>
      <c r="G41" s="54"/>
      <c r="H41" s="55"/>
      <c r="I41" s="53"/>
      <c r="J41" s="53"/>
    </row>
    <row r="42" spans="1:10" x14ac:dyDescent="0.2">
      <c r="A42" s="14"/>
      <c r="B42" s="14"/>
      <c r="C42" s="14"/>
      <c r="D42" s="14"/>
      <c r="E42" s="14"/>
      <c r="F42" s="14"/>
      <c r="G42" s="54"/>
      <c r="H42" s="55"/>
      <c r="I42" s="53"/>
      <c r="J42" s="53"/>
    </row>
    <row r="43" spans="1:10" x14ac:dyDescent="0.2">
      <c r="A43" s="14"/>
      <c r="B43" s="14"/>
      <c r="C43" s="14"/>
      <c r="D43" s="14"/>
      <c r="E43" s="14"/>
      <c r="F43" s="14"/>
      <c r="G43" s="54"/>
      <c r="H43" s="55"/>
      <c r="I43" s="53"/>
      <c r="J43" s="53"/>
    </row>
    <row r="44" spans="1:10" x14ac:dyDescent="0.2">
      <c r="A44" s="14"/>
      <c r="B44" s="14"/>
      <c r="C44" s="14"/>
      <c r="D44" s="14"/>
      <c r="E44" s="14"/>
      <c r="F44" s="14"/>
      <c r="G44" s="54"/>
      <c r="H44" s="55"/>
      <c r="I44" s="53"/>
      <c r="J44" s="53"/>
    </row>
    <row r="45" spans="1:10" x14ac:dyDescent="0.2">
      <c r="A45" s="14"/>
      <c r="B45" s="14"/>
      <c r="C45" s="14"/>
      <c r="D45" s="14"/>
      <c r="E45" s="14"/>
      <c r="F45" s="14"/>
      <c r="G45" s="54"/>
      <c r="H45" s="55"/>
      <c r="I45" s="53"/>
      <c r="J45" s="53"/>
    </row>
    <row r="46" spans="1:10" x14ac:dyDescent="0.2">
      <c r="A46" s="14"/>
      <c r="B46" s="14"/>
      <c r="C46" s="14"/>
      <c r="D46" s="14"/>
      <c r="E46" s="14"/>
      <c r="F46" s="14"/>
      <c r="G46" s="54"/>
      <c r="H46" s="55"/>
      <c r="I46" s="53"/>
      <c r="J46" s="53"/>
    </row>
    <row r="47" spans="1:10" x14ac:dyDescent="0.2">
      <c r="A47" s="14"/>
      <c r="B47" s="14"/>
      <c r="C47" s="14"/>
      <c r="D47" s="14"/>
      <c r="E47" s="14"/>
      <c r="F47" s="14"/>
      <c r="G47" s="10"/>
    </row>
    <row r="48" spans="1:10" x14ac:dyDescent="0.2">
      <c r="A48" s="55"/>
      <c r="B48" s="55"/>
      <c r="C48" s="55"/>
      <c r="D48" s="55"/>
      <c r="E48" s="55"/>
      <c r="F48" s="55"/>
    </row>
    <row r="55" spans="1:20" x14ac:dyDescent="0.2">
      <c r="A55" s="1" t="s">
        <v>19</v>
      </c>
    </row>
    <row r="56" spans="1:20" x14ac:dyDescent="0.2">
      <c r="A56" s="6" t="s">
        <v>168</v>
      </c>
    </row>
    <row r="58" spans="1:20" x14ac:dyDescent="0.2">
      <c r="A58" s="12"/>
      <c r="B58" s="12"/>
      <c r="C58" s="7"/>
      <c r="D58" s="57"/>
      <c r="E58" s="14"/>
      <c r="F58" s="14"/>
      <c r="G58" s="14"/>
      <c r="H58" s="14"/>
      <c r="I58" s="12"/>
      <c r="J58" s="12"/>
      <c r="K58" s="12"/>
    </row>
    <row r="59" spans="1:20" x14ac:dyDescent="0.2">
      <c r="A59" s="12"/>
      <c r="B59" s="12"/>
      <c r="C59" s="17"/>
      <c r="D59" s="17"/>
      <c r="E59" s="18"/>
      <c r="F59" s="14"/>
      <c r="G59" s="12"/>
      <c r="H59" s="12"/>
      <c r="I59" s="12"/>
      <c r="J59" s="12"/>
      <c r="K59" s="12"/>
    </row>
    <row r="60" spans="1:20" ht="15" x14ac:dyDescent="0.25">
      <c r="A60" s="12"/>
      <c r="B60" s="431" t="s">
        <v>169</v>
      </c>
      <c r="C60" s="430"/>
      <c r="D60" s="430"/>
      <c r="E60" s="12"/>
      <c r="F60" s="12"/>
      <c r="G60" s="12"/>
      <c r="H60" s="12"/>
      <c r="I60" s="12"/>
      <c r="J60" s="419" t="s">
        <v>169</v>
      </c>
      <c r="K60" s="418"/>
      <c r="L60" s="418"/>
      <c r="M60"/>
      <c r="N60"/>
      <c r="P60" s="425" t="s">
        <v>169</v>
      </c>
      <c r="Q60" s="424"/>
      <c r="R60" s="424"/>
      <c r="S60"/>
      <c r="T60"/>
    </row>
    <row r="61" spans="1:20" ht="15" x14ac:dyDescent="0.25">
      <c r="A61" s="12"/>
      <c r="B61" s="12"/>
      <c r="D61" s="12"/>
      <c r="E61" s="12"/>
      <c r="F61" s="12"/>
      <c r="G61" s="12"/>
      <c r="H61" s="12"/>
      <c r="I61" s="12"/>
      <c r="J61"/>
      <c r="K61"/>
      <c r="L61"/>
      <c r="M61"/>
      <c r="N61"/>
      <c r="P61"/>
      <c r="Q61"/>
      <c r="R61"/>
      <c r="S61"/>
      <c r="T61"/>
    </row>
    <row r="62" spans="1:20" s="120" customFormat="1" ht="15" x14ac:dyDescent="0.25">
      <c r="A62" s="119"/>
      <c r="B62" s="431" t="s">
        <v>68</v>
      </c>
      <c r="C62" s="432">
        <v>42768.091828703706</v>
      </c>
      <c r="D62" s="430"/>
      <c r="E62" s="121"/>
      <c r="F62" s="121"/>
      <c r="G62" s="119"/>
      <c r="H62" s="119"/>
      <c r="I62" s="119"/>
      <c r="J62" s="419" t="s">
        <v>68</v>
      </c>
      <c r="K62" s="420">
        <v>42768.091828703706</v>
      </c>
      <c r="L62" s="418"/>
      <c r="M62"/>
      <c r="N62"/>
      <c r="P62" s="425" t="s">
        <v>68</v>
      </c>
      <c r="Q62" s="426">
        <v>42768.091828703706</v>
      </c>
      <c r="R62" s="424"/>
      <c r="S62"/>
      <c r="T62"/>
    </row>
    <row r="63" spans="1:20" s="120" customFormat="1" ht="15" x14ac:dyDescent="0.25">
      <c r="A63" s="119"/>
      <c r="B63" s="431" t="s">
        <v>69</v>
      </c>
      <c r="C63" s="432">
        <v>42772.616867777775</v>
      </c>
      <c r="D63" s="430"/>
      <c r="G63" s="119"/>
      <c r="H63" s="119"/>
      <c r="I63" s="119"/>
      <c r="J63" s="419" t="s">
        <v>69</v>
      </c>
      <c r="K63" s="420">
        <v>42772.616867777775</v>
      </c>
      <c r="L63" s="418"/>
      <c r="M63"/>
      <c r="N63"/>
      <c r="P63" s="425" t="s">
        <v>69</v>
      </c>
      <c r="Q63" s="426">
        <v>42772.616867777775</v>
      </c>
      <c r="R63" s="424"/>
      <c r="S63"/>
      <c r="T63"/>
    </row>
    <row r="64" spans="1:20" ht="15" x14ac:dyDescent="0.25">
      <c r="A64" s="12"/>
      <c r="B64" s="431" t="s">
        <v>71</v>
      </c>
      <c r="C64" s="431" t="s">
        <v>72</v>
      </c>
      <c r="D64" s="430"/>
      <c r="G64" s="12"/>
      <c r="H64" s="12"/>
      <c r="I64" s="12"/>
      <c r="J64" s="419" t="s">
        <v>71</v>
      </c>
      <c r="K64" s="419" t="s">
        <v>72</v>
      </c>
      <c r="L64" s="418"/>
      <c r="M64"/>
      <c r="N64"/>
      <c r="P64" s="425" t="s">
        <v>71</v>
      </c>
      <c r="Q64" s="425" t="s">
        <v>72</v>
      </c>
      <c r="R64" s="424"/>
      <c r="S64"/>
      <c r="T64"/>
    </row>
    <row r="65" spans="1:20" ht="15" x14ac:dyDescent="0.25">
      <c r="A65" s="12"/>
      <c r="B65" s="12"/>
      <c r="C65" s="12"/>
      <c r="D65" s="12"/>
      <c r="E65" s="12"/>
      <c r="F65" s="12"/>
      <c r="G65" s="12"/>
      <c r="H65" s="12"/>
      <c r="I65" s="12"/>
      <c r="J65"/>
      <c r="K65"/>
      <c r="L65"/>
      <c r="M65"/>
      <c r="N65"/>
      <c r="P65"/>
      <c r="Q65"/>
      <c r="R65"/>
      <c r="S65"/>
      <c r="T65"/>
    </row>
    <row r="66" spans="1:20" ht="15" x14ac:dyDescent="0.25">
      <c r="A66" s="12"/>
      <c r="B66" s="431" t="s">
        <v>94</v>
      </c>
      <c r="C66" s="431" t="s">
        <v>80</v>
      </c>
      <c r="D66" s="430"/>
      <c r="E66" s="12"/>
      <c r="F66" s="12"/>
      <c r="G66" s="12"/>
      <c r="H66" s="12"/>
      <c r="I66" s="12"/>
      <c r="J66" s="419" t="s">
        <v>94</v>
      </c>
      <c r="K66" s="419" t="s">
        <v>80</v>
      </c>
      <c r="L66" s="418"/>
      <c r="M66"/>
      <c r="N66"/>
      <c r="P66" s="425" t="s">
        <v>94</v>
      </c>
      <c r="Q66" s="425" t="s">
        <v>80</v>
      </c>
      <c r="R66" s="424"/>
      <c r="S66"/>
      <c r="T66"/>
    </row>
    <row r="67" spans="1:20" ht="15" x14ac:dyDescent="0.25">
      <c r="A67" s="12"/>
      <c r="B67" s="431" t="s">
        <v>95</v>
      </c>
      <c r="C67" s="431" t="s">
        <v>80</v>
      </c>
      <c r="D67" s="430"/>
      <c r="E67" s="12"/>
      <c r="F67" s="12"/>
      <c r="G67" s="12"/>
      <c r="H67" s="12"/>
      <c r="I67" s="12"/>
      <c r="J67" s="419" t="s">
        <v>95</v>
      </c>
      <c r="K67" s="419" t="s">
        <v>80</v>
      </c>
      <c r="L67" s="418"/>
      <c r="M67"/>
      <c r="N67"/>
      <c r="P67" s="425" t="s">
        <v>95</v>
      </c>
      <c r="Q67" s="425" t="s">
        <v>80</v>
      </c>
      <c r="R67" s="424"/>
      <c r="S67"/>
      <c r="T67"/>
    </row>
    <row r="68" spans="1:20" ht="15" x14ac:dyDescent="0.25">
      <c r="A68" s="12"/>
      <c r="B68" s="431" t="s">
        <v>73</v>
      </c>
      <c r="C68" s="431" t="s">
        <v>96</v>
      </c>
      <c r="D68" s="430"/>
      <c r="E68" s="12"/>
      <c r="F68" s="12"/>
      <c r="G68" s="12"/>
      <c r="H68" s="12"/>
      <c r="I68" s="12"/>
      <c r="J68" s="419" t="s">
        <v>73</v>
      </c>
      <c r="K68" s="419" t="s">
        <v>96</v>
      </c>
      <c r="L68" s="418"/>
      <c r="P68" s="425" t="s">
        <v>73</v>
      </c>
      <c r="Q68" s="425" t="s">
        <v>96</v>
      </c>
      <c r="R68" s="424"/>
      <c r="S68"/>
      <c r="T68"/>
    </row>
    <row r="69" spans="1:20" ht="15" x14ac:dyDescent="0.25">
      <c r="A69" s="12"/>
      <c r="B69" s="12"/>
      <c r="C69" s="12"/>
      <c r="D69" s="12"/>
      <c r="E69" s="12"/>
      <c r="F69" s="12"/>
      <c r="G69" s="12"/>
      <c r="H69" s="12"/>
      <c r="I69" s="12"/>
      <c r="J69"/>
      <c r="K69"/>
      <c r="L69"/>
      <c r="P69"/>
      <c r="Q69"/>
      <c r="R69"/>
      <c r="S69"/>
      <c r="T69"/>
    </row>
    <row r="70" spans="1:20" ht="15" x14ac:dyDescent="0.25">
      <c r="A70" s="12"/>
      <c r="B70" s="118"/>
      <c r="C70" s="116">
        <v>2014</v>
      </c>
      <c r="D70" s="116">
        <v>2015</v>
      </c>
      <c r="E70" s="12"/>
      <c r="F70" s="12"/>
      <c r="G70" s="12"/>
      <c r="H70" s="12"/>
      <c r="I70" s="12"/>
      <c r="J70" s="421" t="s">
        <v>108</v>
      </c>
      <c r="K70" s="421" t="s">
        <v>93</v>
      </c>
      <c r="L70" s="421" t="s">
        <v>110</v>
      </c>
      <c r="P70" s="427" t="s">
        <v>108</v>
      </c>
      <c r="Q70" s="427" t="s">
        <v>93</v>
      </c>
      <c r="R70" s="427" t="s">
        <v>110</v>
      </c>
      <c r="S70"/>
      <c r="T70"/>
    </row>
    <row r="71" spans="1:20" ht="15" x14ac:dyDescent="0.25">
      <c r="A71" s="12" t="s">
        <v>121</v>
      </c>
      <c r="B71" s="135" t="s">
        <v>193</v>
      </c>
      <c r="C71" s="136">
        <v>9.5</v>
      </c>
      <c r="D71" s="136">
        <v>8.5</v>
      </c>
      <c r="E71" s="12"/>
      <c r="F71" s="153"/>
      <c r="G71" s="12"/>
      <c r="H71" s="12"/>
      <c r="I71" s="12"/>
      <c r="J71" s="421" t="s">
        <v>170</v>
      </c>
      <c r="K71" s="422">
        <v>9.5</v>
      </c>
      <c r="L71" s="422">
        <v>8.5</v>
      </c>
      <c r="P71" s="427" t="s">
        <v>170</v>
      </c>
      <c r="Q71" s="428" t="s">
        <v>111</v>
      </c>
      <c r="R71" s="428" t="s">
        <v>111</v>
      </c>
      <c r="S71"/>
      <c r="T71"/>
    </row>
    <row r="72" spans="1:20" ht="15" x14ac:dyDescent="0.25">
      <c r="A72" s="12" t="s">
        <v>121</v>
      </c>
      <c r="B72" s="253" t="s">
        <v>194</v>
      </c>
      <c r="C72" s="254">
        <v>7.8</v>
      </c>
      <c r="D72" s="254">
        <v>7.3</v>
      </c>
      <c r="E72" s="12"/>
      <c r="F72" s="153"/>
      <c r="G72" s="12"/>
      <c r="H72" s="12"/>
      <c r="I72" s="12"/>
      <c r="J72" s="421" t="s">
        <v>171</v>
      </c>
      <c r="K72" s="422">
        <v>7.8</v>
      </c>
      <c r="L72" s="422">
        <v>7.3</v>
      </c>
      <c r="P72" s="427" t="s">
        <v>171</v>
      </c>
      <c r="Q72" s="428" t="s">
        <v>111</v>
      </c>
      <c r="R72" s="428" t="s">
        <v>111</v>
      </c>
      <c r="S72"/>
      <c r="T72"/>
    </row>
    <row r="73" spans="1:20" ht="15" x14ac:dyDescent="0.25">
      <c r="A73" s="12"/>
      <c r="B73" s="257"/>
      <c r="C73" s="258"/>
      <c r="D73" s="259"/>
      <c r="E73" s="10"/>
      <c r="H73" s="12"/>
      <c r="I73" s="12"/>
      <c r="P73" s="427" t="s">
        <v>23</v>
      </c>
      <c r="Q73" s="428" t="s">
        <v>111</v>
      </c>
      <c r="R73" s="428" t="s">
        <v>111</v>
      </c>
      <c r="S73"/>
      <c r="T73"/>
    </row>
    <row r="74" spans="1:20" ht="15" x14ac:dyDescent="0.25">
      <c r="A74" s="12"/>
      <c r="B74" s="255" t="s">
        <v>24</v>
      </c>
      <c r="C74" s="256">
        <v>39.5</v>
      </c>
      <c r="D74" s="256">
        <v>36.799999999999997</v>
      </c>
      <c r="E74" s="232"/>
      <c r="H74" s="12"/>
      <c r="I74" s="12"/>
      <c r="J74" s="421" t="s">
        <v>23</v>
      </c>
      <c r="K74" s="422">
        <v>5.0999999999999996</v>
      </c>
      <c r="L74" s="422">
        <v>5.0999999999999996</v>
      </c>
      <c r="P74" s="427" t="s">
        <v>24</v>
      </c>
      <c r="Q74" s="428" t="s">
        <v>112</v>
      </c>
      <c r="R74" s="428" t="s">
        <v>111</v>
      </c>
      <c r="S74"/>
      <c r="T74"/>
    </row>
    <row r="75" spans="1:20" ht="15" x14ac:dyDescent="0.25">
      <c r="A75" s="12"/>
      <c r="B75" s="71" t="s">
        <v>37</v>
      </c>
      <c r="C75" s="122">
        <v>27.7</v>
      </c>
      <c r="D75" s="122">
        <v>23.8</v>
      </c>
      <c r="E75" s="232"/>
      <c r="H75" s="12"/>
      <c r="I75" s="12"/>
      <c r="J75" s="421" t="s">
        <v>24</v>
      </c>
      <c r="K75" s="422">
        <v>39.5</v>
      </c>
      <c r="L75" s="422">
        <v>36.799999999999997</v>
      </c>
      <c r="P75" s="427" t="s">
        <v>25</v>
      </c>
      <c r="Q75" s="428" t="s">
        <v>111</v>
      </c>
      <c r="R75" s="428" t="s">
        <v>111</v>
      </c>
      <c r="S75"/>
      <c r="T75"/>
    </row>
    <row r="76" spans="1:20" ht="15" x14ac:dyDescent="0.25">
      <c r="A76" s="12"/>
      <c r="B76" s="71" t="s">
        <v>45</v>
      </c>
      <c r="C76" s="122">
        <v>21.5</v>
      </c>
      <c r="D76" s="122">
        <v>20.100000000000001</v>
      </c>
      <c r="E76" s="232"/>
      <c r="H76" s="12"/>
      <c r="I76" s="12"/>
      <c r="J76" s="421" t="s">
        <v>25</v>
      </c>
      <c r="K76" s="422">
        <v>12.8</v>
      </c>
      <c r="L76" s="422">
        <v>11.4</v>
      </c>
      <c r="P76" s="427" t="s">
        <v>26</v>
      </c>
      <c r="Q76" s="428" t="s">
        <v>111</v>
      </c>
      <c r="R76" s="428" t="s">
        <v>111</v>
      </c>
      <c r="S76"/>
      <c r="T76"/>
    </row>
    <row r="77" spans="1:20" ht="15" x14ac:dyDescent="0.25">
      <c r="A77" s="12"/>
      <c r="B77" s="71" t="s">
        <v>43</v>
      </c>
      <c r="C77" s="122">
        <v>22.7</v>
      </c>
      <c r="D77" s="122">
        <v>19.7</v>
      </c>
      <c r="E77" s="232"/>
      <c r="H77" s="12"/>
      <c r="I77" s="12"/>
      <c r="J77" s="421" t="s">
        <v>26</v>
      </c>
      <c r="K77" s="422">
        <v>1.7</v>
      </c>
      <c r="L77" s="422">
        <v>1.7</v>
      </c>
      <c r="P77" s="427" t="s">
        <v>101</v>
      </c>
      <c r="Q77" s="428" t="s">
        <v>111</v>
      </c>
      <c r="R77" s="428" t="s">
        <v>111</v>
      </c>
      <c r="S77"/>
      <c r="T77"/>
    </row>
    <row r="78" spans="1:20" ht="15" x14ac:dyDescent="0.25">
      <c r="A78" s="12"/>
      <c r="B78" s="71" t="s">
        <v>34</v>
      </c>
      <c r="C78" s="122">
        <v>19.100000000000001</v>
      </c>
      <c r="D78" s="122">
        <v>16</v>
      </c>
      <c r="E78" s="232"/>
      <c r="H78" s="12"/>
      <c r="I78" s="12"/>
      <c r="J78" s="421" t="s">
        <v>101</v>
      </c>
      <c r="K78" s="422">
        <v>7.5</v>
      </c>
      <c r="L78" s="422">
        <v>7.1</v>
      </c>
      <c r="P78" s="427" t="s">
        <v>27</v>
      </c>
      <c r="Q78" s="428" t="s">
        <v>112</v>
      </c>
      <c r="R78" s="428" t="s">
        <v>111</v>
      </c>
      <c r="S78"/>
      <c r="T78"/>
    </row>
    <row r="79" spans="1:20" ht="15" x14ac:dyDescent="0.25">
      <c r="A79" s="12"/>
      <c r="B79" s="71" t="s">
        <v>31</v>
      </c>
      <c r="C79" s="122">
        <v>12.7</v>
      </c>
      <c r="D79" s="122">
        <v>14.5</v>
      </c>
      <c r="E79" s="232"/>
      <c r="H79" s="12"/>
      <c r="I79" s="12"/>
      <c r="J79" s="421" t="s">
        <v>27</v>
      </c>
      <c r="K79" s="422">
        <v>7.5</v>
      </c>
      <c r="L79" s="422">
        <v>5</v>
      </c>
      <c r="P79" s="427" t="s">
        <v>28</v>
      </c>
      <c r="Q79" s="428" t="s">
        <v>111</v>
      </c>
      <c r="R79" s="428" t="s">
        <v>111</v>
      </c>
      <c r="S79"/>
      <c r="T79"/>
    </row>
    <row r="80" spans="1:20" ht="15" x14ac:dyDescent="0.25">
      <c r="A80" s="12"/>
      <c r="B80" s="71" t="s">
        <v>35</v>
      </c>
      <c r="C80" s="122">
        <v>16.100000000000001</v>
      </c>
      <c r="D80" s="122">
        <v>14.3</v>
      </c>
      <c r="E80" s="232"/>
      <c r="H80" s="12"/>
      <c r="I80" s="12"/>
      <c r="J80" s="427" t="s">
        <v>28</v>
      </c>
      <c r="K80" s="422">
        <v>3.5</v>
      </c>
      <c r="L80" s="422">
        <v>2.7</v>
      </c>
      <c r="P80" s="427" t="s">
        <v>29</v>
      </c>
      <c r="Q80" s="428" t="s">
        <v>111</v>
      </c>
      <c r="R80" s="428" t="s">
        <v>111</v>
      </c>
      <c r="S80"/>
      <c r="T80"/>
    </row>
    <row r="81" spans="1:20" ht="15" x14ac:dyDescent="0.25">
      <c r="A81" s="12"/>
      <c r="B81" s="71" t="s">
        <v>38</v>
      </c>
      <c r="C81" s="122">
        <v>15.5</v>
      </c>
      <c r="D81" s="122">
        <v>13.1</v>
      </c>
      <c r="E81" s="232"/>
      <c r="H81" s="12"/>
      <c r="I81" s="12"/>
      <c r="J81" s="427" t="s">
        <v>29</v>
      </c>
      <c r="K81" s="422">
        <v>13</v>
      </c>
      <c r="L81" s="422">
        <v>12.9</v>
      </c>
      <c r="P81" s="427" t="s">
        <v>61</v>
      </c>
      <c r="Q81" s="428" t="s">
        <v>111</v>
      </c>
      <c r="R81" s="428" t="s">
        <v>113</v>
      </c>
      <c r="S81"/>
      <c r="T81"/>
    </row>
    <row r="82" spans="1:20" ht="15" x14ac:dyDescent="0.25">
      <c r="A82" s="12"/>
      <c r="B82" s="71" t="s">
        <v>29</v>
      </c>
      <c r="C82" s="122">
        <v>13</v>
      </c>
      <c r="D82" s="122">
        <v>12.9</v>
      </c>
      <c r="E82" s="232"/>
      <c r="H82" s="12"/>
      <c r="I82" s="12"/>
      <c r="J82" s="427" t="s">
        <v>197</v>
      </c>
      <c r="K82" s="422">
        <v>3.3</v>
      </c>
      <c r="L82" s="422">
        <v>2.6</v>
      </c>
      <c r="P82" s="427" t="s">
        <v>30</v>
      </c>
      <c r="Q82" s="428" t="s">
        <v>111</v>
      </c>
      <c r="R82" s="428" t="s">
        <v>111</v>
      </c>
      <c r="S82"/>
      <c r="T82"/>
    </row>
    <row r="83" spans="1:20" ht="15" x14ac:dyDescent="0.25">
      <c r="A83" s="12"/>
      <c r="B83" s="71" t="s">
        <v>32</v>
      </c>
      <c r="C83" s="122">
        <v>12.6</v>
      </c>
      <c r="D83" s="122">
        <v>11.8</v>
      </c>
      <c r="E83" s="232"/>
      <c r="H83" s="12"/>
      <c r="I83" s="12"/>
      <c r="J83" s="427" t="s">
        <v>30</v>
      </c>
      <c r="K83" s="422">
        <v>7.2</v>
      </c>
      <c r="L83" s="422">
        <v>7.3</v>
      </c>
      <c r="P83" s="427" t="s">
        <v>31</v>
      </c>
      <c r="Q83" s="428" t="s">
        <v>111</v>
      </c>
      <c r="R83" s="428" t="s">
        <v>111</v>
      </c>
      <c r="S83"/>
      <c r="T83"/>
    </row>
    <row r="84" spans="1:20" ht="15" x14ac:dyDescent="0.25">
      <c r="A84" s="12"/>
      <c r="B84" s="71" t="s">
        <v>25</v>
      </c>
      <c r="C84" s="122">
        <v>12.8</v>
      </c>
      <c r="D84" s="122">
        <v>11.4</v>
      </c>
      <c r="E84" s="232"/>
      <c r="H84" s="12"/>
      <c r="I84" s="12"/>
      <c r="J84" s="427" t="s">
        <v>31</v>
      </c>
      <c r="K84" s="422">
        <v>12.7</v>
      </c>
      <c r="L84" s="422">
        <v>14.5</v>
      </c>
      <c r="P84" s="427" t="s">
        <v>32</v>
      </c>
      <c r="Q84" s="428" t="s">
        <v>111</v>
      </c>
      <c r="R84" s="428" t="s">
        <v>111</v>
      </c>
      <c r="S84"/>
      <c r="T84"/>
    </row>
    <row r="85" spans="1:20" ht="15" x14ac:dyDescent="0.25">
      <c r="A85" s="12"/>
      <c r="B85" s="71" t="s">
        <v>41</v>
      </c>
      <c r="C85" s="417">
        <v>11.2</v>
      </c>
      <c r="D85" s="417">
        <v>8.1999999999999993</v>
      </c>
      <c r="E85" s="232"/>
      <c r="H85" s="12"/>
      <c r="I85" s="12"/>
      <c r="J85" s="427" t="s">
        <v>32</v>
      </c>
      <c r="K85" s="422">
        <v>12.6</v>
      </c>
      <c r="L85" s="422">
        <v>11.8</v>
      </c>
      <c r="P85" s="427" t="s">
        <v>33</v>
      </c>
      <c r="Q85" s="428" t="s">
        <v>111</v>
      </c>
      <c r="R85" s="428" t="s">
        <v>111</v>
      </c>
      <c r="S85"/>
      <c r="T85"/>
    </row>
    <row r="86" spans="1:20" ht="15" x14ac:dyDescent="0.25">
      <c r="B86" s="71" t="s">
        <v>30</v>
      </c>
      <c r="C86" s="122">
        <v>7.2</v>
      </c>
      <c r="D86" s="122">
        <v>7.3</v>
      </c>
      <c r="E86" s="232"/>
      <c r="J86" s="427" t="s">
        <v>33</v>
      </c>
      <c r="K86" s="422">
        <v>5.9</v>
      </c>
      <c r="L86" s="422">
        <v>3.9</v>
      </c>
      <c r="P86" s="427" t="s">
        <v>34</v>
      </c>
      <c r="Q86" s="428" t="s">
        <v>111</v>
      </c>
      <c r="R86" s="428" t="s">
        <v>111</v>
      </c>
      <c r="S86"/>
      <c r="T86"/>
    </row>
    <row r="87" spans="1:20" ht="15" x14ac:dyDescent="0.25">
      <c r="B87" s="71" t="s">
        <v>62</v>
      </c>
      <c r="C87" s="122">
        <v>7.5</v>
      </c>
      <c r="D87" s="122">
        <v>7.1</v>
      </c>
      <c r="E87" s="232"/>
      <c r="J87" s="427" t="s">
        <v>34</v>
      </c>
      <c r="K87" s="422">
        <v>19.100000000000001</v>
      </c>
      <c r="L87" s="422">
        <v>16</v>
      </c>
      <c r="P87" s="427" t="s">
        <v>35</v>
      </c>
      <c r="Q87" s="428" t="s">
        <v>111</v>
      </c>
      <c r="R87" s="428" t="s">
        <v>111</v>
      </c>
      <c r="S87"/>
      <c r="T87"/>
    </row>
    <row r="88" spans="1:20" ht="15" x14ac:dyDescent="0.25">
      <c r="B88" s="63" t="s">
        <v>40</v>
      </c>
      <c r="C88" s="117">
        <v>8.1999999999999993</v>
      </c>
      <c r="D88" s="117">
        <v>6.8</v>
      </c>
      <c r="E88" s="232"/>
      <c r="J88" s="427" t="s">
        <v>35</v>
      </c>
      <c r="K88" s="422">
        <v>16.100000000000001</v>
      </c>
      <c r="L88" s="422">
        <v>14.3</v>
      </c>
      <c r="P88" s="427" t="s">
        <v>36</v>
      </c>
      <c r="Q88" s="428" t="s">
        <v>111</v>
      </c>
      <c r="R88" s="428" t="s">
        <v>111</v>
      </c>
      <c r="S88"/>
      <c r="T88"/>
    </row>
    <row r="89" spans="1:20" ht="15" x14ac:dyDescent="0.25">
      <c r="B89" s="63" t="s">
        <v>63</v>
      </c>
      <c r="C89" s="117">
        <v>8</v>
      </c>
      <c r="D89" s="117">
        <v>6.5</v>
      </c>
      <c r="E89" s="232"/>
      <c r="J89" s="427" t="s">
        <v>36</v>
      </c>
      <c r="K89" s="422">
        <v>2.5</v>
      </c>
      <c r="L89" s="422">
        <v>2.2000000000000002</v>
      </c>
      <c r="P89" s="427" t="s">
        <v>37</v>
      </c>
      <c r="Q89" s="428" t="s">
        <v>111</v>
      </c>
      <c r="R89" s="428" t="s">
        <v>111</v>
      </c>
      <c r="S89"/>
      <c r="T89"/>
    </row>
    <row r="90" spans="1:20" ht="15" x14ac:dyDescent="0.25">
      <c r="B90" s="63" t="s">
        <v>44</v>
      </c>
      <c r="C90" s="117">
        <v>7.9</v>
      </c>
      <c r="D90" s="117">
        <v>6.4</v>
      </c>
      <c r="E90" s="232"/>
      <c r="J90" s="421" t="s">
        <v>37</v>
      </c>
      <c r="K90" s="422">
        <v>27.7</v>
      </c>
      <c r="L90" s="422">
        <v>23.8</v>
      </c>
      <c r="P90" s="427" t="s">
        <v>38</v>
      </c>
      <c r="Q90" s="428" t="s">
        <v>111</v>
      </c>
      <c r="R90" s="428" t="s">
        <v>111</v>
      </c>
      <c r="S90"/>
      <c r="T90"/>
    </row>
    <row r="91" spans="1:20" ht="15" x14ac:dyDescent="0.25">
      <c r="B91" s="63" t="s">
        <v>23</v>
      </c>
      <c r="C91" s="117">
        <v>5.0999999999999996</v>
      </c>
      <c r="D91" s="117">
        <v>5.0999999999999996</v>
      </c>
      <c r="E91" s="232"/>
      <c r="J91" s="427" t="s">
        <v>38</v>
      </c>
      <c r="K91" s="422">
        <v>15.5</v>
      </c>
      <c r="L91" s="422">
        <v>13.1</v>
      </c>
      <c r="P91" s="427" t="s">
        <v>39</v>
      </c>
      <c r="Q91" s="428" t="s">
        <v>113</v>
      </c>
      <c r="R91" s="428" t="s">
        <v>113</v>
      </c>
      <c r="S91"/>
      <c r="T91"/>
    </row>
    <row r="92" spans="1:20" ht="15" x14ac:dyDescent="0.25">
      <c r="B92" s="63" t="s">
        <v>27</v>
      </c>
      <c r="C92" s="117">
        <v>7.5</v>
      </c>
      <c r="D92" s="117">
        <v>5</v>
      </c>
      <c r="E92" s="232"/>
      <c r="J92" s="427" t="s">
        <v>200</v>
      </c>
      <c r="K92" s="422">
        <v>2.8</v>
      </c>
      <c r="L92" s="422">
        <v>2.2000000000000002</v>
      </c>
      <c r="P92" s="427" t="s">
        <v>40</v>
      </c>
      <c r="Q92" s="428" t="s">
        <v>111</v>
      </c>
      <c r="R92" s="428" t="s">
        <v>111</v>
      </c>
      <c r="S92"/>
      <c r="T92"/>
    </row>
    <row r="93" spans="1:20" ht="15" x14ac:dyDescent="0.25">
      <c r="B93" s="63" t="s">
        <v>33</v>
      </c>
      <c r="C93" s="137">
        <v>5.9</v>
      </c>
      <c r="D93" s="137">
        <v>3.9</v>
      </c>
      <c r="E93" s="232"/>
      <c r="J93" s="427" t="s">
        <v>40</v>
      </c>
      <c r="K93" s="422">
        <v>8.1999999999999993</v>
      </c>
      <c r="L93" s="422">
        <v>6.8</v>
      </c>
      <c r="P93" s="427" t="s">
        <v>41</v>
      </c>
      <c r="Q93" s="428" t="s">
        <v>111</v>
      </c>
      <c r="R93" s="428" t="s">
        <v>111</v>
      </c>
      <c r="S93"/>
      <c r="T93"/>
    </row>
    <row r="94" spans="1:20" ht="15" x14ac:dyDescent="0.25">
      <c r="B94" s="198" t="s">
        <v>42</v>
      </c>
      <c r="C94" s="249">
        <v>4</v>
      </c>
      <c r="D94" s="249">
        <v>3.5</v>
      </c>
      <c r="E94" s="232"/>
      <c r="J94" s="427" t="s">
        <v>41</v>
      </c>
      <c r="K94" s="422">
        <v>11.2</v>
      </c>
      <c r="L94" s="422">
        <v>8.1999999999999993</v>
      </c>
      <c r="P94" s="427" t="s">
        <v>42</v>
      </c>
      <c r="Q94" s="428" t="s">
        <v>111</v>
      </c>
      <c r="R94" s="428" t="s">
        <v>111</v>
      </c>
      <c r="S94"/>
      <c r="T94"/>
    </row>
    <row r="95" spans="1:20" ht="15" x14ac:dyDescent="0.25">
      <c r="B95" s="63" t="s">
        <v>196</v>
      </c>
      <c r="C95" s="362">
        <v>2.7</v>
      </c>
      <c r="D95" s="362">
        <v>2.9</v>
      </c>
      <c r="E95" s="232"/>
      <c r="J95" s="427" t="s">
        <v>42</v>
      </c>
      <c r="K95" s="422">
        <v>4</v>
      </c>
      <c r="L95" s="422">
        <v>3.5</v>
      </c>
      <c r="P95" s="427" t="s">
        <v>43</v>
      </c>
      <c r="Q95" s="428" t="s">
        <v>111</v>
      </c>
      <c r="R95" s="428" t="s">
        <v>111</v>
      </c>
      <c r="S95"/>
      <c r="T95"/>
    </row>
    <row r="96" spans="1:20" ht="15" x14ac:dyDescent="0.25">
      <c r="B96" s="63" t="s">
        <v>28</v>
      </c>
      <c r="C96" s="117">
        <v>3.5</v>
      </c>
      <c r="D96" s="117">
        <v>2.7</v>
      </c>
      <c r="E96" s="232"/>
      <c r="J96" s="427" t="s">
        <v>43</v>
      </c>
      <c r="K96" s="422">
        <v>22.7</v>
      </c>
      <c r="L96" s="422">
        <v>19.7</v>
      </c>
      <c r="P96" s="427" t="s">
        <v>44</v>
      </c>
      <c r="Q96" s="428" t="s">
        <v>111</v>
      </c>
      <c r="R96" s="428" t="s">
        <v>111</v>
      </c>
      <c r="S96"/>
      <c r="T96"/>
    </row>
    <row r="97" spans="1:20" ht="15" x14ac:dyDescent="0.25">
      <c r="B97" s="63" t="s">
        <v>197</v>
      </c>
      <c r="C97" s="117">
        <v>3.3</v>
      </c>
      <c r="D97" s="117">
        <v>2.6</v>
      </c>
      <c r="E97" s="232"/>
      <c r="J97" s="427" t="s">
        <v>44</v>
      </c>
      <c r="K97" s="422">
        <v>7.9</v>
      </c>
      <c r="L97" s="422">
        <v>6.4</v>
      </c>
      <c r="P97" s="427" t="s">
        <v>45</v>
      </c>
      <c r="Q97" s="428" t="s">
        <v>111</v>
      </c>
      <c r="R97" s="428" t="s">
        <v>111</v>
      </c>
      <c r="S97"/>
      <c r="T97"/>
    </row>
    <row r="98" spans="1:20" ht="15" x14ac:dyDescent="0.25">
      <c r="B98" s="63" t="s">
        <v>36</v>
      </c>
      <c r="C98" s="117">
        <v>2.5</v>
      </c>
      <c r="D98" s="117">
        <v>2.2000000000000002</v>
      </c>
      <c r="E98" s="232"/>
      <c r="J98" s="427" t="s">
        <v>45</v>
      </c>
      <c r="K98" s="422">
        <v>21.5</v>
      </c>
      <c r="L98" s="422">
        <v>20.100000000000001</v>
      </c>
      <c r="P98" s="427" t="s">
        <v>46</v>
      </c>
      <c r="Q98" s="428" t="s">
        <v>111</v>
      </c>
      <c r="R98" s="428" t="s">
        <v>113</v>
      </c>
      <c r="S98"/>
      <c r="T98"/>
    </row>
    <row r="99" spans="1:20" ht="15" x14ac:dyDescent="0.25">
      <c r="B99" s="63" t="s">
        <v>200</v>
      </c>
      <c r="C99" s="117">
        <v>2.8</v>
      </c>
      <c r="D99" s="117">
        <v>2.2000000000000002</v>
      </c>
      <c r="E99" s="232"/>
      <c r="J99" s="427" t="s">
        <v>196</v>
      </c>
      <c r="K99" s="422">
        <v>2.7</v>
      </c>
      <c r="L99" s="422">
        <v>2.9</v>
      </c>
      <c r="P99" s="427" t="s">
        <v>47</v>
      </c>
      <c r="Q99" s="428" t="s">
        <v>111</v>
      </c>
      <c r="R99" s="428" t="s">
        <v>111</v>
      </c>
      <c r="S99"/>
      <c r="T99"/>
    </row>
    <row r="100" spans="1:20" ht="15" x14ac:dyDescent="0.25">
      <c r="B100" s="64" t="s">
        <v>26</v>
      </c>
      <c r="C100" s="137">
        <v>1.7</v>
      </c>
      <c r="D100" s="137">
        <v>1.7</v>
      </c>
      <c r="E100" s="232"/>
      <c r="J100" s="427" t="s">
        <v>47</v>
      </c>
      <c r="K100" s="422">
        <v>1.2</v>
      </c>
      <c r="L100" s="422">
        <v>1.3</v>
      </c>
      <c r="P100" s="427" t="s">
        <v>63</v>
      </c>
      <c r="Q100" s="428" t="s">
        <v>111</v>
      </c>
      <c r="R100" s="428" t="s">
        <v>111</v>
      </c>
      <c r="S100"/>
      <c r="T100"/>
    </row>
    <row r="101" spans="1:20" ht="15" x14ac:dyDescent="0.25">
      <c r="A101" s="9"/>
      <c r="B101" s="64" t="s">
        <v>47</v>
      </c>
      <c r="C101" s="137">
        <v>1.2</v>
      </c>
      <c r="D101" s="137">
        <v>1.3</v>
      </c>
      <c r="E101" s="232"/>
      <c r="J101" s="427" t="s">
        <v>63</v>
      </c>
      <c r="K101" s="422">
        <v>8</v>
      </c>
      <c r="L101" s="422">
        <v>6.5</v>
      </c>
      <c r="P101" s="427" t="s">
        <v>48</v>
      </c>
      <c r="Q101" s="428" t="s">
        <v>111</v>
      </c>
      <c r="R101" s="428" t="s">
        <v>113</v>
      </c>
      <c r="S101"/>
      <c r="T101"/>
    </row>
    <row r="102" spans="1:20" ht="15" x14ac:dyDescent="0.25">
      <c r="A102" s="9"/>
      <c r="B102" s="65"/>
      <c r="C102" s="252"/>
      <c r="D102" s="252"/>
      <c r="E102" s="10"/>
      <c r="P102" s="427" t="s">
        <v>49</v>
      </c>
      <c r="Q102" s="428" t="s">
        <v>111</v>
      </c>
      <c r="R102" s="428" t="s">
        <v>113</v>
      </c>
      <c r="S102"/>
      <c r="T102"/>
    </row>
    <row r="103" spans="1:20" ht="15" x14ac:dyDescent="0.25">
      <c r="A103" s="9"/>
      <c r="B103" s="58" t="s">
        <v>198</v>
      </c>
      <c r="C103" s="249">
        <v>4.2</v>
      </c>
      <c r="D103" s="249">
        <v>4.8</v>
      </c>
      <c r="E103" s="10"/>
      <c r="J103" s="427" t="s">
        <v>198</v>
      </c>
      <c r="K103" s="422">
        <v>4.2</v>
      </c>
      <c r="L103" s="422">
        <v>4.8</v>
      </c>
      <c r="P103" s="427" t="s">
        <v>50</v>
      </c>
      <c r="Q103" s="428" t="s">
        <v>112</v>
      </c>
      <c r="R103" s="428" t="s">
        <v>111</v>
      </c>
      <c r="S103"/>
      <c r="T103"/>
    </row>
    <row r="104" spans="1:20" ht="15" x14ac:dyDescent="0.25">
      <c r="A104" s="9"/>
      <c r="B104" s="58" t="s">
        <v>199</v>
      </c>
      <c r="C104" s="249">
        <v>1.7</v>
      </c>
      <c r="D104" s="249">
        <v>1.8</v>
      </c>
      <c r="E104" s="10"/>
      <c r="J104" s="427" t="s">
        <v>199</v>
      </c>
      <c r="K104" s="422">
        <v>1.7</v>
      </c>
      <c r="L104" s="422">
        <v>1.8</v>
      </c>
      <c r="P104" s="427" t="s">
        <v>102</v>
      </c>
      <c r="Q104" s="428" t="s">
        <v>111</v>
      </c>
      <c r="R104" s="428" t="s">
        <v>111</v>
      </c>
      <c r="S104"/>
      <c r="T104"/>
    </row>
    <row r="105" spans="1:20" ht="15" x14ac:dyDescent="0.25">
      <c r="A105" s="9"/>
      <c r="B105" s="250" t="s">
        <v>206</v>
      </c>
      <c r="C105" s="251">
        <v>1.7</v>
      </c>
      <c r="D105" s="444" t="s">
        <v>64</v>
      </c>
      <c r="E105" s="10"/>
      <c r="J105" s="427" t="s">
        <v>206</v>
      </c>
      <c r="K105" s="422">
        <v>1.7</v>
      </c>
      <c r="L105" s="423" t="s">
        <v>64</v>
      </c>
      <c r="P105" s="427" t="s">
        <v>97</v>
      </c>
      <c r="Q105" s="428" t="s">
        <v>111</v>
      </c>
      <c r="R105" s="428" t="s">
        <v>111</v>
      </c>
      <c r="S105"/>
      <c r="T105"/>
    </row>
    <row r="106" spans="1:20" ht="15" x14ac:dyDescent="0.25">
      <c r="A106" s="9"/>
      <c r="B106" s="157"/>
      <c r="C106" s="157"/>
      <c r="D106" s="157"/>
      <c r="P106" s="427" t="s">
        <v>103</v>
      </c>
      <c r="Q106" s="428" t="s">
        <v>111</v>
      </c>
      <c r="R106" s="428" t="s">
        <v>111</v>
      </c>
      <c r="S106"/>
      <c r="T106"/>
    </row>
    <row r="107" spans="1:20" ht="15" x14ac:dyDescent="0.25">
      <c r="B107" s="429" t="s">
        <v>98</v>
      </c>
      <c r="C107" s="249">
        <v>52.2</v>
      </c>
      <c r="D107" s="249">
        <v>42.9</v>
      </c>
      <c r="J107" s="427" t="s">
        <v>98</v>
      </c>
      <c r="K107" s="422">
        <v>52.2</v>
      </c>
      <c r="L107" s="422">
        <v>42.9</v>
      </c>
      <c r="P107"/>
      <c r="Q107"/>
      <c r="R107"/>
      <c r="S107"/>
      <c r="T107"/>
    </row>
    <row r="108" spans="1:20" ht="15" x14ac:dyDescent="0.25">
      <c r="B108" s="250" t="s">
        <v>97</v>
      </c>
      <c r="C108" s="251">
        <v>26.1</v>
      </c>
      <c r="D108" s="251">
        <v>24.6</v>
      </c>
      <c r="J108" s="427" t="s">
        <v>97</v>
      </c>
      <c r="K108" s="422">
        <v>26.1</v>
      </c>
      <c r="L108" s="422">
        <v>24.6</v>
      </c>
      <c r="P108" s="425" t="s">
        <v>114</v>
      </c>
      <c r="Q108" s="424"/>
      <c r="R108" s="424"/>
      <c r="S108"/>
      <c r="T108"/>
    </row>
    <row r="109" spans="1:20" ht="15" x14ac:dyDescent="0.25">
      <c r="P109" s="425" t="s">
        <v>112</v>
      </c>
      <c r="Q109" s="425" t="s">
        <v>116</v>
      </c>
      <c r="R109" s="424"/>
      <c r="S109"/>
      <c r="T109"/>
    </row>
    <row r="110" spans="1:20" ht="15" x14ac:dyDescent="0.25">
      <c r="P110" s="425" t="s">
        <v>117</v>
      </c>
      <c r="Q110" s="425" t="s">
        <v>118</v>
      </c>
      <c r="R110" s="424"/>
      <c r="S110"/>
      <c r="T110"/>
    </row>
    <row r="111" spans="1:20" ht="15" x14ac:dyDescent="0.25">
      <c r="P111" s="425" t="s">
        <v>119</v>
      </c>
      <c r="Q111" s="425" t="s">
        <v>120</v>
      </c>
      <c r="R111" s="424"/>
      <c r="S111"/>
      <c r="T111"/>
    </row>
    <row r="112" spans="1:20" ht="15" x14ac:dyDescent="0.25">
      <c r="P112" s="425" t="s">
        <v>121</v>
      </c>
      <c r="Q112" s="425" t="s">
        <v>122</v>
      </c>
      <c r="R112" s="424"/>
      <c r="S112"/>
      <c r="T112"/>
    </row>
    <row r="113" spans="16:20" ht="15" x14ac:dyDescent="0.25">
      <c r="P113" s="425" t="s">
        <v>123</v>
      </c>
      <c r="Q113" s="425" t="s">
        <v>124</v>
      </c>
      <c r="R113" s="424"/>
      <c r="S113"/>
      <c r="T113"/>
    </row>
    <row r="114" spans="16:20" ht="15" x14ac:dyDescent="0.25">
      <c r="P114" s="425" t="s">
        <v>125</v>
      </c>
      <c r="Q114" s="425" t="s">
        <v>126</v>
      </c>
      <c r="R114" s="424"/>
      <c r="S114"/>
      <c r="T114"/>
    </row>
    <row r="115" spans="16:20" ht="15" x14ac:dyDescent="0.25">
      <c r="P115" s="425" t="s">
        <v>127</v>
      </c>
      <c r="Q115" s="425" t="s">
        <v>128</v>
      </c>
      <c r="R115" s="424"/>
      <c r="S115"/>
      <c r="T115"/>
    </row>
    <row r="116" spans="16:20" ht="15" x14ac:dyDescent="0.25">
      <c r="P116" s="425" t="s">
        <v>113</v>
      </c>
      <c r="Q116" s="425" t="s">
        <v>129</v>
      </c>
      <c r="R116" s="424"/>
      <c r="S116"/>
      <c r="T116"/>
    </row>
    <row r="117" spans="16:20" ht="15" x14ac:dyDescent="0.25">
      <c r="P117" s="425" t="s">
        <v>130</v>
      </c>
      <c r="Q117" s="425" t="s">
        <v>131</v>
      </c>
      <c r="R117" s="424"/>
      <c r="S117"/>
      <c r="T117"/>
    </row>
    <row r="118" spans="16:20" ht="15" x14ac:dyDescent="0.25">
      <c r="P118" s="425" t="s">
        <v>132</v>
      </c>
      <c r="Q118" s="425" t="s">
        <v>133</v>
      </c>
      <c r="R118" s="424"/>
      <c r="S118"/>
      <c r="T118"/>
    </row>
    <row r="119" spans="16:20" ht="15" x14ac:dyDescent="0.25">
      <c r="P119" s="425" t="s">
        <v>134</v>
      </c>
      <c r="Q119" s="425" t="s">
        <v>135</v>
      </c>
      <c r="R119" s="424"/>
      <c r="S119"/>
      <c r="T119"/>
    </row>
    <row r="120" spans="16:20" ht="15" x14ac:dyDescent="0.25">
      <c r="P120" s="425" t="s">
        <v>136</v>
      </c>
      <c r="Q120" s="425" t="s">
        <v>137</v>
      </c>
      <c r="R120" s="424"/>
      <c r="S120"/>
      <c r="T120"/>
    </row>
    <row r="121" spans="16:20" ht="15" x14ac:dyDescent="0.25">
      <c r="S121"/>
      <c r="T121"/>
    </row>
    <row r="122" spans="16:20" ht="15" x14ac:dyDescent="0.25">
      <c r="S122"/>
      <c r="T122"/>
    </row>
    <row r="123" spans="16:20" ht="15" x14ac:dyDescent="0.25">
      <c r="S123"/>
      <c r="T123"/>
    </row>
    <row r="124" spans="16:20" ht="15" x14ac:dyDescent="0.25">
      <c r="S124"/>
      <c r="T124"/>
    </row>
    <row r="125" spans="16:20" ht="15" x14ac:dyDescent="0.25">
      <c r="S125"/>
      <c r="T125"/>
    </row>
    <row r="126" spans="16:20" ht="15" x14ac:dyDescent="0.25">
      <c r="S126"/>
      <c r="T126"/>
    </row>
    <row r="127" spans="16:20" ht="15" x14ac:dyDescent="0.25">
      <c r="S127"/>
      <c r="T127"/>
    </row>
    <row r="128" spans="16:20" ht="15" x14ac:dyDescent="0.25">
      <c r="S128"/>
      <c r="T128"/>
    </row>
    <row r="129" spans="1:20" ht="15" x14ac:dyDescent="0.25">
      <c r="S129"/>
      <c r="T129"/>
    </row>
    <row r="130" spans="1:20" ht="15" x14ac:dyDescent="0.25">
      <c r="S130"/>
      <c r="T130"/>
    </row>
    <row r="131" spans="1:20" ht="15" x14ac:dyDescent="0.25">
      <c r="S131"/>
      <c r="T131"/>
    </row>
    <row r="132" spans="1:20" x14ac:dyDescent="0.2">
      <c r="A132" s="4" t="s">
        <v>203</v>
      </c>
    </row>
    <row r="133" spans="1:20" x14ac:dyDescent="0.2">
      <c r="A133" s="6" t="s">
        <v>204</v>
      </c>
    </row>
  </sheetData>
  <autoFilter ref="B73:D73">
    <sortState ref="B74:D101">
      <sortCondition descending="1" ref="D73"/>
    </sortState>
  </autoFilter>
  <sortState ref="B138:D140">
    <sortCondition descending="1" ref="D138:D140"/>
  </sortState>
  <phoneticPr fontId="9" type="noConversion"/>
  <conditionalFormatting sqref="E74:E101">
    <cfRule type="top10" dxfId="0" priority="1" bottom="1" rank="3"/>
  </conditionalFormatting>
  <pageMargins left="0.7" right="0.7" top="0.75" bottom="0.75" header="0.3" footer="0.3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Figure 1 </vt:lpstr>
      <vt:lpstr>Table 2</vt:lpstr>
      <vt:lpstr>Table 3 </vt:lpstr>
      <vt:lpstr>Figure 2</vt:lpstr>
      <vt:lpstr>Figure 3</vt:lpstr>
    </vt:vector>
  </TitlesOfParts>
  <Company>European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MEGLIO Emilio (ESTAT)</dc:creator>
  <cp:lastModifiedBy>MARTINS Carla</cp:lastModifiedBy>
  <dcterms:created xsi:type="dcterms:W3CDTF">2013-04-19T16:14:53Z</dcterms:created>
  <dcterms:modified xsi:type="dcterms:W3CDTF">2017-03-23T19:22:14Z</dcterms:modified>
</cp:coreProperties>
</file>