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2.xml" ContentType="application/vnd.openxmlformats-officedocument.spreadsheetml.work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4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3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DISS PROD\Statistics Explained\Proofreading\Proofreading 2025\Energy-Overview-Data-2023\"/>
    </mc:Choice>
  </mc:AlternateContent>
  <xr:revisionPtr revIDLastSave="0" documentId="13_ncr:1_{DDA11073-12DF-4ACC-AF2D-59C894933C63}" xr6:coauthVersionLast="47" xr6:coauthVersionMax="47" xr10:uidLastSave="{00000000-0000-0000-0000-000000000000}"/>
  <bookViews>
    <workbookView xWindow="-28920" yWindow="-120" windowWidth="29040" windowHeight="15840" tabRatio="942" activeTab="1" xr2:uid="{00000000-000D-0000-FFFF-FFFF00000000}"/>
  </bookViews>
  <sheets>
    <sheet name="Figures &amp; Tables" sheetId="24" r:id="rId1"/>
    <sheet name="F1" sheetId="31" r:id="rId2"/>
    <sheet name="F2" sheetId="38" r:id="rId3"/>
    <sheet name="F3" sheetId="39" r:id="rId4"/>
    <sheet name="F4" sheetId="33" r:id="rId5"/>
    <sheet name="F5" sheetId="34" r:id="rId6"/>
    <sheet name="F-6" sheetId="11" r:id="rId7"/>
    <sheet name="F-7" sheetId="27" r:id="rId8"/>
    <sheet name="F8" sheetId="42" r:id="rId9"/>
    <sheet name="F9" sheetId="36" r:id="rId10"/>
    <sheet name="F10" sheetId="52" r:id="rId11"/>
    <sheet name="F10+" sheetId="54" r:id="rId12"/>
    <sheet name="F11" sheetId="43" r:id="rId13"/>
    <sheet name="F12" sheetId="53" r:id="rId14"/>
    <sheet name="F13" sheetId="37" r:id="rId15"/>
    <sheet name="F14" sheetId="49" r:id="rId16"/>
    <sheet name="F15" sheetId="45" r:id="rId17"/>
    <sheet name="M1" sheetId="25" r:id="rId18"/>
    <sheet name="M2" sheetId="26" r:id="rId19"/>
    <sheet name="DATA-1" sheetId="1" r:id="rId20"/>
    <sheet name="DATA-2" sheetId="2" r:id="rId21"/>
    <sheet name="DATA-3" sheetId="3" r:id="rId22"/>
    <sheet name="DATA-4" sheetId="12" r:id="rId23"/>
    <sheet name="DATA-5" sheetId="13" r:id="rId24"/>
    <sheet name="DATA-6" sheetId="17" r:id="rId25"/>
    <sheet name="DATA-7" sheetId="20" r:id="rId26"/>
    <sheet name="DATA-8" sheetId="22" r:id="rId27"/>
    <sheet name="DATA-9" sheetId="50" r:id="rId28"/>
    <sheet name="DATA-10" sheetId="51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2" i="20" l="1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3" i="20"/>
  <c r="AJ44" i="20"/>
  <c r="AJ45" i="20"/>
  <c r="AJ46" i="20"/>
  <c r="AJ47" i="20"/>
  <c r="AJ48" i="20"/>
  <c r="AJ49" i="20"/>
  <c r="AJ50" i="20"/>
  <c r="AJ5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I28" i="51"/>
  <c r="AI29" i="51"/>
  <c r="AI30" i="51"/>
  <c r="AI31" i="51"/>
  <c r="AI32" i="51"/>
  <c r="B33" i="50"/>
  <c r="B32" i="50"/>
  <c r="B31" i="50"/>
  <c r="B30" i="50"/>
  <c r="B29" i="50"/>
  <c r="AI12" i="50"/>
  <c r="AI13" i="50"/>
  <c r="AI14" i="50"/>
  <c r="AI15" i="50"/>
  <c r="AI16" i="50"/>
  <c r="AI17" i="50"/>
  <c r="BB103" i="22"/>
  <c r="P65" i="22"/>
  <c r="P66" i="22"/>
  <c r="BB106" i="22" s="1"/>
  <c r="P67" i="22"/>
  <c r="BC107" i="22" s="1"/>
  <c r="P68" i="22"/>
  <c r="BD108" i="22" s="1"/>
  <c r="P72" i="22"/>
  <c r="P79" i="22" s="1"/>
  <c r="P91" i="22" s="1"/>
  <c r="P73" i="22"/>
  <c r="P80" i="22" s="1"/>
  <c r="P92" i="22" s="1"/>
  <c r="P74" i="22"/>
  <c r="P81" i="22" s="1"/>
  <c r="P93" i="22" s="1"/>
  <c r="P75" i="22"/>
  <c r="P82" i="22" s="1"/>
  <c r="P94" i="22" s="1"/>
  <c r="P85" i="22"/>
  <c r="P86" i="22"/>
  <c r="AI168" i="20"/>
  <c r="AH168" i="20"/>
  <c r="AG168" i="20"/>
  <c r="AF168" i="20"/>
  <c r="AE168" i="20"/>
  <c r="AD168" i="20"/>
  <c r="AC168" i="20"/>
  <c r="AB168" i="20"/>
  <c r="AA168" i="20"/>
  <c r="Z168" i="20"/>
  <c r="Y168" i="20"/>
  <c r="X168" i="20"/>
  <c r="W168" i="20"/>
  <c r="V168" i="20"/>
  <c r="U168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168" i="20"/>
  <c r="D168" i="20"/>
  <c r="C168" i="20"/>
  <c r="B168" i="20"/>
  <c r="B116" i="20"/>
  <c r="C116" i="20"/>
  <c r="D116" i="20"/>
  <c r="E116" i="20"/>
  <c r="F116" i="20"/>
  <c r="G116" i="20"/>
  <c r="H116" i="20"/>
  <c r="I116" i="20"/>
  <c r="J116" i="20"/>
  <c r="K116" i="20"/>
  <c r="L116" i="20"/>
  <c r="M116" i="20"/>
  <c r="N116" i="20"/>
  <c r="O116" i="20"/>
  <c r="P116" i="20"/>
  <c r="Q116" i="20"/>
  <c r="R116" i="20"/>
  <c r="S116" i="20"/>
  <c r="T116" i="20"/>
  <c r="U116" i="20"/>
  <c r="V116" i="20"/>
  <c r="W116" i="20"/>
  <c r="X116" i="20"/>
  <c r="Y116" i="20"/>
  <c r="Z116" i="20"/>
  <c r="AA116" i="20"/>
  <c r="AB116" i="20"/>
  <c r="AC116" i="20"/>
  <c r="AD116" i="20"/>
  <c r="AE116" i="20"/>
  <c r="AF116" i="20"/>
  <c r="AG116" i="20"/>
  <c r="AH116" i="20"/>
  <c r="AI116" i="20"/>
  <c r="AI117" i="20"/>
  <c r="AI118" i="20"/>
  <c r="AI119" i="20"/>
  <c r="AI120" i="20"/>
  <c r="AI121" i="20"/>
  <c r="AI122" i="20"/>
  <c r="AI123" i="20"/>
  <c r="AI124" i="20"/>
  <c r="AI125" i="20"/>
  <c r="AI126" i="20"/>
  <c r="AI127" i="20"/>
  <c r="AI128" i="20"/>
  <c r="AI129" i="20"/>
  <c r="AI130" i="20"/>
  <c r="AI131" i="20"/>
  <c r="AI132" i="20"/>
  <c r="AI133" i="20"/>
  <c r="AI134" i="20"/>
  <c r="AI135" i="20"/>
  <c r="AI136" i="20"/>
  <c r="AI137" i="20"/>
  <c r="AI138" i="20"/>
  <c r="AI139" i="20"/>
  <c r="AI140" i="20"/>
  <c r="AI141" i="20"/>
  <c r="AI142" i="20"/>
  <c r="AI143" i="20"/>
  <c r="AI144" i="20"/>
  <c r="AI145" i="20"/>
  <c r="AI146" i="20"/>
  <c r="AI147" i="20"/>
  <c r="AI148" i="20"/>
  <c r="AI149" i="20"/>
  <c r="AI150" i="20"/>
  <c r="AI151" i="20"/>
  <c r="AI152" i="20"/>
  <c r="AI153" i="20"/>
  <c r="AI154" i="20"/>
  <c r="C117" i="20"/>
  <c r="D117" i="20"/>
  <c r="E117" i="20"/>
  <c r="F117" i="20"/>
  <c r="G117" i="20"/>
  <c r="H117" i="20"/>
  <c r="I117" i="20"/>
  <c r="J117" i="20"/>
  <c r="K117" i="20"/>
  <c r="L117" i="20"/>
  <c r="M117" i="20"/>
  <c r="N117" i="20"/>
  <c r="O117" i="20"/>
  <c r="P117" i="20"/>
  <c r="Q117" i="20"/>
  <c r="R117" i="20"/>
  <c r="S117" i="20"/>
  <c r="T117" i="20"/>
  <c r="U117" i="20"/>
  <c r="V117" i="20"/>
  <c r="W117" i="20"/>
  <c r="X117" i="20"/>
  <c r="Y117" i="20"/>
  <c r="Z117" i="20"/>
  <c r="AA117" i="20"/>
  <c r="AB117" i="20"/>
  <c r="AC117" i="20"/>
  <c r="AD117" i="20"/>
  <c r="AE117" i="20"/>
  <c r="AF117" i="20"/>
  <c r="AG117" i="20"/>
  <c r="AH117" i="20"/>
  <c r="C118" i="20"/>
  <c r="D118" i="20"/>
  <c r="E118" i="20"/>
  <c r="F118" i="20"/>
  <c r="G118" i="20"/>
  <c r="H118" i="20"/>
  <c r="I118" i="20"/>
  <c r="J118" i="20"/>
  <c r="K118" i="20"/>
  <c r="L118" i="20"/>
  <c r="M118" i="20"/>
  <c r="N118" i="20"/>
  <c r="O118" i="20"/>
  <c r="P118" i="20"/>
  <c r="Q118" i="20"/>
  <c r="R118" i="20"/>
  <c r="S118" i="20"/>
  <c r="T118" i="20"/>
  <c r="U118" i="20"/>
  <c r="V118" i="20"/>
  <c r="W118" i="20"/>
  <c r="X118" i="20"/>
  <c r="Y118" i="20"/>
  <c r="Z118" i="20"/>
  <c r="AA118" i="20"/>
  <c r="AB118" i="20"/>
  <c r="AC118" i="20"/>
  <c r="AD118" i="20"/>
  <c r="AE118" i="20"/>
  <c r="AF118" i="20"/>
  <c r="AG118" i="20"/>
  <c r="AH118" i="20"/>
  <c r="C119" i="20"/>
  <c r="D119" i="20"/>
  <c r="E119" i="20"/>
  <c r="F119" i="20"/>
  <c r="G119" i="20"/>
  <c r="H119" i="20"/>
  <c r="I119" i="20"/>
  <c r="J119" i="20"/>
  <c r="K119" i="20"/>
  <c r="L119" i="20"/>
  <c r="M119" i="20"/>
  <c r="N119" i="20"/>
  <c r="O119" i="20"/>
  <c r="P119" i="20"/>
  <c r="Q119" i="20"/>
  <c r="R119" i="20"/>
  <c r="S119" i="20"/>
  <c r="T119" i="20"/>
  <c r="U119" i="20"/>
  <c r="V119" i="20"/>
  <c r="W119" i="20"/>
  <c r="X119" i="20"/>
  <c r="Y119" i="20"/>
  <c r="Z119" i="20"/>
  <c r="AA119" i="20"/>
  <c r="AB119" i="20"/>
  <c r="AC119" i="20"/>
  <c r="AD119" i="20"/>
  <c r="AE119" i="20"/>
  <c r="AF119" i="20"/>
  <c r="AG119" i="20"/>
  <c r="AH119" i="20"/>
  <c r="C120" i="20"/>
  <c r="D120" i="20"/>
  <c r="E120" i="20"/>
  <c r="F120" i="20"/>
  <c r="G120" i="20"/>
  <c r="H120" i="20"/>
  <c r="I120" i="20"/>
  <c r="J120" i="20"/>
  <c r="K120" i="20"/>
  <c r="L120" i="20"/>
  <c r="M120" i="20"/>
  <c r="N120" i="20"/>
  <c r="O120" i="20"/>
  <c r="P120" i="20"/>
  <c r="Q120" i="20"/>
  <c r="R120" i="20"/>
  <c r="S120" i="20"/>
  <c r="T120" i="20"/>
  <c r="U120" i="20"/>
  <c r="V120" i="20"/>
  <c r="W120" i="20"/>
  <c r="X120" i="20"/>
  <c r="Y120" i="20"/>
  <c r="Z120" i="20"/>
  <c r="AA120" i="20"/>
  <c r="AB120" i="20"/>
  <c r="AC120" i="20"/>
  <c r="AD120" i="20"/>
  <c r="AE120" i="20"/>
  <c r="AF120" i="20"/>
  <c r="AG120" i="20"/>
  <c r="AH120" i="20"/>
  <c r="C121" i="20"/>
  <c r="D121" i="20"/>
  <c r="E121" i="20"/>
  <c r="F121" i="20"/>
  <c r="G121" i="20"/>
  <c r="H121" i="20"/>
  <c r="I121" i="20"/>
  <c r="J121" i="20"/>
  <c r="K121" i="20"/>
  <c r="L121" i="20"/>
  <c r="M121" i="20"/>
  <c r="N121" i="20"/>
  <c r="O121" i="20"/>
  <c r="P121" i="20"/>
  <c r="Q121" i="20"/>
  <c r="R121" i="20"/>
  <c r="S121" i="20"/>
  <c r="T121" i="20"/>
  <c r="U121" i="20"/>
  <c r="V121" i="20"/>
  <c r="W121" i="20"/>
  <c r="X121" i="20"/>
  <c r="Y121" i="20"/>
  <c r="Z121" i="20"/>
  <c r="AA121" i="20"/>
  <c r="AB121" i="20"/>
  <c r="AC121" i="20"/>
  <c r="AD121" i="20"/>
  <c r="AE121" i="20"/>
  <c r="AF121" i="20"/>
  <c r="AG121" i="20"/>
  <c r="AH121" i="20"/>
  <c r="C122" i="20"/>
  <c r="D122" i="20"/>
  <c r="E122" i="20"/>
  <c r="F122" i="20"/>
  <c r="G122" i="20"/>
  <c r="H122" i="20"/>
  <c r="I122" i="20"/>
  <c r="J122" i="20"/>
  <c r="K122" i="20"/>
  <c r="L122" i="20"/>
  <c r="M122" i="20"/>
  <c r="N122" i="20"/>
  <c r="O122" i="20"/>
  <c r="P122" i="20"/>
  <c r="Q122" i="20"/>
  <c r="R122" i="20"/>
  <c r="S122" i="20"/>
  <c r="T122" i="20"/>
  <c r="U122" i="20"/>
  <c r="V122" i="20"/>
  <c r="W122" i="20"/>
  <c r="X122" i="20"/>
  <c r="Y122" i="20"/>
  <c r="Z122" i="20"/>
  <c r="AA122" i="20"/>
  <c r="AB122" i="20"/>
  <c r="AC122" i="20"/>
  <c r="AD122" i="20"/>
  <c r="AE122" i="20"/>
  <c r="AF122" i="20"/>
  <c r="AG122" i="20"/>
  <c r="AH122" i="20"/>
  <c r="C123" i="20"/>
  <c r="D123" i="20"/>
  <c r="E123" i="20"/>
  <c r="F123" i="20"/>
  <c r="G123" i="20"/>
  <c r="H123" i="20"/>
  <c r="I123" i="20"/>
  <c r="J123" i="20"/>
  <c r="K123" i="20"/>
  <c r="L123" i="20"/>
  <c r="M123" i="20"/>
  <c r="N123" i="20"/>
  <c r="O123" i="20"/>
  <c r="P123" i="20"/>
  <c r="Q123" i="20"/>
  <c r="R123" i="20"/>
  <c r="S123" i="20"/>
  <c r="T123" i="20"/>
  <c r="U123" i="20"/>
  <c r="V123" i="20"/>
  <c r="W123" i="20"/>
  <c r="X123" i="20"/>
  <c r="Y123" i="20"/>
  <c r="Z123" i="20"/>
  <c r="AA123" i="20"/>
  <c r="AB123" i="20"/>
  <c r="AC123" i="20"/>
  <c r="AD123" i="20"/>
  <c r="AE123" i="20"/>
  <c r="AF123" i="20"/>
  <c r="AG123" i="20"/>
  <c r="AH123" i="20"/>
  <c r="C124" i="20"/>
  <c r="D124" i="20"/>
  <c r="E124" i="20"/>
  <c r="F124" i="20"/>
  <c r="G124" i="20"/>
  <c r="H124" i="20"/>
  <c r="I124" i="20"/>
  <c r="J124" i="20"/>
  <c r="K124" i="20"/>
  <c r="L124" i="20"/>
  <c r="M124" i="20"/>
  <c r="N124" i="20"/>
  <c r="O124" i="20"/>
  <c r="P124" i="20"/>
  <c r="Q124" i="20"/>
  <c r="R124" i="20"/>
  <c r="S124" i="20"/>
  <c r="T124" i="20"/>
  <c r="U124" i="20"/>
  <c r="V124" i="20"/>
  <c r="W124" i="20"/>
  <c r="X124" i="20"/>
  <c r="Y124" i="20"/>
  <c r="Z124" i="20"/>
  <c r="AA124" i="20"/>
  <c r="AB124" i="20"/>
  <c r="AC124" i="20"/>
  <c r="AD124" i="20"/>
  <c r="AE124" i="20"/>
  <c r="AF124" i="20"/>
  <c r="AG124" i="20"/>
  <c r="AH124" i="20"/>
  <c r="C125" i="20"/>
  <c r="D125" i="20"/>
  <c r="E125" i="20"/>
  <c r="F125" i="20"/>
  <c r="G125" i="20"/>
  <c r="H125" i="20"/>
  <c r="I125" i="20"/>
  <c r="J125" i="20"/>
  <c r="K125" i="20"/>
  <c r="L125" i="20"/>
  <c r="M125" i="20"/>
  <c r="N125" i="20"/>
  <c r="O125" i="20"/>
  <c r="P125" i="20"/>
  <c r="Q125" i="20"/>
  <c r="R125" i="20"/>
  <c r="S125" i="20"/>
  <c r="T125" i="20"/>
  <c r="U125" i="20"/>
  <c r="V125" i="20"/>
  <c r="W125" i="20"/>
  <c r="X125" i="20"/>
  <c r="Y125" i="20"/>
  <c r="Z125" i="20"/>
  <c r="AA125" i="20"/>
  <c r="AB125" i="20"/>
  <c r="AC125" i="20"/>
  <c r="AD125" i="20"/>
  <c r="AE125" i="20"/>
  <c r="AF125" i="20"/>
  <c r="AG125" i="20"/>
  <c r="AH125" i="20"/>
  <c r="C126" i="20"/>
  <c r="D126" i="20"/>
  <c r="E126" i="20"/>
  <c r="F126" i="20"/>
  <c r="G126" i="20"/>
  <c r="H126" i="20"/>
  <c r="I126" i="20"/>
  <c r="J126" i="20"/>
  <c r="K126" i="20"/>
  <c r="L126" i="20"/>
  <c r="M126" i="20"/>
  <c r="N126" i="20"/>
  <c r="O126" i="20"/>
  <c r="P126" i="20"/>
  <c r="Q126" i="20"/>
  <c r="R126" i="20"/>
  <c r="S126" i="20"/>
  <c r="T126" i="20"/>
  <c r="U126" i="20"/>
  <c r="V126" i="20"/>
  <c r="W126" i="20"/>
  <c r="X126" i="20"/>
  <c r="Y126" i="20"/>
  <c r="Z126" i="20"/>
  <c r="AA126" i="20"/>
  <c r="AB126" i="20"/>
  <c r="AC126" i="20"/>
  <c r="AD126" i="20"/>
  <c r="AE126" i="20"/>
  <c r="AF126" i="20"/>
  <c r="AG126" i="20"/>
  <c r="AH126" i="20"/>
  <c r="C127" i="20"/>
  <c r="D127" i="20"/>
  <c r="E127" i="20"/>
  <c r="F127" i="20"/>
  <c r="G127" i="20"/>
  <c r="H127" i="20"/>
  <c r="I127" i="20"/>
  <c r="J127" i="20"/>
  <c r="K127" i="20"/>
  <c r="L127" i="20"/>
  <c r="M127" i="20"/>
  <c r="N127" i="20"/>
  <c r="O127" i="20"/>
  <c r="P127" i="20"/>
  <c r="Q127" i="20"/>
  <c r="R127" i="20"/>
  <c r="S127" i="20"/>
  <c r="T127" i="20"/>
  <c r="U127" i="20"/>
  <c r="V127" i="20"/>
  <c r="W127" i="20"/>
  <c r="X127" i="20"/>
  <c r="Y127" i="20"/>
  <c r="Z127" i="20"/>
  <c r="AA127" i="20"/>
  <c r="AB127" i="20"/>
  <c r="AC127" i="20"/>
  <c r="AD127" i="20"/>
  <c r="AE127" i="20"/>
  <c r="AF127" i="20"/>
  <c r="AG127" i="20"/>
  <c r="AH127" i="20"/>
  <c r="C128" i="20"/>
  <c r="D128" i="20"/>
  <c r="E128" i="20"/>
  <c r="F128" i="20"/>
  <c r="G128" i="20"/>
  <c r="H128" i="20"/>
  <c r="I128" i="20"/>
  <c r="J128" i="20"/>
  <c r="K128" i="20"/>
  <c r="L128" i="20"/>
  <c r="M128" i="20"/>
  <c r="N128" i="20"/>
  <c r="O128" i="20"/>
  <c r="P128" i="20"/>
  <c r="Q128" i="20"/>
  <c r="R128" i="20"/>
  <c r="S128" i="20"/>
  <c r="T128" i="20"/>
  <c r="U128" i="20"/>
  <c r="V128" i="20"/>
  <c r="W128" i="20"/>
  <c r="X128" i="20"/>
  <c r="Y128" i="20"/>
  <c r="Z128" i="20"/>
  <c r="AA128" i="20"/>
  <c r="AB128" i="20"/>
  <c r="AC128" i="20"/>
  <c r="AD128" i="20"/>
  <c r="AE128" i="20"/>
  <c r="AF128" i="20"/>
  <c r="AG128" i="20"/>
  <c r="AH128" i="20"/>
  <c r="C129" i="20"/>
  <c r="D129" i="20"/>
  <c r="E129" i="20"/>
  <c r="F129" i="20"/>
  <c r="G129" i="20"/>
  <c r="H129" i="20"/>
  <c r="I129" i="20"/>
  <c r="J129" i="20"/>
  <c r="K129" i="20"/>
  <c r="L129" i="20"/>
  <c r="M129" i="20"/>
  <c r="N129" i="20"/>
  <c r="O129" i="20"/>
  <c r="P129" i="20"/>
  <c r="Q129" i="20"/>
  <c r="R129" i="20"/>
  <c r="S129" i="20"/>
  <c r="T129" i="20"/>
  <c r="U129" i="20"/>
  <c r="V129" i="20"/>
  <c r="W129" i="20"/>
  <c r="X129" i="20"/>
  <c r="Y129" i="20"/>
  <c r="Z129" i="20"/>
  <c r="AA129" i="20"/>
  <c r="AB129" i="20"/>
  <c r="AC129" i="20"/>
  <c r="AD129" i="20"/>
  <c r="AE129" i="20"/>
  <c r="AF129" i="20"/>
  <c r="AG129" i="20"/>
  <c r="AH129" i="20"/>
  <c r="C130" i="20"/>
  <c r="D130" i="20"/>
  <c r="E130" i="20"/>
  <c r="F130" i="20"/>
  <c r="G130" i="20"/>
  <c r="H130" i="20"/>
  <c r="I130" i="20"/>
  <c r="J130" i="20"/>
  <c r="K130" i="20"/>
  <c r="L130" i="20"/>
  <c r="M130" i="20"/>
  <c r="N130" i="20"/>
  <c r="O130" i="20"/>
  <c r="P130" i="20"/>
  <c r="Q130" i="20"/>
  <c r="R130" i="20"/>
  <c r="S130" i="20"/>
  <c r="T130" i="20"/>
  <c r="U130" i="20"/>
  <c r="V130" i="20"/>
  <c r="W130" i="20"/>
  <c r="X130" i="20"/>
  <c r="Y130" i="20"/>
  <c r="Z130" i="20"/>
  <c r="AA130" i="20"/>
  <c r="AB130" i="20"/>
  <c r="AC130" i="20"/>
  <c r="AD130" i="20"/>
  <c r="AE130" i="20"/>
  <c r="AF130" i="20"/>
  <c r="AG130" i="20"/>
  <c r="AH130" i="20"/>
  <c r="C131" i="20"/>
  <c r="D131" i="20"/>
  <c r="E131" i="20"/>
  <c r="F131" i="20"/>
  <c r="G131" i="20"/>
  <c r="H131" i="20"/>
  <c r="I131" i="20"/>
  <c r="J131" i="20"/>
  <c r="K131" i="20"/>
  <c r="L131" i="20"/>
  <c r="M131" i="20"/>
  <c r="N131" i="20"/>
  <c r="O131" i="20"/>
  <c r="P131" i="20"/>
  <c r="Q131" i="20"/>
  <c r="R131" i="20"/>
  <c r="S131" i="20"/>
  <c r="T131" i="20"/>
  <c r="U131" i="20"/>
  <c r="V131" i="20"/>
  <c r="W131" i="20"/>
  <c r="X131" i="20"/>
  <c r="Y131" i="20"/>
  <c r="Z131" i="20"/>
  <c r="AA131" i="20"/>
  <c r="AB131" i="20"/>
  <c r="AC131" i="20"/>
  <c r="AD131" i="20"/>
  <c r="AE131" i="20"/>
  <c r="AF131" i="20"/>
  <c r="AG131" i="20"/>
  <c r="AH131" i="20"/>
  <c r="C132" i="20"/>
  <c r="D132" i="20"/>
  <c r="E132" i="20"/>
  <c r="F132" i="20"/>
  <c r="G132" i="20"/>
  <c r="H132" i="20"/>
  <c r="I132" i="20"/>
  <c r="J132" i="20"/>
  <c r="K132" i="20"/>
  <c r="L132" i="20"/>
  <c r="M132" i="20"/>
  <c r="N132" i="20"/>
  <c r="O132" i="20"/>
  <c r="P132" i="20"/>
  <c r="Q132" i="20"/>
  <c r="R132" i="20"/>
  <c r="S132" i="20"/>
  <c r="T132" i="20"/>
  <c r="U132" i="20"/>
  <c r="V132" i="20"/>
  <c r="W132" i="20"/>
  <c r="X132" i="20"/>
  <c r="Y132" i="20"/>
  <c r="Z132" i="20"/>
  <c r="AA132" i="20"/>
  <c r="AB132" i="20"/>
  <c r="AC132" i="20"/>
  <c r="AD132" i="20"/>
  <c r="AE132" i="20"/>
  <c r="AF132" i="20"/>
  <c r="AG132" i="20"/>
  <c r="AH132" i="20"/>
  <c r="C133" i="20"/>
  <c r="D133" i="20"/>
  <c r="E133" i="20"/>
  <c r="F133" i="20"/>
  <c r="G133" i="20"/>
  <c r="H133" i="20"/>
  <c r="I133" i="20"/>
  <c r="J133" i="20"/>
  <c r="K133" i="20"/>
  <c r="L133" i="20"/>
  <c r="M133" i="20"/>
  <c r="N133" i="20"/>
  <c r="O133" i="20"/>
  <c r="P133" i="20"/>
  <c r="Q133" i="20"/>
  <c r="R133" i="20"/>
  <c r="S133" i="20"/>
  <c r="T133" i="20"/>
  <c r="U133" i="20"/>
  <c r="V133" i="20"/>
  <c r="W133" i="20"/>
  <c r="X133" i="20"/>
  <c r="Y133" i="20"/>
  <c r="Z133" i="20"/>
  <c r="AA133" i="20"/>
  <c r="AB133" i="20"/>
  <c r="AC133" i="20"/>
  <c r="AD133" i="20"/>
  <c r="AE133" i="20"/>
  <c r="AF133" i="20"/>
  <c r="AG133" i="20"/>
  <c r="AH133" i="20"/>
  <c r="C134" i="20"/>
  <c r="D134" i="20"/>
  <c r="E134" i="20"/>
  <c r="F134" i="20"/>
  <c r="G134" i="20"/>
  <c r="H134" i="20"/>
  <c r="I134" i="20"/>
  <c r="J134" i="20"/>
  <c r="K134" i="20"/>
  <c r="L134" i="20"/>
  <c r="M134" i="20"/>
  <c r="N134" i="20"/>
  <c r="O134" i="20"/>
  <c r="P134" i="20"/>
  <c r="Q134" i="20"/>
  <c r="R134" i="20"/>
  <c r="S134" i="20"/>
  <c r="T134" i="20"/>
  <c r="U134" i="20"/>
  <c r="V134" i="20"/>
  <c r="W134" i="20"/>
  <c r="X134" i="20"/>
  <c r="Y134" i="20"/>
  <c r="Z134" i="20"/>
  <c r="AA134" i="20"/>
  <c r="AB134" i="20"/>
  <c r="AC134" i="20"/>
  <c r="AD134" i="20"/>
  <c r="AE134" i="20"/>
  <c r="AF134" i="20"/>
  <c r="AG134" i="20"/>
  <c r="AH134" i="20"/>
  <c r="C135" i="20"/>
  <c r="D135" i="20"/>
  <c r="E135" i="20"/>
  <c r="F135" i="20"/>
  <c r="G135" i="20"/>
  <c r="H135" i="20"/>
  <c r="I135" i="20"/>
  <c r="J135" i="20"/>
  <c r="K135" i="20"/>
  <c r="L135" i="20"/>
  <c r="M135" i="20"/>
  <c r="N135" i="20"/>
  <c r="O135" i="20"/>
  <c r="P135" i="20"/>
  <c r="Q135" i="20"/>
  <c r="R135" i="20"/>
  <c r="S135" i="20"/>
  <c r="T135" i="20"/>
  <c r="U135" i="20"/>
  <c r="V135" i="20"/>
  <c r="W135" i="20"/>
  <c r="X135" i="20"/>
  <c r="Y135" i="20"/>
  <c r="Z135" i="20"/>
  <c r="AA135" i="20"/>
  <c r="AB135" i="20"/>
  <c r="AC135" i="20"/>
  <c r="AD135" i="20"/>
  <c r="AE135" i="20"/>
  <c r="AF135" i="20"/>
  <c r="AG135" i="20"/>
  <c r="AH135" i="20"/>
  <c r="C136" i="20"/>
  <c r="D136" i="20"/>
  <c r="E136" i="20"/>
  <c r="F136" i="20"/>
  <c r="G136" i="20"/>
  <c r="H136" i="20"/>
  <c r="I136" i="20"/>
  <c r="J136" i="20"/>
  <c r="K136" i="20"/>
  <c r="L136" i="20"/>
  <c r="M136" i="20"/>
  <c r="N136" i="20"/>
  <c r="O136" i="20"/>
  <c r="P136" i="20"/>
  <c r="Q136" i="20"/>
  <c r="R136" i="20"/>
  <c r="S136" i="20"/>
  <c r="T136" i="20"/>
  <c r="U136" i="20"/>
  <c r="V136" i="20"/>
  <c r="W136" i="20"/>
  <c r="X136" i="20"/>
  <c r="Y136" i="20"/>
  <c r="Z136" i="20"/>
  <c r="AA136" i="20"/>
  <c r="AB136" i="20"/>
  <c r="AC136" i="20"/>
  <c r="AD136" i="20"/>
  <c r="AE136" i="20"/>
  <c r="AF136" i="20"/>
  <c r="AG136" i="20"/>
  <c r="AH136" i="20"/>
  <c r="C137" i="20"/>
  <c r="D137" i="20"/>
  <c r="E137" i="20"/>
  <c r="F137" i="20"/>
  <c r="G137" i="20"/>
  <c r="H137" i="20"/>
  <c r="I137" i="20"/>
  <c r="J137" i="20"/>
  <c r="K137" i="20"/>
  <c r="L137" i="20"/>
  <c r="M137" i="20"/>
  <c r="N137" i="20"/>
  <c r="O137" i="20"/>
  <c r="P137" i="20"/>
  <c r="Q137" i="20"/>
  <c r="R137" i="20"/>
  <c r="S137" i="20"/>
  <c r="T137" i="20"/>
  <c r="U137" i="20"/>
  <c r="V137" i="20"/>
  <c r="W137" i="20"/>
  <c r="X137" i="20"/>
  <c r="Y137" i="20"/>
  <c r="Z137" i="20"/>
  <c r="AA137" i="20"/>
  <c r="AB137" i="20"/>
  <c r="AC137" i="20"/>
  <c r="AD137" i="20"/>
  <c r="AE137" i="20"/>
  <c r="AF137" i="20"/>
  <c r="AG137" i="20"/>
  <c r="AH137" i="20"/>
  <c r="C138" i="20"/>
  <c r="D138" i="20"/>
  <c r="E138" i="20"/>
  <c r="F138" i="20"/>
  <c r="G138" i="20"/>
  <c r="H138" i="20"/>
  <c r="I138" i="20"/>
  <c r="J138" i="20"/>
  <c r="K138" i="20"/>
  <c r="L138" i="20"/>
  <c r="M138" i="20"/>
  <c r="N138" i="20"/>
  <c r="O138" i="20"/>
  <c r="P138" i="20"/>
  <c r="Q138" i="20"/>
  <c r="R138" i="20"/>
  <c r="S138" i="20"/>
  <c r="T138" i="20"/>
  <c r="U138" i="20"/>
  <c r="V138" i="20"/>
  <c r="W138" i="20"/>
  <c r="X138" i="20"/>
  <c r="Y138" i="20"/>
  <c r="Z138" i="20"/>
  <c r="AA138" i="20"/>
  <c r="AB138" i="20"/>
  <c r="AC138" i="20"/>
  <c r="AD138" i="20"/>
  <c r="AE138" i="20"/>
  <c r="AF138" i="20"/>
  <c r="AG138" i="20"/>
  <c r="AH138" i="20"/>
  <c r="C139" i="20"/>
  <c r="D139" i="20"/>
  <c r="E139" i="20"/>
  <c r="F139" i="20"/>
  <c r="G139" i="20"/>
  <c r="H139" i="20"/>
  <c r="I139" i="20"/>
  <c r="J139" i="20"/>
  <c r="K139" i="20"/>
  <c r="L139" i="20"/>
  <c r="M139" i="20"/>
  <c r="N139" i="20"/>
  <c r="O139" i="20"/>
  <c r="P139" i="20"/>
  <c r="Q139" i="20"/>
  <c r="R139" i="20"/>
  <c r="S139" i="20"/>
  <c r="T139" i="20"/>
  <c r="U139" i="20"/>
  <c r="V139" i="20"/>
  <c r="W139" i="20"/>
  <c r="X139" i="20"/>
  <c r="Y139" i="20"/>
  <c r="Z139" i="20"/>
  <c r="AA139" i="20"/>
  <c r="AB139" i="20"/>
  <c r="AC139" i="20"/>
  <c r="AD139" i="20"/>
  <c r="AE139" i="20"/>
  <c r="AF139" i="20"/>
  <c r="AG139" i="20"/>
  <c r="AH139" i="20"/>
  <c r="C140" i="20"/>
  <c r="D140" i="20"/>
  <c r="E140" i="20"/>
  <c r="F140" i="20"/>
  <c r="G140" i="20"/>
  <c r="H140" i="20"/>
  <c r="I140" i="20"/>
  <c r="J140" i="20"/>
  <c r="K140" i="20"/>
  <c r="L140" i="20"/>
  <c r="M140" i="20"/>
  <c r="N140" i="20"/>
  <c r="O140" i="20"/>
  <c r="P140" i="20"/>
  <c r="Q140" i="20"/>
  <c r="R140" i="20"/>
  <c r="S140" i="20"/>
  <c r="T140" i="20"/>
  <c r="U140" i="20"/>
  <c r="V140" i="20"/>
  <c r="W140" i="20"/>
  <c r="X140" i="20"/>
  <c r="Y140" i="20"/>
  <c r="Z140" i="20"/>
  <c r="AA140" i="20"/>
  <c r="AB140" i="20"/>
  <c r="AC140" i="20"/>
  <c r="AD140" i="20"/>
  <c r="AE140" i="20"/>
  <c r="AF140" i="20"/>
  <c r="AG140" i="20"/>
  <c r="AH140" i="20"/>
  <c r="C141" i="20"/>
  <c r="D141" i="20"/>
  <c r="E141" i="20"/>
  <c r="F141" i="20"/>
  <c r="G141" i="20"/>
  <c r="H141" i="20"/>
  <c r="I141" i="20"/>
  <c r="J141" i="20"/>
  <c r="K141" i="20"/>
  <c r="L141" i="20"/>
  <c r="M141" i="20"/>
  <c r="N141" i="20"/>
  <c r="O141" i="20"/>
  <c r="P141" i="20"/>
  <c r="Q141" i="20"/>
  <c r="R141" i="20"/>
  <c r="S141" i="20"/>
  <c r="T141" i="20"/>
  <c r="U141" i="20"/>
  <c r="V141" i="20"/>
  <c r="W141" i="20"/>
  <c r="X141" i="20"/>
  <c r="Y141" i="20"/>
  <c r="Z141" i="20"/>
  <c r="AA141" i="20"/>
  <c r="AB141" i="20"/>
  <c r="AC141" i="20"/>
  <c r="AD141" i="20"/>
  <c r="AE141" i="20"/>
  <c r="AF141" i="20"/>
  <c r="AG141" i="20"/>
  <c r="AH141" i="20"/>
  <c r="C142" i="20"/>
  <c r="D142" i="20"/>
  <c r="E142" i="20"/>
  <c r="F142" i="20"/>
  <c r="G142" i="20"/>
  <c r="H142" i="20"/>
  <c r="I142" i="20"/>
  <c r="J142" i="20"/>
  <c r="K142" i="20"/>
  <c r="L142" i="20"/>
  <c r="M142" i="20"/>
  <c r="N142" i="20"/>
  <c r="O142" i="20"/>
  <c r="P142" i="20"/>
  <c r="Q142" i="20"/>
  <c r="R142" i="20"/>
  <c r="S142" i="20"/>
  <c r="T142" i="20"/>
  <c r="U142" i="20"/>
  <c r="V142" i="20"/>
  <c r="W142" i="20"/>
  <c r="X142" i="20"/>
  <c r="Y142" i="20"/>
  <c r="Z142" i="20"/>
  <c r="AA142" i="20"/>
  <c r="AB142" i="20"/>
  <c r="AC142" i="20"/>
  <c r="AD142" i="20"/>
  <c r="AE142" i="20"/>
  <c r="AF142" i="20"/>
  <c r="AG142" i="20"/>
  <c r="AH142" i="20"/>
  <c r="C143" i="20"/>
  <c r="D143" i="20"/>
  <c r="E143" i="20"/>
  <c r="F143" i="20"/>
  <c r="G143" i="20"/>
  <c r="H143" i="20"/>
  <c r="I143" i="20"/>
  <c r="J143" i="20"/>
  <c r="K143" i="20"/>
  <c r="L143" i="20"/>
  <c r="M143" i="20"/>
  <c r="N143" i="20"/>
  <c r="O143" i="20"/>
  <c r="P143" i="20"/>
  <c r="Q143" i="20"/>
  <c r="R143" i="20"/>
  <c r="S143" i="20"/>
  <c r="T143" i="20"/>
  <c r="U143" i="20"/>
  <c r="V143" i="20"/>
  <c r="W143" i="20"/>
  <c r="X143" i="20"/>
  <c r="Y143" i="20"/>
  <c r="Z143" i="20"/>
  <c r="AA143" i="20"/>
  <c r="AB143" i="20"/>
  <c r="AC143" i="20"/>
  <c r="AD143" i="20"/>
  <c r="AE143" i="20"/>
  <c r="AF143" i="20"/>
  <c r="AG143" i="20"/>
  <c r="AH143" i="20"/>
  <c r="C144" i="20"/>
  <c r="D144" i="20"/>
  <c r="E144" i="20"/>
  <c r="F144" i="20"/>
  <c r="G144" i="20"/>
  <c r="H144" i="20"/>
  <c r="I144" i="20"/>
  <c r="J144" i="20"/>
  <c r="K144" i="20"/>
  <c r="L144" i="20"/>
  <c r="M144" i="20"/>
  <c r="N144" i="20"/>
  <c r="O144" i="20"/>
  <c r="P144" i="20"/>
  <c r="Q144" i="20"/>
  <c r="R144" i="20"/>
  <c r="S144" i="20"/>
  <c r="T144" i="20"/>
  <c r="U144" i="20"/>
  <c r="V144" i="20"/>
  <c r="W144" i="20"/>
  <c r="X144" i="20"/>
  <c r="Y144" i="20"/>
  <c r="Z144" i="20"/>
  <c r="AA144" i="20"/>
  <c r="AB144" i="20"/>
  <c r="AC144" i="20"/>
  <c r="AD144" i="20"/>
  <c r="AE144" i="20"/>
  <c r="AF144" i="20"/>
  <c r="AG144" i="20"/>
  <c r="AH144" i="20"/>
  <c r="C145" i="20"/>
  <c r="D145" i="20"/>
  <c r="E145" i="20"/>
  <c r="F145" i="20"/>
  <c r="G145" i="20"/>
  <c r="H145" i="20"/>
  <c r="I145" i="20"/>
  <c r="J145" i="20"/>
  <c r="K145" i="20"/>
  <c r="L145" i="20"/>
  <c r="M145" i="20"/>
  <c r="N145" i="20"/>
  <c r="O145" i="20"/>
  <c r="P145" i="20"/>
  <c r="Q145" i="20"/>
  <c r="R145" i="20"/>
  <c r="S145" i="20"/>
  <c r="T145" i="20"/>
  <c r="U145" i="20"/>
  <c r="V145" i="20"/>
  <c r="W145" i="20"/>
  <c r="X145" i="20"/>
  <c r="Y145" i="20"/>
  <c r="Z145" i="20"/>
  <c r="AA145" i="20"/>
  <c r="AB145" i="20"/>
  <c r="AC145" i="20"/>
  <c r="AD145" i="20"/>
  <c r="AE145" i="20"/>
  <c r="AF145" i="20"/>
  <c r="AG145" i="20"/>
  <c r="AH145" i="20"/>
  <c r="C146" i="20"/>
  <c r="D146" i="20"/>
  <c r="E146" i="20"/>
  <c r="F146" i="20"/>
  <c r="G146" i="20"/>
  <c r="H146" i="20"/>
  <c r="I146" i="20"/>
  <c r="J146" i="20"/>
  <c r="K146" i="20"/>
  <c r="L146" i="20"/>
  <c r="M146" i="20"/>
  <c r="N146" i="20"/>
  <c r="O146" i="20"/>
  <c r="P146" i="20"/>
  <c r="Q146" i="20"/>
  <c r="R146" i="20"/>
  <c r="S146" i="20"/>
  <c r="T146" i="20"/>
  <c r="U146" i="20"/>
  <c r="V146" i="20"/>
  <c r="W146" i="20"/>
  <c r="X146" i="20"/>
  <c r="Y146" i="20"/>
  <c r="Z146" i="20"/>
  <c r="AA146" i="20"/>
  <c r="AB146" i="20"/>
  <c r="AC146" i="20"/>
  <c r="AD146" i="20"/>
  <c r="AE146" i="20"/>
  <c r="AF146" i="20"/>
  <c r="AG146" i="20"/>
  <c r="AH146" i="20"/>
  <c r="C147" i="20"/>
  <c r="D147" i="20"/>
  <c r="E147" i="20"/>
  <c r="F147" i="20"/>
  <c r="G147" i="20"/>
  <c r="H147" i="20"/>
  <c r="I147" i="20"/>
  <c r="J147" i="20"/>
  <c r="K147" i="20"/>
  <c r="L147" i="20"/>
  <c r="M147" i="20"/>
  <c r="N147" i="20"/>
  <c r="O147" i="20"/>
  <c r="P147" i="20"/>
  <c r="Q147" i="20"/>
  <c r="R147" i="20"/>
  <c r="S147" i="20"/>
  <c r="T147" i="20"/>
  <c r="U147" i="20"/>
  <c r="V147" i="20"/>
  <c r="W147" i="20"/>
  <c r="X147" i="20"/>
  <c r="Y147" i="20"/>
  <c r="Z147" i="20"/>
  <c r="AA147" i="20"/>
  <c r="AB147" i="20"/>
  <c r="AC147" i="20"/>
  <c r="AD147" i="20"/>
  <c r="AE147" i="20"/>
  <c r="AF147" i="20"/>
  <c r="AG147" i="20"/>
  <c r="AH147" i="20"/>
  <c r="C148" i="20"/>
  <c r="D148" i="20"/>
  <c r="E148" i="20"/>
  <c r="F148" i="20"/>
  <c r="G148" i="20"/>
  <c r="H148" i="20"/>
  <c r="I148" i="20"/>
  <c r="J148" i="20"/>
  <c r="K148" i="20"/>
  <c r="L148" i="20"/>
  <c r="M148" i="20"/>
  <c r="N148" i="20"/>
  <c r="O148" i="20"/>
  <c r="P148" i="20"/>
  <c r="Q148" i="20"/>
  <c r="R148" i="20"/>
  <c r="S148" i="20"/>
  <c r="T148" i="20"/>
  <c r="U148" i="20"/>
  <c r="V148" i="20"/>
  <c r="W148" i="20"/>
  <c r="X148" i="20"/>
  <c r="Y148" i="20"/>
  <c r="Z148" i="20"/>
  <c r="AA148" i="20"/>
  <c r="AB148" i="20"/>
  <c r="AC148" i="20"/>
  <c r="AD148" i="20"/>
  <c r="AE148" i="20"/>
  <c r="AF148" i="20"/>
  <c r="AG148" i="20"/>
  <c r="AH148" i="20"/>
  <c r="C149" i="20"/>
  <c r="D149" i="20"/>
  <c r="E149" i="20"/>
  <c r="F149" i="20"/>
  <c r="G149" i="20"/>
  <c r="H149" i="20"/>
  <c r="I149" i="20"/>
  <c r="J149" i="20"/>
  <c r="K149" i="20"/>
  <c r="L149" i="20"/>
  <c r="M149" i="20"/>
  <c r="N149" i="20"/>
  <c r="O149" i="20"/>
  <c r="P149" i="20"/>
  <c r="Q149" i="20"/>
  <c r="R149" i="20"/>
  <c r="S149" i="20"/>
  <c r="T149" i="20"/>
  <c r="U149" i="20"/>
  <c r="V149" i="20"/>
  <c r="W149" i="20"/>
  <c r="X149" i="20"/>
  <c r="Y149" i="20"/>
  <c r="Z149" i="20"/>
  <c r="AA149" i="20"/>
  <c r="AB149" i="20"/>
  <c r="AC149" i="20"/>
  <c r="AD149" i="20"/>
  <c r="AE149" i="20"/>
  <c r="AF149" i="20"/>
  <c r="AG149" i="20"/>
  <c r="AH149" i="20"/>
  <c r="C150" i="20"/>
  <c r="D150" i="20"/>
  <c r="E150" i="20"/>
  <c r="F150" i="20"/>
  <c r="G150" i="20"/>
  <c r="H150" i="20"/>
  <c r="I150" i="20"/>
  <c r="J150" i="20"/>
  <c r="K150" i="20"/>
  <c r="L150" i="20"/>
  <c r="M150" i="20"/>
  <c r="N150" i="20"/>
  <c r="O150" i="20"/>
  <c r="P150" i="20"/>
  <c r="Q150" i="20"/>
  <c r="R150" i="20"/>
  <c r="S150" i="20"/>
  <c r="T150" i="20"/>
  <c r="U150" i="20"/>
  <c r="V150" i="20"/>
  <c r="W150" i="20"/>
  <c r="X150" i="20"/>
  <c r="Y150" i="20"/>
  <c r="Z150" i="20"/>
  <c r="AA150" i="20"/>
  <c r="AB150" i="20"/>
  <c r="AC150" i="20"/>
  <c r="AD150" i="20"/>
  <c r="AE150" i="20"/>
  <c r="AF150" i="20"/>
  <c r="AG150" i="20"/>
  <c r="AH150" i="20"/>
  <c r="C151" i="20"/>
  <c r="D151" i="20"/>
  <c r="E151" i="20"/>
  <c r="F151" i="20"/>
  <c r="G151" i="20"/>
  <c r="H151" i="20"/>
  <c r="I151" i="20"/>
  <c r="J151" i="20"/>
  <c r="K151" i="20"/>
  <c r="L151" i="20"/>
  <c r="M151" i="20"/>
  <c r="N151" i="20"/>
  <c r="O151" i="20"/>
  <c r="P151" i="20"/>
  <c r="Q151" i="20"/>
  <c r="R151" i="20"/>
  <c r="S151" i="20"/>
  <c r="T151" i="20"/>
  <c r="U151" i="20"/>
  <c r="V151" i="20"/>
  <c r="W151" i="20"/>
  <c r="X151" i="20"/>
  <c r="Y151" i="20"/>
  <c r="Z151" i="20"/>
  <c r="AA151" i="20"/>
  <c r="AB151" i="20"/>
  <c r="AC151" i="20"/>
  <c r="AD151" i="20"/>
  <c r="AE151" i="20"/>
  <c r="AF151" i="20"/>
  <c r="AG151" i="20"/>
  <c r="AH151" i="20"/>
  <c r="C152" i="20"/>
  <c r="D152" i="20"/>
  <c r="E152" i="20"/>
  <c r="F152" i="20"/>
  <c r="G152" i="20"/>
  <c r="H152" i="20"/>
  <c r="I152" i="20"/>
  <c r="J152" i="20"/>
  <c r="K152" i="20"/>
  <c r="L152" i="20"/>
  <c r="M152" i="20"/>
  <c r="N152" i="20"/>
  <c r="O152" i="20"/>
  <c r="P152" i="20"/>
  <c r="Q152" i="20"/>
  <c r="R152" i="20"/>
  <c r="S152" i="20"/>
  <c r="T152" i="20"/>
  <c r="U152" i="20"/>
  <c r="V152" i="20"/>
  <c r="W152" i="20"/>
  <c r="X152" i="20"/>
  <c r="Y152" i="20"/>
  <c r="Z152" i="20"/>
  <c r="AA152" i="20"/>
  <c r="AB152" i="20"/>
  <c r="AC152" i="20"/>
  <c r="AD152" i="20"/>
  <c r="AE152" i="20"/>
  <c r="AF152" i="20"/>
  <c r="AG152" i="20"/>
  <c r="AH152" i="20"/>
  <c r="C153" i="20"/>
  <c r="D153" i="20"/>
  <c r="E153" i="20"/>
  <c r="F153" i="20"/>
  <c r="G153" i="20"/>
  <c r="H153" i="20"/>
  <c r="I153" i="20"/>
  <c r="J153" i="20"/>
  <c r="K153" i="20"/>
  <c r="L153" i="20"/>
  <c r="M153" i="20"/>
  <c r="N153" i="20"/>
  <c r="O153" i="20"/>
  <c r="P153" i="20"/>
  <c r="Q153" i="20"/>
  <c r="R153" i="20"/>
  <c r="S153" i="20"/>
  <c r="T153" i="20"/>
  <c r="U153" i="20"/>
  <c r="V153" i="20"/>
  <c r="W153" i="20"/>
  <c r="X153" i="20"/>
  <c r="Y153" i="20"/>
  <c r="Z153" i="20"/>
  <c r="AA153" i="20"/>
  <c r="AB153" i="20"/>
  <c r="AC153" i="20"/>
  <c r="AD153" i="20"/>
  <c r="AE153" i="20"/>
  <c r="AF153" i="20"/>
  <c r="AG153" i="20"/>
  <c r="AH153" i="20"/>
  <c r="C154" i="20"/>
  <c r="D154" i="20"/>
  <c r="E154" i="20"/>
  <c r="F154" i="20"/>
  <c r="G154" i="20"/>
  <c r="H154" i="20"/>
  <c r="I154" i="20"/>
  <c r="J154" i="20"/>
  <c r="K154" i="20"/>
  <c r="L154" i="20"/>
  <c r="M154" i="20"/>
  <c r="N154" i="20"/>
  <c r="O154" i="20"/>
  <c r="P154" i="20"/>
  <c r="Q154" i="20"/>
  <c r="R154" i="20"/>
  <c r="S154" i="20"/>
  <c r="T154" i="20"/>
  <c r="U154" i="20"/>
  <c r="V154" i="20"/>
  <c r="W154" i="20"/>
  <c r="X154" i="20"/>
  <c r="Y154" i="20"/>
  <c r="Z154" i="20"/>
  <c r="AA154" i="20"/>
  <c r="AB154" i="20"/>
  <c r="AC154" i="20"/>
  <c r="AD154" i="20"/>
  <c r="AE154" i="20"/>
  <c r="AF154" i="20"/>
  <c r="AG154" i="20"/>
  <c r="AH154" i="20"/>
  <c r="B118" i="20"/>
  <c r="B119" i="20"/>
  <c r="B120" i="20"/>
  <c r="B121" i="20"/>
  <c r="B122" i="20"/>
  <c r="B123" i="20"/>
  <c r="B124" i="20"/>
  <c r="B125" i="20"/>
  <c r="B126" i="20"/>
  <c r="B127" i="20"/>
  <c r="B128" i="20"/>
  <c r="B129" i="20"/>
  <c r="B130" i="20"/>
  <c r="B131" i="20"/>
  <c r="B132" i="20"/>
  <c r="B133" i="20"/>
  <c r="B134" i="20"/>
  <c r="B135" i="20"/>
  <c r="B136" i="20"/>
  <c r="B137" i="20"/>
  <c r="B138" i="20"/>
  <c r="B139" i="20"/>
  <c r="B140" i="20"/>
  <c r="B141" i="20"/>
  <c r="B142" i="20"/>
  <c r="B143" i="20"/>
  <c r="B144" i="20"/>
  <c r="B145" i="20"/>
  <c r="B146" i="20"/>
  <c r="B147" i="20"/>
  <c r="B148" i="20"/>
  <c r="B149" i="20"/>
  <c r="B150" i="20"/>
  <c r="B151" i="20"/>
  <c r="B152" i="20"/>
  <c r="B153" i="20"/>
  <c r="B154" i="20"/>
  <c r="B117" i="20"/>
  <c r="C115" i="20"/>
  <c r="D115" i="20"/>
  <c r="E115" i="20"/>
  <c r="F115" i="20"/>
  <c r="G115" i="20"/>
  <c r="H115" i="20"/>
  <c r="I115" i="20"/>
  <c r="J115" i="20"/>
  <c r="K115" i="20"/>
  <c r="L115" i="20"/>
  <c r="M115" i="20"/>
  <c r="N115" i="20"/>
  <c r="O115" i="20"/>
  <c r="P115" i="20"/>
  <c r="Q115" i="20"/>
  <c r="R115" i="20"/>
  <c r="S115" i="20"/>
  <c r="T115" i="20"/>
  <c r="U115" i="20"/>
  <c r="V115" i="20"/>
  <c r="W115" i="20"/>
  <c r="X115" i="20"/>
  <c r="Y115" i="20"/>
  <c r="Z115" i="20"/>
  <c r="AA115" i="20"/>
  <c r="AB115" i="20"/>
  <c r="AC115" i="20"/>
  <c r="AD115" i="20"/>
  <c r="AE115" i="20"/>
  <c r="AF115" i="20"/>
  <c r="AG115" i="20"/>
  <c r="AH115" i="20"/>
  <c r="AI115" i="20"/>
  <c r="B115" i="20"/>
  <c r="BQ12" i="20"/>
  <c r="BQ13" i="20"/>
  <c r="BQ14" i="20"/>
  <c r="BQ15" i="20"/>
  <c r="BQ16" i="20"/>
  <c r="BQ17" i="20"/>
  <c r="BQ18" i="20"/>
  <c r="BQ19" i="20"/>
  <c r="BQ20" i="20"/>
  <c r="BQ21" i="20"/>
  <c r="BQ22" i="20"/>
  <c r="BQ23" i="20"/>
  <c r="BQ24" i="20"/>
  <c r="BQ25" i="20"/>
  <c r="BQ26" i="20"/>
  <c r="BQ27" i="20"/>
  <c r="BQ28" i="20"/>
  <c r="BQ29" i="20"/>
  <c r="BQ30" i="20"/>
  <c r="BQ31" i="20"/>
  <c r="BQ32" i="20"/>
  <c r="BQ33" i="20"/>
  <c r="BQ34" i="20"/>
  <c r="BQ35" i="20"/>
  <c r="BQ36" i="20"/>
  <c r="BQ37" i="20"/>
  <c r="BQ38" i="20"/>
  <c r="BQ39" i="20"/>
  <c r="BQ40" i="20"/>
  <c r="BQ41" i="20"/>
  <c r="BQ42" i="20"/>
  <c r="BQ43" i="20"/>
  <c r="BQ44" i="20"/>
  <c r="BQ45" i="20"/>
  <c r="BQ46" i="20"/>
  <c r="BQ47" i="20"/>
  <c r="BQ48" i="20"/>
  <c r="BQ49" i="20"/>
  <c r="BQ50" i="20"/>
  <c r="BQ51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BG12" i="20"/>
  <c r="BH12" i="20"/>
  <c r="BI12" i="20"/>
  <c r="BJ12" i="20"/>
  <c r="BK12" i="20"/>
  <c r="BL12" i="20"/>
  <c r="BM12" i="20"/>
  <c r="BN12" i="20"/>
  <c r="BO12" i="20"/>
  <c r="BP12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BG13" i="20"/>
  <c r="BH13" i="20"/>
  <c r="BI13" i="20"/>
  <c r="BJ13" i="20"/>
  <c r="BK13" i="20"/>
  <c r="BL13" i="20"/>
  <c r="BM13" i="20"/>
  <c r="BN13" i="20"/>
  <c r="BO13" i="20"/>
  <c r="BP13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BG14" i="20"/>
  <c r="BH14" i="20"/>
  <c r="BI14" i="20"/>
  <c r="BJ14" i="20"/>
  <c r="BK14" i="20"/>
  <c r="BL14" i="20"/>
  <c r="BM14" i="20"/>
  <c r="BN14" i="20"/>
  <c r="BO14" i="20"/>
  <c r="BP14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BG15" i="20"/>
  <c r="BH15" i="20"/>
  <c r="BI15" i="20"/>
  <c r="BJ15" i="20"/>
  <c r="BK15" i="20"/>
  <c r="BL15" i="20"/>
  <c r="BM15" i="20"/>
  <c r="BN15" i="20"/>
  <c r="BO15" i="20"/>
  <c r="BP15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BG16" i="20"/>
  <c r="BH16" i="20"/>
  <c r="BI16" i="20"/>
  <c r="BJ16" i="20"/>
  <c r="BK16" i="20"/>
  <c r="BL16" i="20"/>
  <c r="BM16" i="20"/>
  <c r="BN16" i="20"/>
  <c r="BO16" i="20"/>
  <c r="BP16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BG17" i="20"/>
  <c r="BH17" i="20"/>
  <c r="BI17" i="20"/>
  <c r="BJ17" i="20"/>
  <c r="BK17" i="20"/>
  <c r="BL17" i="20"/>
  <c r="BM17" i="20"/>
  <c r="BN17" i="20"/>
  <c r="BO17" i="20"/>
  <c r="BP17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BG18" i="20"/>
  <c r="BH18" i="20"/>
  <c r="BI18" i="20"/>
  <c r="BJ18" i="20"/>
  <c r="BK18" i="20"/>
  <c r="BL18" i="20"/>
  <c r="BM18" i="20"/>
  <c r="BN18" i="20"/>
  <c r="BO18" i="20"/>
  <c r="BP18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BG19" i="20"/>
  <c r="BH19" i="20"/>
  <c r="BI19" i="20"/>
  <c r="BJ19" i="20"/>
  <c r="BK19" i="20"/>
  <c r="BL19" i="20"/>
  <c r="BM19" i="20"/>
  <c r="BN19" i="20"/>
  <c r="BO19" i="20"/>
  <c r="BP19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BG20" i="20"/>
  <c r="BH20" i="20"/>
  <c r="BI20" i="20"/>
  <c r="BJ20" i="20"/>
  <c r="BK20" i="20"/>
  <c r="BL20" i="20"/>
  <c r="BM20" i="20"/>
  <c r="BN20" i="20"/>
  <c r="BO20" i="20"/>
  <c r="BP20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BG21" i="20"/>
  <c r="BH21" i="20"/>
  <c r="BI21" i="20"/>
  <c r="BJ21" i="20"/>
  <c r="BK21" i="20"/>
  <c r="BL21" i="20"/>
  <c r="BM21" i="20"/>
  <c r="BN21" i="20"/>
  <c r="BO21" i="20"/>
  <c r="BP21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BG22" i="20"/>
  <c r="BH22" i="20"/>
  <c r="BI22" i="20"/>
  <c r="BJ22" i="20"/>
  <c r="BK22" i="20"/>
  <c r="BL22" i="20"/>
  <c r="BM22" i="20"/>
  <c r="BN22" i="20"/>
  <c r="BO22" i="20"/>
  <c r="BP22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BG23" i="20"/>
  <c r="BH23" i="20"/>
  <c r="BI23" i="20"/>
  <c r="BJ23" i="20"/>
  <c r="BK23" i="20"/>
  <c r="BL23" i="20"/>
  <c r="BM23" i="20"/>
  <c r="BN23" i="20"/>
  <c r="BO23" i="20"/>
  <c r="BP23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BG24" i="20"/>
  <c r="BH24" i="20"/>
  <c r="BI24" i="20"/>
  <c r="BJ24" i="20"/>
  <c r="BK24" i="20"/>
  <c r="BL24" i="20"/>
  <c r="BM24" i="20"/>
  <c r="BN24" i="20"/>
  <c r="BO24" i="20"/>
  <c r="BP24" i="20"/>
  <c r="AL25" i="20"/>
  <c r="AM25" i="20"/>
  <c r="AN25" i="20"/>
  <c r="AO25" i="20"/>
  <c r="AP25" i="20"/>
  <c r="AQ25" i="20"/>
  <c r="AR25" i="20"/>
  <c r="AS25" i="20"/>
  <c r="AT25" i="20"/>
  <c r="AU25" i="20"/>
  <c r="AV25" i="20"/>
  <c r="AW25" i="20"/>
  <c r="AX25" i="20"/>
  <c r="AY25" i="20"/>
  <c r="AZ25" i="20"/>
  <c r="BA25" i="20"/>
  <c r="BB25" i="20"/>
  <c r="BC25" i="20"/>
  <c r="BD25" i="20"/>
  <c r="BE25" i="20"/>
  <c r="BF25" i="20"/>
  <c r="BG25" i="20"/>
  <c r="BH25" i="20"/>
  <c r="BI25" i="20"/>
  <c r="BJ25" i="20"/>
  <c r="BK25" i="20"/>
  <c r="BL25" i="20"/>
  <c r="BM25" i="20"/>
  <c r="BN25" i="20"/>
  <c r="BO25" i="20"/>
  <c r="BP25" i="20"/>
  <c r="AL26" i="20"/>
  <c r="AM26" i="20"/>
  <c r="AN26" i="20"/>
  <c r="AO26" i="20"/>
  <c r="AP26" i="20"/>
  <c r="AQ26" i="20"/>
  <c r="AR26" i="20"/>
  <c r="AS26" i="20"/>
  <c r="AT26" i="20"/>
  <c r="AU26" i="20"/>
  <c r="AV26" i="20"/>
  <c r="AW26" i="20"/>
  <c r="AX26" i="20"/>
  <c r="AY26" i="20"/>
  <c r="AZ26" i="20"/>
  <c r="BA26" i="20"/>
  <c r="BB26" i="20"/>
  <c r="BC26" i="20"/>
  <c r="BD26" i="20"/>
  <c r="BE26" i="20"/>
  <c r="BF26" i="20"/>
  <c r="BG26" i="20"/>
  <c r="BH26" i="20"/>
  <c r="BI26" i="20"/>
  <c r="BJ26" i="20"/>
  <c r="BK26" i="20"/>
  <c r="BL26" i="20"/>
  <c r="BM26" i="20"/>
  <c r="BN26" i="20"/>
  <c r="BO26" i="20"/>
  <c r="BP26" i="20"/>
  <c r="AL27" i="20"/>
  <c r="AM27" i="20"/>
  <c r="AN27" i="20"/>
  <c r="AO27" i="20"/>
  <c r="AP27" i="20"/>
  <c r="AQ27" i="20"/>
  <c r="AR27" i="20"/>
  <c r="AS27" i="20"/>
  <c r="AT27" i="20"/>
  <c r="AU27" i="20"/>
  <c r="AV27" i="20"/>
  <c r="AW27" i="20"/>
  <c r="AX27" i="20"/>
  <c r="AY27" i="20"/>
  <c r="AZ27" i="20"/>
  <c r="BA27" i="20"/>
  <c r="BB27" i="20"/>
  <c r="BC27" i="20"/>
  <c r="BD27" i="20"/>
  <c r="BE27" i="20"/>
  <c r="BF27" i="20"/>
  <c r="BG27" i="20"/>
  <c r="BH27" i="20"/>
  <c r="BI27" i="20"/>
  <c r="BJ27" i="20"/>
  <c r="BK27" i="20"/>
  <c r="BL27" i="20"/>
  <c r="BM27" i="20"/>
  <c r="BN27" i="20"/>
  <c r="BO27" i="20"/>
  <c r="BP27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BH28" i="20"/>
  <c r="BI28" i="20"/>
  <c r="BJ28" i="20"/>
  <c r="BK28" i="20"/>
  <c r="BL28" i="20"/>
  <c r="BM28" i="20"/>
  <c r="BN28" i="20"/>
  <c r="BO28" i="20"/>
  <c r="BP28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AL30" i="20"/>
  <c r="AM30" i="20"/>
  <c r="AN30" i="20"/>
  <c r="AO30" i="20"/>
  <c r="AP30" i="20"/>
  <c r="AQ30" i="20"/>
  <c r="AR30" i="20"/>
  <c r="AS30" i="20"/>
  <c r="AT30" i="20"/>
  <c r="AU30" i="20"/>
  <c r="AV30" i="20"/>
  <c r="AW30" i="20"/>
  <c r="AX30" i="20"/>
  <c r="AY30" i="20"/>
  <c r="AZ30" i="20"/>
  <c r="BA30" i="20"/>
  <c r="BB30" i="20"/>
  <c r="BC30" i="20"/>
  <c r="BD30" i="20"/>
  <c r="BE30" i="20"/>
  <c r="BF30" i="20"/>
  <c r="BG30" i="20"/>
  <c r="BH30" i="20"/>
  <c r="BI30" i="20"/>
  <c r="BJ30" i="20"/>
  <c r="BK30" i="20"/>
  <c r="BL30" i="20"/>
  <c r="BM30" i="20"/>
  <c r="BN30" i="20"/>
  <c r="BO30" i="20"/>
  <c r="BP30" i="20"/>
  <c r="AL31" i="20"/>
  <c r="AM31" i="20"/>
  <c r="AN31" i="20"/>
  <c r="AO31" i="20"/>
  <c r="AP31" i="20"/>
  <c r="AQ31" i="20"/>
  <c r="AR31" i="20"/>
  <c r="AS31" i="20"/>
  <c r="AT31" i="20"/>
  <c r="AU31" i="20"/>
  <c r="AV31" i="20"/>
  <c r="AW31" i="20"/>
  <c r="AX31" i="20"/>
  <c r="AY31" i="20"/>
  <c r="AZ31" i="20"/>
  <c r="BA31" i="20"/>
  <c r="BB31" i="20"/>
  <c r="BC31" i="20"/>
  <c r="BD31" i="20"/>
  <c r="BE31" i="20"/>
  <c r="BF31" i="20"/>
  <c r="BG31" i="20"/>
  <c r="BH31" i="20"/>
  <c r="BI31" i="20"/>
  <c r="BJ31" i="20"/>
  <c r="BK31" i="20"/>
  <c r="BL31" i="20"/>
  <c r="BM31" i="20"/>
  <c r="BN31" i="20"/>
  <c r="BO31" i="20"/>
  <c r="BP31" i="20"/>
  <c r="AL32" i="20"/>
  <c r="AM32" i="20"/>
  <c r="AN32" i="20"/>
  <c r="AO32" i="20"/>
  <c r="AP32" i="20"/>
  <c r="AQ32" i="20"/>
  <c r="AR32" i="20"/>
  <c r="AS32" i="20"/>
  <c r="AT32" i="20"/>
  <c r="AU32" i="20"/>
  <c r="AV32" i="20"/>
  <c r="AW32" i="20"/>
  <c r="AX32" i="20"/>
  <c r="AY32" i="20"/>
  <c r="AZ32" i="20"/>
  <c r="BA32" i="20"/>
  <c r="BB32" i="20"/>
  <c r="BC32" i="20"/>
  <c r="BD32" i="20"/>
  <c r="BE32" i="20"/>
  <c r="BF32" i="20"/>
  <c r="BG32" i="20"/>
  <c r="BH32" i="20"/>
  <c r="BI32" i="20"/>
  <c r="BJ32" i="20"/>
  <c r="BK32" i="20"/>
  <c r="BL32" i="20"/>
  <c r="BM32" i="20"/>
  <c r="BN32" i="20"/>
  <c r="BO32" i="20"/>
  <c r="BP32" i="20"/>
  <c r="AL33" i="20"/>
  <c r="AM33" i="20"/>
  <c r="AN33" i="20"/>
  <c r="AO33" i="20"/>
  <c r="AP33" i="20"/>
  <c r="AQ33" i="20"/>
  <c r="AR33" i="20"/>
  <c r="AS33" i="20"/>
  <c r="AT33" i="20"/>
  <c r="AU33" i="20"/>
  <c r="AV33" i="20"/>
  <c r="AW33" i="20"/>
  <c r="AX33" i="20"/>
  <c r="AY33" i="20"/>
  <c r="AZ33" i="20"/>
  <c r="BA33" i="20"/>
  <c r="BB33" i="20"/>
  <c r="BC33" i="20"/>
  <c r="BD33" i="20"/>
  <c r="BE33" i="20"/>
  <c r="BF33" i="20"/>
  <c r="BG33" i="20"/>
  <c r="BH33" i="20"/>
  <c r="BI33" i="20"/>
  <c r="BJ33" i="20"/>
  <c r="BK33" i="20"/>
  <c r="BL33" i="20"/>
  <c r="BM33" i="20"/>
  <c r="BN33" i="20"/>
  <c r="BO33" i="20"/>
  <c r="BP33" i="20"/>
  <c r="AL34" i="20"/>
  <c r="AM34" i="20"/>
  <c r="AN34" i="20"/>
  <c r="AO34" i="20"/>
  <c r="AP34" i="20"/>
  <c r="AQ34" i="20"/>
  <c r="AR34" i="20"/>
  <c r="AS34" i="20"/>
  <c r="AT34" i="20"/>
  <c r="AU34" i="20"/>
  <c r="AV34" i="20"/>
  <c r="AW34" i="20"/>
  <c r="AX34" i="20"/>
  <c r="AY34" i="20"/>
  <c r="AZ34" i="20"/>
  <c r="BA34" i="20"/>
  <c r="BB34" i="20"/>
  <c r="BC34" i="20"/>
  <c r="BD34" i="20"/>
  <c r="BE34" i="20"/>
  <c r="BF34" i="20"/>
  <c r="BG34" i="20"/>
  <c r="BH34" i="20"/>
  <c r="BI34" i="20"/>
  <c r="BJ34" i="20"/>
  <c r="BK34" i="20"/>
  <c r="BL34" i="20"/>
  <c r="BM34" i="20"/>
  <c r="BN34" i="20"/>
  <c r="BO34" i="20"/>
  <c r="BP34" i="20"/>
  <c r="AL35" i="20"/>
  <c r="AM35" i="20"/>
  <c r="AN35" i="20"/>
  <c r="AO35" i="20"/>
  <c r="AP35" i="20"/>
  <c r="AQ35" i="20"/>
  <c r="AR35" i="20"/>
  <c r="AS35" i="20"/>
  <c r="AT35" i="20"/>
  <c r="AU35" i="20"/>
  <c r="AV35" i="20"/>
  <c r="AW35" i="20"/>
  <c r="AX35" i="20"/>
  <c r="AY35" i="20"/>
  <c r="AZ35" i="20"/>
  <c r="BA35" i="20"/>
  <c r="BB35" i="20"/>
  <c r="BC35" i="20"/>
  <c r="BD35" i="20"/>
  <c r="BE35" i="20"/>
  <c r="BF35" i="20"/>
  <c r="BG35" i="20"/>
  <c r="BH35" i="20"/>
  <c r="BI35" i="20"/>
  <c r="BJ35" i="20"/>
  <c r="BK35" i="20"/>
  <c r="BL35" i="20"/>
  <c r="BM35" i="20"/>
  <c r="BN35" i="20"/>
  <c r="BO35" i="20"/>
  <c r="BP35" i="20"/>
  <c r="AL36" i="20"/>
  <c r="AM36" i="20"/>
  <c r="AN36" i="20"/>
  <c r="AO36" i="20"/>
  <c r="AP36" i="20"/>
  <c r="AQ36" i="20"/>
  <c r="AR36" i="20"/>
  <c r="AS36" i="20"/>
  <c r="AT36" i="20"/>
  <c r="AU36" i="20"/>
  <c r="AV36" i="20"/>
  <c r="AW36" i="20"/>
  <c r="AX36" i="20"/>
  <c r="AY36" i="20"/>
  <c r="AZ36" i="20"/>
  <c r="BA36" i="20"/>
  <c r="BB36" i="20"/>
  <c r="BC36" i="20"/>
  <c r="BD36" i="20"/>
  <c r="BE36" i="20"/>
  <c r="BF36" i="20"/>
  <c r="BG36" i="20"/>
  <c r="BH36" i="20"/>
  <c r="BI36" i="20"/>
  <c r="BJ36" i="20"/>
  <c r="BK36" i="20"/>
  <c r="BL36" i="20"/>
  <c r="BM36" i="20"/>
  <c r="BN36" i="20"/>
  <c r="BO36" i="20"/>
  <c r="BP36" i="20"/>
  <c r="AL37" i="20"/>
  <c r="AM37" i="20"/>
  <c r="AN37" i="20"/>
  <c r="AO37" i="20"/>
  <c r="AP37" i="20"/>
  <c r="AQ37" i="20"/>
  <c r="AR37" i="20"/>
  <c r="AS37" i="20"/>
  <c r="AT37" i="20"/>
  <c r="AU37" i="20"/>
  <c r="AV37" i="20"/>
  <c r="AW37" i="20"/>
  <c r="AX37" i="20"/>
  <c r="AY37" i="20"/>
  <c r="AZ37" i="20"/>
  <c r="BA37" i="20"/>
  <c r="BB37" i="20"/>
  <c r="BC37" i="20"/>
  <c r="BD37" i="20"/>
  <c r="BE37" i="20"/>
  <c r="BF37" i="20"/>
  <c r="BG37" i="20"/>
  <c r="BH37" i="20"/>
  <c r="BI37" i="20"/>
  <c r="BJ37" i="20"/>
  <c r="BK37" i="20"/>
  <c r="BL37" i="20"/>
  <c r="BM37" i="20"/>
  <c r="BN37" i="20"/>
  <c r="BO37" i="20"/>
  <c r="BP37" i="20"/>
  <c r="AL38" i="20"/>
  <c r="AM38" i="20"/>
  <c r="AN38" i="20"/>
  <c r="AO38" i="20"/>
  <c r="AP38" i="20"/>
  <c r="AQ38" i="20"/>
  <c r="AR38" i="20"/>
  <c r="AS38" i="20"/>
  <c r="AT38" i="20"/>
  <c r="AU38" i="20"/>
  <c r="AV38" i="20"/>
  <c r="AW38" i="20"/>
  <c r="AX38" i="20"/>
  <c r="AY38" i="20"/>
  <c r="AZ38" i="20"/>
  <c r="BA38" i="20"/>
  <c r="BB38" i="20"/>
  <c r="BC38" i="20"/>
  <c r="BD38" i="20"/>
  <c r="BE38" i="20"/>
  <c r="BF38" i="20"/>
  <c r="BG38" i="20"/>
  <c r="BH38" i="20"/>
  <c r="BI38" i="20"/>
  <c r="BJ38" i="20"/>
  <c r="BK38" i="20"/>
  <c r="BL38" i="20"/>
  <c r="BM38" i="20"/>
  <c r="BN38" i="20"/>
  <c r="BO38" i="20"/>
  <c r="BP38" i="20"/>
  <c r="AL39" i="20"/>
  <c r="AM39" i="20"/>
  <c r="AN39" i="20"/>
  <c r="AO39" i="20"/>
  <c r="AP39" i="20"/>
  <c r="AQ39" i="20"/>
  <c r="AR39" i="20"/>
  <c r="AS39" i="20"/>
  <c r="AT39" i="20"/>
  <c r="AU39" i="20"/>
  <c r="AV39" i="20"/>
  <c r="AW39" i="20"/>
  <c r="AX39" i="20"/>
  <c r="AY39" i="20"/>
  <c r="AZ39" i="20"/>
  <c r="BA39" i="20"/>
  <c r="BB39" i="20"/>
  <c r="BC39" i="20"/>
  <c r="BD39" i="20"/>
  <c r="BE39" i="20"/>
  <c r="BF39" i="20"/>
  <c r="BG39" i="20"/>
  <c r="BH39" i="20"/>
  <c r="BI39" i="20"/>
  <c r="BJ39" i="20"/>
  <c r="BK39" i="20"/>
  <c r="BL39" i="20"/>
  <c r="BM39" i="20"/>
  <c r="BN39" i="20"/>
  <c r="BO39" i="20"/>
  <c r="BP39" i="20"/>
  <c r="AL40" i="20"/>
  <c r="AM40" i="20"/>
  <c r="AN40" i="20"/>
  <c r="AO40" i="20"/>
  <c r="AP40" i="20"/>
  <c r="AQ40" i="20"/>
  <c r="AR40" i="20"/>
  <c r="AS40" i="20"/>
  <c r="AT40" i="20"/>
  <c r="AU40" i="20"/>
  <c r="AV40" i="20"/>
  <c r="AW40" i="20"/>
  <c r="AX40" i="20"/>
  <c r="AY40" i="20"/>
  <c r="AZ40" i="20"/>
  <c r="BA40" i="20"/>
  <c r="BB40" i="20"/>
  <c r="BC40" i="20"/>
  <c r="BD40" i="20"/>
  <c r="BE40" i="20"/>
  <c r="BF40" i="20"/>
  <c r="BG40" i="20"/>
  <c r="BH40" i="20"/>
  <c r="BI40" i="20"/>
  <c r="BJ40" i="20"/>
  <c r="BK40" i="20"/>
  <c r="BL40" i="20"/>
  <c r="BM40" i="20"/>
  <c r="BN40" i="20"/>
  <c r="BO40" i="20"/>
  <c r="BP40" i="20"/>
  <c r="AL41" i="20"/>
  <c r="AM41" i="20"/>
  <c r="AN41" i="20"/>
  <c r="AO41" i="20"/>
  <c r="AP41" i="20"/>
  <c r="AQ41" i="20"/>
  <c r="AR41" i="20"/>
  <c r="AS41" i="20"/>
  <c r="AT41" i="20"/>
  <c r="AU41" i="20"/>
  <c r="AV41" i="20"/>
  <c r="AW41" i="20"/>
  <c r="AX41" i="20"/>
  <c r="AY41" i="20"/>
  <c r="AZ41" i="20"/>
  <c r="BA41" i="20"/>
  <c r="BB41" i="20"/>
  <c r="BC41" i="20"/>
  <c r="BD41" i="20"/>
  <c r="BE41" i="20"/>
  <c r="BF41" i="20"/>
  <c r="BG41" i="20"/>
  <c r="BH41" i="20"/>
  <c r="BI41" i="20"/>
  <c r="BJ41" i="20"/>
  <c r="BK41" i="20"/>
  <c r="BL41" i="20"/>
  <c r="BM41" i="20"/>
  <c r="BN41" i="20"/>
  <c r="BO41" i="20"/>
  <c r="BP41" i="20"/>
  <c r="AL42" i="20"/>
  <c r="AM42" i="20"/>
  <c r="AN42" i="20"/>
  <c r="AO42" i="20"/>
  <c r="AP42" i="20"/>
  <c r="AQ42" i="20"/>
  <c r="AR42" i="20"/>
  <c r="AS42" i="20"/>
  <c r="AT42" i="20"/>
  <c r="AU42" i="20"/>
  <c r="AV42" i="20"/>
  <c r="AW42" i="20"/>
  <c r="AX42" i="20"/>
  <c r="AY42" i="20"/>
  <c r="AZ42" i="20"/>
  <c r="BA42" i="20"/>
  <c r="BB42" i="20"/>
  <c r="BC42" i="20"/>
  <c r="BD42" i="20"/>
  <c r="BE42" i="20"/>
  <c r="BF42" i="20"/>
  <c r="BG42" i="20"/>
  <c r="BH42" i="20"/>
  <c r="BI42" i="20"/>
  <c r="BJ42" i="20"/>
  <c r="BK42" i="20"/>
  <c r="BL42" i="20"/>
  <c r="BM42" i="20"/>
  <c r="BN42" i="20"/>
  <c r="BO42" i="20"/>
  <c r="BP42" i="20"/>
  <c r="AL43" i="20"/>
  <c r="AM43" i="20"/>
  <c r="AN43" i="20"/>
  <c r="AO43" i="20"/>
  <c r="AP43" i="20"/>
  <c r="AQ43" i="20"/>
  <c r="AR43" i="20"/>
  <c r="AS43" i="20"/>
  <c r="AT43" i="20"/>
  <c r="AU43" i="20"/>
  <c r="AV43" i="20"/>
  <c r="AW43" i="20"/>
  <c r="AX43" i="20"/>
  <c r="AY43" i="20"/>
  <c r="AZ43" i="20"/>
  <c r="BA43" i="20"/>
  <c r="BB43" i="20"/>
  <c r="BC43" i="20"/>
  <c r="BD43" i="20"/>
  <c r="BE43" i="20"/>
  <c r="BF43" i="20"/>
  <c r="BG43" i="20"/>
  <c r="BH43" i="20"/>
  <c r="BI43" i="20"/>
  <c r="BJ43" i="20"/>
  <c r="BK43" i="20"/>
  <c r="BL43" i="20"/>
  <c r="BM43" i="20"/>
  <c r="BN43" i="20"/>
  <c r="BO43" i="20"/>
  <c r="BP43" i="20"/>
  <c r="AL44" i="20"/>
  <c r="AM44" i="20"/>
  <c r="AN44" i="20"/>
  <c r="AO44" i="20"/>
  <c r="AP44" i="20"/>
  <c r="AQ44" i="20"/>
  <c r="AR44" i="20"/>
  <c r="AS44" i="20"/>
  <c r="AT44" i="20"/>
  <c r="AU44" i="20"/>
  <c r="AV44" i="20"/>
  <c r="AW44" i="20"/>
  <c r="AX44" i="20"/>
  <c r="AY44" i="20"/>
  <c r="AZ44" i="20"/>
  <c r="BA44" i="20"/>
  <c r="BB44" i="20"/>
  <c r="BC44" i="20"/>
  <c r="BD44" i="20"/>
  <c r="BE44" i="20"/>
  <c r="BF44" i="20"/>
  <c r="BG44" i="20"/>
  <c r="BH44" i="20"/>
  <c r="BI44" i="20"/>
  <c r="BJ44" i="20"/>
  <c r="BK44" i="20"/>
  <c r="BL44" i="20"/>
  <c r="BM44" i="20"/>
  <c r="BN44" i="20"/>
  <c r="BO44" i="20"/>
  <c r="BP44" i="20"/>
  <c r="AL45" i="20"/>
  <c r="AM45" i="20"/>
  <c r="AN45" i="20"/>
  <c r="AO45" i="20"/>
  <c r="AP45" i="20"/>
  <c r="AQ45" i="20"/>
  <c r="AR45" i="20"/>
  <c r="AS45" i="20"/>
  <c r="AT45" i="20"/>
  <c r="AU45" i="20"/>
  <c r="AV45" i="20"/>
  <c r="AW45" i="20"/>
  <c r="AX45" i="20"/>
  <c r="AY45" i="20"/>
  <c r="AZ45" i="20"/>
  <c r="BA45" i="20"/>
  <c r="BB45" i="20"/>
  <c r="BC45" i="20"/>
  <c r="BD45" i="20"/>
  <c r="BE45" i="20"/>
  <c r="BF45" i="20"/>
  <c r="BG45" i="20"/>
  <c r="BH45" i="20"/>
  <c r="BI45" i="20"/>
  <c r="BJ45" i="20"/>
  <c r="BK45" i="20"/>
  <c r="BL45" i="20"/>
  <c r="BM45" i="20"/>
  <c r="BN45" i="20"/>
  <c r="BO45" i="20"/>
  <c r="BP45" i="20"/>
  <c r="AL46" i="20"/>
  <c r="AM46" i="20"/>
  <c r="AN46" i="20"/>
  <c r="AO46" i="20"/>
  <c r="AP46" i="20"/>
  <c r="AQ46" i="20"/>
  <c r="AR46" i="20"/>
  <c r="AS46" i="20"/>
  <c r="AT46" i="20"/>
  <c r="AU46" i="20"/>
  <c r="AV46" i="20"/>
  <c r="AW46" i="20"/>
  <c r="AX46" i="20"/>
  <c r="AY46" i="20"/>
  <c r="AZ46" i="20"/>
  <c r="BA46" i="20"/>
  <c r="BB46" i="20"/>
  <c r="BC46" i="20"/>
  <c r="BD46" i="20"/>
  <c r="BE46" i="20"/>
  <c r="BF46" i="20"/>
  <c r="BG46" i="20"/>
  <c r="BH46" i="20"/>
  <c r="BI46" i="20"/>
  <c r="BJ46" i="20"/>
  <c r="BK46" i="20"/>
  <c r="BL46" i="20"/>
  <c r="BM46" i="20"/>
  <c r="BN46" i="20"/>
  <c r="BO46" i="20"/>
  <c r="BP46" i="20"/>
  <c r="AL47" i="20"/>
  <c r="AM47" i="20"/>
  <c r="AN47" i="20"/>
  <c r="AO47" i="20"/>
  <c r="AP47" i="20"/>
  <c r="AQ47" i="20"/>
  <c r="AR47" i="20"/>
  <c r="AS47" i="20"/>
  <c r="AT47" i="20"/>
  <c r="AU47" i="20"/>
  <c r="AV47" i="20"/>
  <c r="AW47" i="20"/>
  <c r="AX47" i="20"/>
  <c r="AY47" i="20"/>
  <c r="AZ47" i="20"/>
  <c r="BA47" i="20"/>
  <c r="BB47" i="20"/>
  <c r="BC47" i="20"/>
  <c r="BD47" i="20"/>
  <c r="BE47" i="20"/>
  <c r="BF47" i="20"/>
  <c r="BG47" i="20"/>
  <c r="BH47" i="20"/>
  <c r="BI47" i="20"/>
  <c r="BJ47" i="20"/>
  <c r="BK47" i="20"/>
  <c r="BL47" i="20"/>
  <c r="BM47" i="20"/>
  <c r="BN47" i="20"/>
  <c r="BO47" i="20"/>
  <c r="BP47" i="20"/>
  <c r="AL48" i="20"/>
  <c r="AM48" i="20"/>
  <c r="AN48" i="20"/>
  <c r="AO48" i="20"/>
  <c r="AP48" i="20"/>
  <c r="AQ48" i="20"/>
  <c r="AR48" i="20"/>
  <c r="AS48" i="20"/>
  <c r="AT48" i="20"/>
  <c r="AU48" i="20"/>
  <c r="AV48" i="20"/>
  <c r="AW48" i="20"/>
  <c r="AX48" i="20"/>
  <c r="AY48" i="20"/>
  <c r="AZ48" i="20"/>
  <c r="BA48" i="20"/>
  <c r="BB48" i="20"/>
  <c r="BC48" i="20"/>
  <c r="BD48" i="20"/>
  <c r="BE48" i="20"/>
  <c r="BF48" i="20"/>
  <c r="BG48" i="20"/>
  <c r="BH48" i="20"/>
  <c r="BI48" i="20"/>
  <c r="BJ48" i="20"/>
  <c r="BK48" i="20"/>
  <c r="BL48" i="20"/>
  <c r="BM48" i="20"/>
  <c r="BN48" i="20"/>
  <c r="BO48" i="20"/>
  <c r="BP48" i="20"/>
  <c r="AL49" i="20"/>
  <c r="AM49" i="20"/>
  <c r="AN49" i="20"/>
  <c r="AO49" i="20"/>
  <c r="AP49" i="20"/>
  <c r="AQ49" i="20"/>
  <c r="AR49" i="20"/>
  <c r="AS49" i="20"/>
  <c r="AT49" i="20"/>
  <c r="AU49" i="20"/>
  <c r="AV49" i="20"/>
  <c r="AW49" i="20"/>
  <c r="AX49" i="20"/>
  <c r="AY49" i="20"/>
  <c r="AZ49" i="20"/>
  <c r="BA49" i="20"/>
  <c r="BB49" i="20"/>
  <c r="BC49" i="20"/>
  <c r="BD49" i="20"/>
  <c r="BE49" i="20"/>
  <c r="BF49" i="20"/>
  <c r="BG49" i="20"/>
  <c r="BH49" i="20"/>
  <c r="BI49" i="20"/>
  <c r="BJ49" i="20"/>
  <c r="BK49" i="20"/>
  <c r="BL49" i="20"/>
  <c r="BM49" i="20"/>
  <c r="BN49" i="20"/>
  <c r="BO49" i="20"/>
  <c r="BP49" i="20"/>
  <c r="AL50" i="20"/>
  <c r="AM50" i="20"/>
  <c r="AN50" i="20"/>
  <c r="AO50" i="20"/>
  <c r="AP50" i="20"/>
  <c r="AQ50" i="20"/>
  <c r="AR50" i="20"/>
  <c r="AS50" i="20"/>
  <c r="AT50" i="20"/>
  <c r="AU50" i="20"/>
  <c r="AV50" i="20"/>
  <c r="AW50" i="20"/>
  <c r="AX50" i="20"/>
  <c r="AY50" i="20"/>
  <c r="AZ50" i="20"/>
  <c r="BA50" i="20"/>
  <c r="BB50" i="20"/>
  <c r="BC50" i="20"/>
  <c r="BD50" i="20"/>
  <c r="BE50" i="20"/>
  <c r="BF50" i="20"/>
  <c r="BG50" i="20"/>
  <c r="BH50" i="20"/>
  <c r="BI50" i="20"/>
  <c r="BJ50" i="20"/>
  <c r="BK50" i="20"/>
  <c r="BL50" i="20"/>
  <c r="BM50" i="20"/>
  <c r="BN50" i="20"/>
  <c r="BO50" i="20"/>
  <c r="BP50" i="20"/>
  <c r="AL51" i="20"/>
  <c r="AM51" i="20"/>
  <c r="AN51" i="20"/>
  <c r="AO51" i="20"/>
  <c r="AP51" i="20"/>
  <c r="AQ51" i="20"/>
  <c r="AR51" i="20"/>
  <c r="AS51" i="20"/>
  <c r="AT51" i="20"/>
  <c r="AU51" i="20"/>
  <c r="AV51" i="20"/>
  <c r="AW51" i="20"/>
  <c r="AX51" i="20"/>
  <c r="AY51" i="20"/>
  <c r="AZ51" i="20"/>
  <c r="BA51" i="20"/>
  <c r="BB51" i="20"/>
  <c r="BC51" i="20"/>
  <c r="BD51" i="20"/>
  <c r="BE51" i="20"/>
  <c r="BF51" i="20"/>
  <c r="BG51" i="20"/>
  <c r="BH51" i="20"/>
  <c r="BI51" i="20"/>
  <c r="BJ51" i="20"/>
  <c r="BK51" i="20"/>
  <c r="BL51" i="20"/>
  <c r="BM51" i="20"/>
  <c r="BN51" i="20"/>
  <c r="BO51" i="20"/>
  <c r="BP51" i="20"/>
  <c r="AI48" i="13"/>
  <c r="AI53" i="13" s="1"/>
  <c r="AI49" i="13"/>
  <c r="AI50" i="13"/>
  <c r="AI51" i="13"/>
  <c r="AI52" i="13"/>
  <c r="AI33" i="13"/>
  <c r="AI34" i="13"/>
  <c r="AI35" i="13"/>
  <c r="AI36" i="13"/>
  <c r="AI37" i="13"/>
  <c r="AI39" i="13" s="1"/>
  <c r="AI38" i="13"/>
  <c r="B45" i="26"/>
  <c r="B39" i="25"/>
  <c r="B40" i="25"/>
  <c r="E57" i="12"/>
  <c r="E56" i="12"/>
  <c r="E55" i="12"/>
  <c r="E54" i="12"/>
  <c r="F18" i="12"/>
  <c r="E18" i="12"/>
  <c r="D18" i="12"/>
  <c r="C18" i="12"/>
  <c r="B35" i="25"/>
  <c r="B18" i="12"/>
  <c r="AI20" i="2"/>
  <c r="AI27" i="2"/>
  <c r="AI33" i="2" s="1"/>
  <c r="AI28" i="2"/>
  <c r="AI29" i="2"/>
  <c r="AI30" i="2"/>
  <c r="AI31" i="2"/>
  <c r="AI32" i="2"/>
  <c r="AI64" i="2"/>
  <c r="AI65" i="2"/>
  <c r="AI66" i="2"/>
  <c r="AI67" i="2"/>
  <c r="AI68" i="2"/>
  <c r="AI30" i="1"/>
  <c r="AI31" i="1"/>
  <c r="AI32" i="1"/>
  <c r="AI33" i="1"/>
  <c r="AI34" i="1"/>
  <c r="AI35" i="1"/>
  <c r="AI36" i="1"/>
  <c r="AI37" i="1"/>
  <c r="AI38" i="1"/>
  <c r="AI158" i="1"/>
  <c r="AI157" i="1"/>
  <c r="AI156" i="1"/>
  <c r="AI159" i="1"/>
  <c r="AI160" i="1"/>
  <c r="AI120" i="1"/>
  <c r="AI121" i="1"/>
  <c r="AI122" i="1"/>
  <c r="AI123" i="1"/>
  <c r="AI124" i="1"/>
  <c r="AI125" i="1"/>
  <c r="AI126" i="1"/>
  <c r="AI127" i="1"/>
  <c r="AI128" i="1"/>
  <c r="AI77" i="1"/>
  <c r="AI78" i="1"/>
  <c r="AI79" i="1"/>
  <c r="AI80" i="1"/>
  <c r="AI81" i="1"/>
  <c r="AI82" i="1"/>
  <c r="AI83" i="1"/>
  <c r="AI84" i="1"/>
  <c r="AI85" i="1"/>
  <c r="AI86" i="1"/>
  <c r="BC104" i="22" l="1"/>
  <c r="BD105" i="22"/>
  <c r="P88" i="22"/>
  <c r="P87" i="22"/>
  <c r="BR48" i="20"/>
  <c r="BR40" i="20"/>
  <c r="BR24" i="20"/>
  <c r="BR16" i="20"/>
  <c r="BR32" i="20"/>
  <c r="BR36" i="20"/>
  <c r="BR28" i="20"/>
  <c r="BR20" i="20"/>
  <c r="BR12" i="20"/>
  <c r="BR49" i="20"/>
  <c r="BR41" i="20"/>
  <c r="BR33" i="20"/>
  <c r="BR25" i="20"/>
  <c r="BR17" i="20"/>
  <c r="BR44" i="20"/>
  <c r="BR47" i="20"/>
  <c r="BR39" i="20"/>
  <c r="BR31" i="20"/>
  <c r="BR23" i="20"/>
  <c r="BR15" i="20"/>
  <c r="BR46" i="20"/>
  <c r="BR38" i="20"/>
  <c r="BR30" i="20"/>
  <c r="BR22" i="20"/>
  <c r="BR14" i="20"/>
  <c r="BR45" i="20"/>
  <c r="BR37" i="20"/>
  <c r="BR29" i="20"/>
  <c r="BR21" i="20"/>
  <c r="BR13" i="20"/>
  <c r="BR51" i="20"/>
  <c r="BR43" i="20"/>
  <c r="BR35" i="20"/>
  <c r="BR27" i="20"/>
  <c r="BR19" i="20"/>
  <c r="BR50" i="20"/>
  <c r="BR42" i="20"/>
  <c r="BR34" i="20"/>
  <c r="BR26" i="20"/>
  <c r="BR18" i="20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O65" i="22" l="1"/>
  <c r="O66" i="22"/>
  <c r="AY106" i="22" s="1"/>
  <c r="O67" i="22"/>
  <c r="AZ107" i="22" s="1"/>
  <c r="O68" i="22"/>
  <c r="BA108" i="22" s="1"/>
  <c r="O72" i="22"/>
  <c r="O73" i="22"/>
  <c r="O74" i="22"/>
  <c r="O75" i="22"/>
  <c r="AH28" i="51"/>
  <c r="AH29" i="51"/>
  <c r="AH30" i="51"/>
  <c r="AH31" i="51"/>
  <c r="AH32" i="51"/>
  <c r="AH12" i="50"/>
  <c r="AH13" i="50"/>
  <c r="AH14" i="50"/>
  <c r="AH15" i="50"/>
  <c r="AH16" i="50"/>
  <c r="AH17" i="50"/>
  <c r="AH48" i="13"/>
  <c r="AH49" i="13"/>
  <c r="AH50" i="13"/>
  <c r="AH51" i="13"/>
  <c r="AH52" i="13"/>
  <c r="AH53" i="13"/>
  <c r="AH33" i="13"/>
  <c r="AH39" i="13" s="1"/>
  <c r="AH34" i="13"/>
  <c r="AH35" i="13"/>
  <c r="AH36" i="13"/>
  <c r="AH37" i="13"/>
  <c r="AH38" i="13"/>
  <c r="N55" i="3"/>
  <c r="AH64" i="2"/>
  <c r="AH65" i="2"/>
  <c r="AH66" i="2"/>
  <c r="AH67" i="2"/>
  <c r="AH68" i="2"/>
  <c r="AH27" i="2"/>
  <c r="AH33" i="2" s="1"/>
  <c r="AH28" i="2"/>
  <c r="AH29" i="2"/>
  <c r="AH30" i="2"/>
  <c r="AH31" i="2"/>
  <c r="AH32" i="2"/>
  <c r="AH158" i="1"/>
  <c r="AH157" i="1"/>
  <c r="AH156" i="1"/>
  <c r="AH159" i="1"/>
  <c r="AH160" i="1"/>
  <c r="AH120" i="1"/>
  <c r="AH121" i="1"/>
  <c r="AH122" i="1"/>
  <c r="AH123" i="1"/>
  <c r="AH124" i="1"/>
  <c r="AH125" i="1"/>
  <c r="AH126" i="1"/>
  <c r="AH127" i="1"/>
  <c r="AH128" i="1"/>
  <c r="AH77" i="1"/>
  <c r="AH78" i="1"/>
  <c r="AH79" i="1"/>
  <c r="AH80" i="1"/>
  <c r="AH81" i="1"/>
  <c r="AH82" i="1"/>
  <c r="AH83" i="1"/>
  <c r="AH84" i="1"/>
  <c r="AH85" i="1"/>
  <c r="AH86" i="1"/>
  <c r="AH30" i="1"/>
  <c r="AH31" i="1"/>
  <c r="AH32" i="1"/>
  <c r="AH33" i="1"/>
  <c r="AH34" i="1"/>
  <c r="AH35" i="1"/>
  <c r="AH36" i="1"/>
  <c r="AH37" i="1"/>
  <c r="AH38" i="1"/>
  <c r="O82" i="22" l="1"/>
  <c r="O94" i="22" s="1"/>
  <c r="O86" i="22"/>
  <c r="O80" i="22"/>
  <c r="O92" i="22" s="1"/>
  <c r="O85" i="22"/>
  <c r="O81" i="22"/>
  <c r="O79" i="22"/>
  <c r="O91" i="22" s="1"/>
  <c r="O88" i="22"/>
  <c r="O87" i="22"/>
  <c r="AY103" i="22" l="1"/>
  <c r="BA105" i="22"/>
  <c r="O93" i="22"/>
  <c r="AZ104" i="22"/>
  <c r="D28" i="51"/>
  <c r="E28" i="51"/>
  <c r="F28" i="51"/>
  <c r="G28" i="51"/>
  <c r="H28" i="51"/>
  <c r="I28" i="51"/>
  <c r="J28" i="51"/>
  <c r="K28" i="51"/>
  <c r="L28" i="51"/>
  <c r="M28" i="51"/>
  <c r="N28" i="51"/>
  <c r="O28" i="51"/>
  <c r="P28" i="51"/>
  <c r="Q28" i="51"/>
  <c r="R28" i="51"/>
  <c r="S28" i="51"/>
  <c r="T28" i="51"/>
  <c r="U28" i="51"/>
  <c r="V28" i="51"/>
  <c r="W28" i="51"/>
  <c r="X28" i="51"/>
  <c r="Y28" i="51"/>
  <c r="Z28" i="51"/>
  <c r="AA28" i="51"/>
  <c r="AB28" i="51"/>
  <c r="AC28" i="51"/>
  <c r="AD28" i="51"/>
  <c r="AE28" i="51"/>
  <c r="AF28" i="51"/>
  <c r="AG28" i="51"/>
  <c r="D29" i="51"/>
  <c r="E29" i="51"/>
  <c r="F29" i="51"/>
  <c r="G29" i="51"/>
  <c r="H29" i="51"/>
  <c r="I29" i="51"/>
  <c r="J29" i="51"/>
  <c r="K29" i="51"/>
  <c r="L29" i="51"/>
  <c r="M29" i="51"/>
  <c r="N29" i="51"/>
  <c r="O29" i="51"/>
  <c r="P29" i="51"/>
  <c r="Q29" i="51"/>
  <c r="R29" i="51"/>
  <c r="S29" i="51"/>
  <c r="T29" i="51"/>
  <c r="U29" i="51"/>
  <c r="V29" i="51"/>
  <c r="W29" i="51"/>
  <c r="X29" i="51"/>
  <c r="Y29" i="51"/>
  <c r="Z29" i="51"/>
  <c r="AA29" i="51"/>
  <c r="AB29" i="51"/>
  <c r="AC29" i="51"/>
  <c r="AD29" i="51"/>
  <c r="AE29" i="51"/>
  <c r="AF29" i="51"/>
  <c r="AG29" i="51"/>
  <c r="D30" i="51"/>
  <c r="E30" i="51"/>
  <c r="F30" i="51"/>
  <c r="G30" i="51"/>
  <c r="H30" i="51"/>
  <c r="I30" i="51"/>
  <c r="J30" i="51"/>
  <c r="K30" i="51"/>
  <c r="L30" i="51"/>
  <c r="M30" i="51"/>
  <c r="N30" i="51"/>
  <c r="O30" i="51"/>
  <c r="P30" i="51"/>
  <c r="Q30" i="51"/>
  <c r="R30" i="51"/>
  <c r="S30" i="51"/>
  <c r="T30" i="51"/>
  <c r="U30" i="51"/>
  <c r="V30" i="51"/>
  <c r="W30" i="51"/>
  <c r="X30" i="51"/>
  <c r="Y30" i="51"/>
  <c r="Z30" i="51"/>
  <c r="AA30" i="51"/>
  <c r="AB30" i="51"/>
  <c r="AC30" i="51"/>
  <c r="AD30" i="51"/>
  <c r="AE30" i="51"/>
  <c r="AF30" i="51"/>
  <c r="AG30" i="51"/>
  <c r="D31" i="51"/>
  <c r="E31" i="51"/>
  <c r="F31" i="51"/>
  <c r="G31" i="51"/>
  <c r="H31" i="51"/>
  <c r="I31" i="51"/>
  <c r="J31" i="51"/>
  <c r="K31" i="51"/>
  <c r="L31" i="51"/>
  <c r="M31" i="51"/>
  <c r="N31" i="51"/>
  <c r="O31" i="51"/>
  <c r="P31" i="51"/>
  <c r="Q31" i="51"/>
  <c r="R31" i="51"/>
  <c r="S31" i="51"/>
  <c r="T31" i="51"/>
  <c r="U31" i="51"/>
  <c r="V31" i="51"/>
  <c r="W31" i="51"/>
  <c r="X31" i="51"/>
  <c r="Y31" i="51"/>
  <c r="Z31" i="51"/>
  <c r="AA31" i="51"/>
  <c r="AB31" i="51"/>
  <c r="AC31" i="51"/>
  <c r="AD31" i="51"/>
  <c r="AE31" i="51"/>
  <c r="AF31" i="51"/>
  <c r="AG31" i="51"/>
  <c r="D32" i="51"/>
  <c r="E32" i="51"/>
  <c r="F32" i="51"/>
  <c r="G32" i="51"/>
  <c r="H32" i="51"/>
  <c r="I32" i="51"/>
  <c r="J32" i="51"/>
  <c r="K32" i="51"/>
  <c r="L32" i="51"/>
  <c r="M32" i="51"/>
  <c r="N32" i="51"/>
  <c r="O32" i="51"/>
  <c r="P32" i="51"/>
  <c r="Q32" i="51"/>
  <c r="R32" i="51"/>
  <c r="S32" i="51"/>
  <c r="T32" i="51"/>
  <c r="U32" i="51"/>
  <c r="V32" i="51"/>
  <c r="W32" i="51"/>
  <c r="X32" i="51"/>
  <c r="Y32" i="51"/>
  <c r="Z32" i="51"/>
  <c r="AA32" i="51"/>
  <c r="AB32" i="51"/>
  <c r="AC32" i="51"/>
  <c r="AD32" i="51"/>
  <c r="AE32" i="51"/>
  <c r="AF32" i="51"/>
  <c r="AG32" i="51"/>
  <c r="C31" i="51"/>
  <c r="C30" i="51"/>
  <c r="C29" i="51"/>
  <c r="C32" i="51"/>
  <c r="Y12" i="3" l="1"/>
  <c r="N65" i="22" l="1"/>
  <c r="N66" i="22"/>
  <c r="AU106" i="22" s="1"/>
  <c r="N67" i="22"/>
  <c r="AV107" i="22" s="1"/>
  <c r="N68" i="22"/>
  <c r="AW108" i="22" s="1"/>
  <c r="N72" i="22"/>
  <c r="N73" i="22"/>
  <c r="N74" i="22"/>
  <c r="N75" i="22"/>
  <c r="N82" i="22" l="1"/>
  <c r="N81" i="22"/>
  <c r="N80" i="22"/>
  <c r="N79" i="22"/>
  <c r="N91" i="22" s="1"/>
  <c r="N85" i="22"/>
  <c r="N88" i="22"/>
  <c r="N87" i="22"/>
  <c r="N86" i="22"/>
  <c r="C12" i="50"/>
  <c r="D12" i="50"/>
  <c r="E12" i="50"/>
  <c r="F12" i="50"/>
  <c r="G12" i="50"/>
  <c r="H12" i="50"/>
  <c r="I12" i="50"/>
  <c r="J12" i="50"/>
  <c r="K12" i="50"/>
  <c r="L12" i="50"/>
  <c r="M12" i="50"/>
  <c r="N12" i="50"/>
  <c r="O12" i="50"/>
  <c r="P12" i="50"/>
  <c r="Q12" i="50"/>
  <c r="R12" i="50"/>
  <c r="S12" i="50"/>
  <c r="T12" i="50"/>
  <c r="U12" i="50"/>
  <c r="V12" i="50"/>
  <c r="W12" i="50"/>
  <c r="X12" i="50"/>
  <c r="Y12" i="50"/>
  <c r="Z12" i="50"/>
  <c r="AA12" i="50"/>
  <c r="AB12" i="50"/>
  <c r="AC12" i="50"/>
  <c r="AD12" i="50"/>
  <c r="AE12" i="50"/>
  <c r="AF12" i="50"/>
  <c r="AG12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Y13" i="50"/>
  <c r="Z13" i="50"/>
  <c r="AA13" i="50"/>
  <c r="AB13" i="50"/>
  <c r="AC13" i="50"/>
  <c r="AD13" i="50"/>
  <c r="AE13" i="50"/>
  <c r="AF13" i="50"/>
  <c r="AG13" i="50"/>
  <c r="C14" i="50"/>
  <c r="D14" i="50"/>
  <c r="E14" i="50"/>
  <c r="F14" i="50"/>
  <c r="G14" i="50"/>
  <c r="H14" i="50"/>
  <c r="I14" i="50"/>
  <c r="J14" i="50"/>
  <c r="K14" i="50"/>
  <c r="L14" i="50"/>
  <c r="M14" i="50"/>
  <c r="N14" i="50"/>
  <c r="O14" i="50"/>
  <c r="P14" i="50"/>
  <c r="Q14" i="50"/>
  <c r="R14" i="50"/>
  <c r="S14" i="50"/>
  <c r="T14" i="50"/>
  <c r="U14" i="50"/>
  <c r="V14" i="50"/>
  <c r="W14" i="50"/>
  <c r="X14" i="50"/>
  <c r="Y14" i="50"/>
  <c r="Z14" i="50"/>
  <c r="AA14" i="50"/>
  <c r="AB14" i="50"/>
  <c r="AC14" i="50"/>
  <c r="AD14" i="50"/>
  <c r="AE14" i="50"/>
  <c r="AF14" i="50"/>
  <c r="AG14" i="50"/>
  <c r="C15" i="50"/>
  <c r="D15" i="50"/>
  <c r="E15" i="50"/>
  <c r="F15" i="50"/>
  <c r="G15" i="50"/>
  <c r="H15" i="50"/>
  <c r="I15" i="50"/>
  <c r="J15" i="50"/>
  <c r="K15" i="50"/>
  <c r="L15" i="50"/>
  <c r="M15" i="50"/>
  <c r="N15" i="50"/>
  <c r="O15" i="50"/>
  <c r="P15" i="50"/>
  <c r="Q15" i="50"/>
  <c r="R15" i="50"/>
  <c r="S15" i="50"/>
  <c r="T15" i="50"/>
  <c r="U15" i="50"/>
  <c r="V15" i="50"/>
  <c r="W15" i="50"/>
  <c r="X15" i="50"/>
  <c r="Y15" i="50"/>
  <c r="Z15" i="50"/>
  <c r="AA15" i="50"/>
  <c r="AB15" i="50"/>
  <c r="AC15" i="50"/>
  <c r="AD15" i="50"/>
  <c r="AE15" i="50"/>
  <c r="AF15" i="50"/>
  <c r="AG15" i="50"/>
  <c r="C16" i="50"/>
  <c r="D16" i="50"/>
  <c r="E16" i="50"/>
  <c r="F16" i="50"/>
  <c r="G16" i="50"/>
  <c r="H16" i="50"/>
  <c r="I16" i="50"/>
  <c r="J16" i="50"/>
  <c r="K16" i="50"/>
  <c r="L16" i="50"/>
  <c r="M16" i="50"/>
  <c r="N16" i="50"/>
  <c r="O16" i="50"/>
  <c r="P16" i="50"/>
  <c r="Q16" i="50"/>
  <c r="R16" i="50"/>
  <c r="S16" i="50"/>
  <c r="T16" i="50"/>
  <c r="U16" i="50"/>
  <c r="V16" i="50"/>
  <c r="W16" i="50"/>
  <c r="X16" i="50"/>
  <c r="Y16" i="50"/>
  <c r="Z16" i="50"/>
  <c r="AA16" i="50"/>
  <c r="AB16" i="50"/>
  <c r="AC16" i="50"/>
  <c r="AD16" i="50"/>
  <c r="AE16" i="50"/>
  <c r="AF16" i="50"/>
  <c r="AG16" i="50"/>
  <c r="C17" i="50"/>
  <c r="D17" i="50"/>
  <c r="E17" i="50"/>
  <c r="F17" i="50"/>
  <c r="G17" i="50"/>
  <c r="H17" i="50"/>
  <c r="I17" i="50"/>
  <c r="J17" i="50"/>
  <c r="K17" i="50"/>
  <c r="L17" i="50"/>
  <c r="M17" i="50"/>
  <c r="N17" i="50"/>
  <c r="O17" i="50"/>
  <c r="P17" i="50"/>
  <c r="Q17" i="50"/>
  <c r="R17" i="50"/>
  <c r="S17" i="50"/>
  <c r="T17" i="50"/>
  <c r="U17" i="50"/>
  <c r="V17" i="50"/>
  <c r="W17" i="50"/>
  <c r="X17" i="50"/>
  <c r="Y17" i="50"/>
  <c r="Z17" i="50"/>
  <c r="AA17" i="50"/>
  <c r="AB17" i="50"/>
  <c r="AC17" i="50"/>
  <c r="AD17" i="50"/>
  <c r="AE17" i="50"/>
  <c r="AF17" i="50"/>
  <c r="AG17" i="50"/>
  <c r="B17" i="50"/>
  <c r="B16" i="50"/>
  <c r="B15" i="50"/>
  <c r="B13" i="50"/>
  <c r="B14" i="50"/>
  <c r="B12" i="50"/>
  <c r="AG48" i="13"/>
  <c r="AG49" i="13"/>
  <c r="AG50" i="13"/>
  <c r="AG51" i="13"/>
  <c r="AG52" i="13"/>
  <c r="AG33" i="13"/>
  <c r="AG34" i="13"/>
  <c r="AG35" i="13"/>
  <c r="AG36" i="13"/>
  <c r="AG37" i="13"/>
  <c r="AG38" i="13"/>
  <c r="E50" i="12"/>
  <c r="E49" i="12"/>
  <c r="E48" i="12"/>
  <c r="E52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20" i="12"/>
  <c r="E19" i="12"/>
  <c r="AG53" i="13" l="1"/>
  <c r="AG39" i="13"/>
  <c r="N92" i="22"/>
  <c r="AU103" i="22"/>
  <c r="N93" i="22"/>
  <c r="AV104" i="22"/>
  <c r="N94" i="22"/>
  <c r="AW105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21" i="12"/>
  <c r="C20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D49" i="12" s="1"/>
  <c r="B50" i="12"/>
  <c r="D50" i="12" s="1"/>
  <c r="B51" i="12"/>
  <c r="B52" i="12"/>
  <c r="B53" i="12"/>
  <c r="B54" i="12"/>
  <c r="B55" i="12"/>
  <c r="B56" i="12"/>
  <c r="B57" i="12"/>
  <c r="B19" i="12"/>
  <c r="G24" i="12"/>
  <c r="G48" i="12"/>
  <c r="G50" i="12"/>
  <c r="G56" i="12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2" i="3"/>
  <c r="Y43" i="3"/>
  <c r="Y45" i="3"/>
  <c r="Y46" i="3"/>
  <c r="Y47" i="3"/>
  <c r="Y48" i="3"/>
  <c r="Y49" i="3"/>
  <c r="Y50" i="3"/>
  <c r="Y51" i="3"/>
  <c r="Y52" i="3"/>
  <c r="Y54" i="3"/>
  <c r="O14" i="3"/>
  <c r="Z14" i="3" s="1"/>
  <c r="P14" i="3"/>
  <c r="AA14" i="3" s="1"/>
  <c r="Q14" i="3"/>
  <c r="AB14" i="3" s="1"/>
  <c r="R14" i="3"/>
  <c r="AC14" i="3" s="1"/>
  <c r="S14" i="3"/>
  <c r="AD14" i="3" s="1"/>
  <c r="T14" i="3"/>
  <c r="AE14" i="3" s="1"/>
  <c r="U14" i="3"/>
  <c r="AF14" i="3" s="1"/>
  <c r="V14" i="3"/>
  <c r="AG14" i="3" s="1"/>
  <c r="W14" i="3"/>
  <c r="AH14" i="3" s="1"/>
  <c r="O15" i="3"/>
  <c r="Z15" i="3" s="1"/>
  <c r="P15" i="3"/>
  <c r="AA15" i="3" s="1"/>
  <c r="Q15" i="3"/>
  <c r="AB15" i="3" s="1"/>
  <c r="R15" i="3"/>
  <c r="AC15" i="3" s="1"/>
  <c r="S15" i="3"/>
  <c r="AD15" i="3" s="1"/>
  <c r="T15" i="3"/>
  <c r="AE15" i="3" s="1"/>
  <c r="U15" i="3"/>
  <c r="AF15" i="3" s="1"/>
  <c r="V15" i="3"/>
  <c r="AG15" i="3" s="1"/>
  <c r="W15" i="3"/>
  <c r="AH15" i="3" s="1"/>
  <c r="O16" i="3"/>
  <c r="Z16" i="3" s="1"/>
  <c r="P16" i="3"/>
  <c r="AA16" i="3" s="1"/>
  <c r="Q16" i="3"/>
  <c r="AB16" i="3" s="1"/>
  <c r="R16" i="3"/>
  <c r="AC16" i="3" s="1"/>
  <c r="S16" i="3"/>
  <c r="AD16" i="3" s="1"/>
  <c r="T16" i="3"/>
  <c r="AE16" i="3" s="1"/>
  <c r="U16" i="3"/>
  <c r="AF16" i="3" s="1"/>
  <c r="V16" i="3"/>
  <c r="AG16" i="3" s="1"/>
  <c r="W16" i="3"/>
  <c r="AH16" i="3" s="1"/>
  <c r="O17" i="3"/>
  <c r="Z17" i="3" s="1"/>
  <c r="P17" i="3"/>
  <c r="AA17" i="3" s="1"/>
  <c r="Q17" i="3"/>
  <c r="AB17" i="3" s="1"/>
  <c r="R17" i="3"/>
  <c r="AC17" i="3" s="1"/>
  <c r="S17" i="3"/>
  <c r="AD17" i="3" s="1"/>
  <c r="T17" i="3"/>
  <c r="AE17" i="3" s="1"/>
  <c r="U17" i="3"/>
  <c r="AF17" i="3" s="1"/>
  <c r="V17" i="3"/>
  <c r="AG17" i="3" s="1"/>
  <c r="W17" i="3"/>
  <c r="AH17" i="3" s="1"/>
  <c r="O18" i="3"/>
  <c r="Z18" i="3" s="1"/>
  <c r="P18" i="3"/>
  <c r="AA18" i="3" s="1"/>
  <c r="Q18" i="3"/>
  <c r="AB18" i="3" s="1"/>
  <c r="R18" i="3"/>
  <c r="AC18" i="3" s="1"/>
  <c r="S18" i="3"/>
  <c r="AD18" i="3" s="1"/>
  <c r="T18" i="3"/>
  <c r="AE18" i="3" s="1"/>
  <c r="U18" i="3"/>
  <c r="AF18" i="3" s="1"/>
  <c r="V18" i="3"/>
  <c r="AG18" i="3" s="1"/>
  <c r="W18" i="3"/>
  <c r="AH18" i="3" s="1"/>
  <c r="O19" i="3"/>
  <c r="Z19" i="3" s="1"/>
  <c r="P19" i="3"/>
  <c r="AA19" i="3" s="1"/>
  <c r="Q19" i="3"/>
  <c r="AB19" i="3" s="1"/>
  <c r="R19" i="3"/>
  <c r="AC19" i="3" s="1"/>
  <c r="S19" i="3"/>
  <c r="AD19" i="3" s="1"/>
  <c r="T19" i="3"/>
  <c r="AE19" i="3" s="1"/>
  <c r="U19" i="3"/>
  <c r="AF19" i="3" s="1"/>
  <c r="V19" i="3"/>
  <c r="AG19" i="3" s="1"/>
  <c r="W19" i="3"/>
  <c r="AH19" i="3" s="1"/>
  <c r="O20" i="3"/>
  <c r="Z20" i="3" s="1"/>
  <c r="P20" i="3"/>
  <c r="AA20" i="3" s="1"/>
  <c r="Q20" i="3"/>
  <c r="AB20" i="3" s="1"/>
  <c r="R20" i="3"/>
  <c r="AC20" i="3" s="1"/>
  <c r="S20" i="3"/>
  <c r="AD20" i="3" s="1"/>
  <c r="T20" i="3"/>
  <c r="AE20" i="3" s="1"/>
  <c r="U20" i="3"/>
  <c r="AF20" i="3" s="1"/>
  <c r="V20" i="3"/>
  <c r="AG20" i="3" s="1"/>
  <c r="W20" i="3"/>
  <c r="AH20" i="3" s="1"/>
  <c r="O21" i="3"/>
  <c r="Z21" i="3" s="1"/>
  <c r="P21" i="3"/>
  <c r="AA21" i="3" s="1"/>
  <c r="Q21" i="3"/>
  <c r="AB21" i="3" s="1"/>
  <c r="R21" i="3"/>
  <c r="AC21" i="3" s="1"/>
  <c r="S21" i="3"/>
  <c r="AD21" i="3" s="1"/>
  <c r="T21" i="3"/>
  <c r="AE21" i="3" s="1"/>
  <c r="U21" i="3"/>
  <c r="AF21" i="3" s="1"/>
  <c r="V21" i="3"/>
  <c r="AG21" i="3" s="1"/>
  <c r="W21" i="3"/>
  <c r="AH21" i="3" s="1"/>
  <c r="O22" i="3"/>
  <c r="Z22" i="3" s="1"/>
  <c r="P22" i="3"/>
  <c r="AA22" i="3" s="1"/>
  <c r="Q22" i="3"/>
  <c r="AB22" i="3" s="1"/>
  <c r="R22" i="3"/>
  <c r="AC22" i="3" s="1"/>
  <c r="S22" i="3"/>
  <c r="AD22" i="3" s="1"/>
  <c r="T22" i="3"/>
  <c r="AE22" i="3" s="1"/>
  <c r="U22" i="3"/>
  <c r="AF22" i="3" s="1"/>
  <c r="V22" i="3"/>
  <c r="AG22" i="3" s="1"/>
  <c r="W22" i="3"/>
  <c r="AH22" i="3" s="1"/>
  <c r="O23" i="3"/>
  <c r="Z23" i="3" s="1"/>
  <c r="P23" i="3"/>
  <c r="AA23" i="3" s="1"/>
  <c r="Q23" i="3"/>
  <c r="AB23" i="3" s="1"/>
  <c r="R23" i="3"/>
  <c r="AC23" i="3" s="1"/>
  <c r="S23" i="3"/>
  <c r="AD23" i="3" s="1"/>
  <c r="T23" i="3"/>
  <c r="AE23" i="3" s="1"/>
  <c r="U23" i="3"/>
  <c r="AF23" i="3" s="1"/>
  <c r="V23" i="3"/>
  <c r="AG23" i="3" s="1"/>
  <c r="W23" i="3"/>
  <c r="AH23" i="3" s="1"/>
  <c r="O24" i="3"/>
  <c r="Z24" i="3" s="1"/>
  <c r="P24" i="3"/>
  <c r="AA24" i="3" s="1"/>
  <c r="Q24" i="3"/>
  <c r="AB24" i="3" s="1"/>
  <c r="R24" i="3"/>
  <c r="AC24" i="3" s="1"/>
  <c r="S24" i="3"/>
  <c r="AD24" i="3" s="1"/>
  <c r="T24" i="3"/>
  <c r="AE24" i="3" s="1"/>
  <c r="U24" i="3"/>
  <c r="AF24" i="3" s="1"/>
  <c r="V24" i="3"/>
  <c r="AG24" i="3" s="1"/>
  <c r="W24" i="3"/>
  <c r="AH24" i="3" s="1"/>
  <c r="O25" i="3"/>
  <c r="Z25" i="3" s="1"/>
  <c r="P25" i="3"/>
  <c r="AA25" i="3" s="1"/>
  <c r="Q25" i="3"/>
  <c r="AB25" i="3" s="1"/>
  <c r="R25" i="3"/>
  <c r="AC25" i="3" s="1"/>
  <c r="S25" i="3"/>
  <c r="AD25" i="3" s="1"/>
  <c r="T25" i="3"/>
  <c r="AE25" i="3" s="1"/>
  <c r="U25" i="3"/>
  <c r="AF25" i="3" s="1"/>
  <c r="V25" i="3"/>
  <c r="AG25" i="3" s="1"/>
  <c r="W25" i="3"/>
  <c r="AH25" i="3" s="1"/>
  <c r="O26" i="3"/>
  <c r="Z26" i="3" s="1"/>
  <c r="P26" i="3"/>
  <c r="AA26" i="3" s="1"/>
  <c r="Q26" i="3"/>
  <c r="AB26" i="3" s="1"/>
  <c r="R26" i="3"/>
  <c r="AC26" i="3" s="1"/>
  <c r="S26" i="3"/>
  <c r="AD26" i="3" s="1"/>
  <c r="T26" i="3"/>
  <c r="AE26" i="3" s="1"/>
  <c r="U26" i="3"/>
  <c r="AF26" i="3" s="1"/>
  <c r="V26" i="3"/>
  <c r="AG26" i="3" s="1"/>
  <c r="W26" i="3"/>
  <c r="AH26" i="3" s="1"/>
  <c r="O27" i="3"/>
  <c r="Z27" i="3" s="1"/>
  <c r="P27" i="3"/>
  <c r="AA27" i="3" s="1"/>
  <c r="Q27" i="3"/>
  <c r="AB27" i="3" s="1"/>
  <c r="R27" i="3"/>
  <c r="AC27" i="3" s="1"/>
  <c r="S27" i="3"/>
  <c r="AD27" i="3" s="1"/>
  <c r="T27" i="3"/>
  <c r="AE27" i="3" s="1"/>
  <c r="U27" i="3"/>
  <c r="AF27" i="3" s="1"/>
  <c r="V27" i="3"/>
  <c r="AG27" i="3" s="1"/>
  <c r="W27" i="3"/>
  <c r="AH27" i="3" s="1"/>
  <c r="O28" i="3"/>
  <c r="Z28" i="3" s="1"/>
  <c r="P28" i="3"/>
  <c r="AA28" i="3" s="1"/>
  <c r="Q28" i="3"/>
  <c r="AB28" i="3" s="1"/>
  <c r="R28" i="3"/>
  <c r="AC28" i="3" s="1"/>
  <c r="S28" i="3"/>
  <c r="AD28" i="3" s="1"/>
  <c r="T28" i="3"/>
  <c r="AE28" i="3" s="1"/>
  <c r="U28" i="3"/>
  <c r="AF28" i="3" s="1"/>
  <c r="V28" i="3"/>
  <c r="AG28" i="3" s="1"/>
  <c r="W28" i="3"/>
  <c r="AH28" i="3" s="1"/>
  <c r="O29" i="3"/>
  <c r="Z29" i="3" s="1"/>
  <c r="P29" i="3"/>
  <c r="AA29" i="3" s="1"/>
  <c r="Q29" i="3"/>
  <c r="AB29" i="3" s="1"/>
  <c r="R29" i="3"/>
  <c r="AC29" i="3" s="1"/>
  <c r="S29" i="3"/>
  <c r="AD29" i="3" s="1"/>
  <c r="T29" i="3"/>
  <c r="AE29" i="3" s="1"/>
  <c r="U29" i="3"/>
  <c r="AF29" i="3" s="1"/>
  <c r="V29" i="3"/>
  <c r="AG29" i="3" s="1"/>
  <c r="W29" i="3"/>
  <c r="AH29" i="3" s="1"/>
  <c r="O30" i="3"/>
  <c r="Z30" i="3" s="1"/>
  <c r="P30" i="3"/>
  <c r="AA30" i="3" s="1"/>
  <c r="Q30" i="3"/>
  <c r="AB30" i="3" s="1"/>
  <c r="R30" i="3"/>
  <c r="AC30" i="3" s="1"/>
  <c r="S30" i="3"/>
  <c r="AD30" i="3" s="1"/>
  <c r="T30" i="3"/>
  <c r="AE30" i="3" s="1"/>
  <c r="U30" i="3"/>
  <c r="AF30" i="3" s="1"/>
  <c r="V30" i="3"/>
  <c r="AG30" i="3" s="1"/>
  <c r="W30" i="3"/>
  <c r="AH30" i="3" s="1"/>
  <c r="O31" i="3"/>
  <c r="Z31" i="3" s="1"/>
  <c r="P31" i="3"/>
  <c r="AA31" i="3" s="1"/>
  <c r="Q31" i="3"/>
  <c r="AB31" i="3" s="1"/>
  <c r="R31" i="3"/>
  <c r="AC31" i="3" s="1"/>
  <c r="S31" i="3"/>
  <c r="AD31" i="3" s="1"/>
  <c r="T31" i="3"/>
  <c r="AE31" i="3" s="1"/>
  <c r="U31" i="3"/>
  <c r="AF31" i="3" s="1"/>
  <c r="V31" i="3"/>
  <c r="AG31" i="3" s="1"/>
  <c r="W31" i="3"/>
  <c r="AH31" i="3" s="1"/>
  <c r="O32" i="3"/>
  <c r="Z32" i="3" s="1"/>
  <c r="P32" i="3"/>
  <c r="AA32" i="3" s="1"/>
  <c r="Q32" i="3"/>
  <c r="AB32" i="3" s="1"/>
  <c r="R32" i="3"/>
  <c r="AC32" i="3" s="1"/>
  <c r="S32" i="3"/>
  <c r="AD32" i="3" s="1"/>
  <c r="T32" i="3"/>
  <c r="AE32" i="3" s="1"/>
  <c r="U32" i="3"/>
  <c r="AF32" i="3" s="1"/>
  <c r="V32" i="3"/>
  <c r="AG32" i="3" s="1"/>
  <c r="W32" i="3"/>
  <c r="AH32" i="3" s="1"/>
  <c r="O33" i="3"/>
  <c r="Z33" i="3" s="1"/>
  <c r="P33" i="3"/>
  <c r="AA33" i="3" s="1"/>
  <c r="Q33" i="3"/>
  <c r="AB33" i="3" s="1"/>
  <c r="R33" i="3"/>
  <c r="AC33" i="3" s="1"/>
  <c r="S33" i="3"/>
  <c r="AD33" i="3" s="1"/>
  <c r="T33" i="3"/>
  <c r="AE33" i="3" s="1"/>
  <c r="U33" i="3"/>
  <c r="AF33" i="3" s="1"/>
  <c r="V33" i="3"/>
  <c r="AG33" i="3" s="1"/>
  <c r="W33" i="3"/>
  <c r="AH33" i="3" s="1"/>
  <c r="O34" i="3"/>
  <c r="Z34" i="3" s="1"/>
  <c r="P34" i="3"/>
  <c r="AA34" i="3" s="1"/>
  <c r="Q34" i="3"/>
  <c r="AB34" i="3" s="1"/>
  <c r="R34" i="3"/>
  <c r="AC34" i="3" s="1"/>
  <c r="S34" i="3"/>
  <c r="AD34" i="3" s="1"/>
  <c r="T34" i="3"/>
  <c r="AE34" i="3" s="1"/>
  <c r="U34" i="3"/>
  <c r="AF34" i="3" s="1"/>
  <c r="V34" i="3"/>
  <c r="AG34" i="3" s="1"/>
  <c r="W34" i="3"/>
  <c r="AH34" i="3" s="1"/>
  <c r="O35" i="3"/>
  <c r="Z35" i="3" s="1"/>
  <c r="P35" i="3"/>
  <c r="AA35" i="3" s="1"/>
  <c r="Q35" i="3"/>
  <c r="AB35" i="3" s="1"/>
  <c r="R35" i="3"/>
  <c r="AC35" i="3" s="1"/>
  <c r="S35" i="3"/>
  <c r="AD35" i="3" s="1"/>
  <c r="T35" i="3"/>
  <c r="AE35" i="3" s="1"/>
  <c r="U35" i="3"/>
  <c r="AF35" i="3" s="1"/>
  <c r="V35" i="3"/>
  <c r="AG35" i="3" s="1"/>
  <c r="W35" i="3"/>
  <c r="AH35" i="3" s="1"/>
  <c r="O36" i="3"/>
  <c r="Z36" i="3" s="1"/>
  <c r="P36" i="3"/>
  <c r="AA36" i="3" s="1"/>
  <c r="Q36" i="3"/>
  <c r="AB36" i="3" s="1"/>
  <c r="R36" i="3"/>
  <c r="AC36" i="3" s="1"/>
  <c r="S36" i="3"/>
  <c r="AD36" i="3" s="1"/>
  <c r="T36" i="3"/>
  <c r="AE36" i="3" s="1"/>
  <c r="U36" i="3"/>
  <c r="AF36" i="3" s="1"/>
  <c r="V36" i="3"/>
  <c r="AG36" i="3" s="1"/>
  <c r="W36" i="3"/>
  <c r="AH36" i="3" s="1"/>
  <c r="O37" i="3"/>
  <c r="Z37" i="3" s="1"/>
  <c r="P37" i="3"/>
  <c r="AA37" i="3" s="1"/>
  <c r="Q37" i="3"/>
  <c r="AB37" i="3" s="1"/>
  <c r="R37" i="3"/>
  <c r="AC37" i="3" s="1"/>
  <c r="S37" i="3"/>
  <c r="AD37" i="3" s="1"/>
  <c r="T37" i="3"/>
  <c r="AE37" i="3" s="1"/>
  <c r="U37" i="3"/>
  <c r="AF37" i="3" s="1"/>
  <c r="V37" i="3"/>
  <c r="AG37" i="3" s="1"/>
  <c r="W37" i="3"/>
  <c r="AH37" i="3" s="1"/>
  <c r="O38" i="3"/>
  <c r="Z38" i="3" s="1"/>
  <c r="P38" i="3"/>
  <c r="AA38" i="3" s="1"/>
  <c r="Q38" i="3"/>
  <c r="AB38" i="3" s="1"/>
  <c r="R38" i="3"/>
  <c r="AC38" i="3" s="1"/>
  <c r="S38" i="3"/>
  <c r="AD38" i="3" s="1"/>
  <c r="T38" i="3"/>
  <c r="AE38" i="3" s="1"/>
  <c r="U38" i="3"/>
  <c r="AF38" i="3" s="1"/>
  <c r="V38" i="3"/>
  <c r="AG38" i="3" s="1"/>
  <c r="W38" i="3"/>
  <c r="AH38" i="3" s="1"/>
  <c r="O39" i="3"/>
  <c r="Z39" i="3" s="1"/>
  <c r="P39" i="3"/>
  <c r="AA39" i="3" s="1"/>
  <c r="Q39" i="3"/>
  <c r="AB39" i="3" s="1"/>
  <c r="R39" i="3"/>
  <c r="AC39" i="3" s="1"/>
  <c r="S39" i="3"/>
  <c r="AD39" i="3" s="1"/>
  <c r="T39" i="3"/>
  <c r="AE39" i="3" s="1"/>
  <c r="U39" i="3"/>
  <c r="AF39" i="3" s="1"/>
  <c r="V39" i="3"/>
  <c r="AG39" i="3" s="1"/>
  <c r="W39" i="3"/>
  <c r="AH39" i="3" s="1"/>
  <c r="O40" i="3"/>
  <c r="Z40" i="3" s="1"/>
  <c r="P40" i="3"/>
  <c r="AA40" i="3" s="1"/>
  <c r="Q40" i="3"/>
  <c r="AB40" i="3" s="1"/>
  <c r="R40" i="3"/>
  <c r="AC40" i="3" s="1"/>
  <c r="S40" i="3"/>
  <c r="AD40" i="3" s="1"/>
  <c r="T40" i="3"/>
  <c r="AE40" i="3" s="1"/>
  <c r="U40" i="3"/>
  <c r="AF40" i="3" s="1"/>
  <c r="V40" i="3"/>
  <c r="AG40" i="3" s="1"/>
  <c r="W40" i="3"/>
  <c r="AH40" i="3" s="1"/>
  <c r="O42" i="3"/>
  <c r="Z42" i="3" s="1"/>
  <c r="P42" i="3"/>
  <c r="AA42" i="3" s="1"/>
  <c r="Q42" i="3"/>
  <c r="AB42" i="3" s="1"/>
  <c r="R42" i="3"/>
  <c r="AC42" i="3" s="1"/>
  <c r="S42" i="3"/>
  <c r="AD42" i="3" s="1"/>
  <c r="T42" i="3"/>
  <c r="AE42" i="3" s="1"/>
  <c r="U42" i="3"/>
  <c r="AF42" i="3" s="1"/>
  <c r="V42" i="3"/>
  <c r="AG42" i="3" s="1"/>
  <c r="W42" i="3"/>
  <c r="AH42" i="3" s="1"/>
  <c r="O43" i="3"/>
  <c r="Z43" i="3" s="1"/>
  <c r="P43" i="3"/>
  <c r="AA43" i="3" s="1"/>
  <c r="Q43" i="3"/>
  <c r="AB43" i="3" s="1"/>
  <c r="R43" i="3"/>
  <c r="AC43" i="3" s="1"/>
  <c r="S43" i="3"/>
  <c r="AD43" i="3" s="1"/>
  <c r="T43" i="3"/>
  <c r="AE43" i="3" s="1"/>
  <c r="U43" i="3"/>
  <c r="AF43" i="3" s="1"/>
  <c r="V43" i="3"/>
  <c r="AG43" i="3" s="1"/>
  <c r="W43" i="3"/>
  <c r="AH43" i="3" s="1"/>
  <c r="O45" i="3"/>
  <c r="Z45" i="3" s="1"/>
  <c r="P45" i="3"/>
  <c r="AA45" i="3" s="1"/>
  <c r="Q45" i="3"/>
  <c r="AB45" i="3" s="1"/>
  <c r="R45" i="3"/>
  <c r="AC45" i="3" s="1"/>
  <c r="S45" i="3"/>
  <c r="AD45" i="3" s="1"/>
  <c r="T45" i="3"/>
  <c r="AE45" i="3" s="1"/>
  <c r="U45" i="3"/>
  <c r="AF45" i="3" s="1"/>
  <c r="V45" i="3"/>
  <c r="AG45" i="3" s="1"/>
  <c r="W45" i="3"/>
  <c r="AH45" i="3" s="1"/>
  <c r="O46" i="3"/>
  <c r="Z46" i="3" s="1"/>
  <c r="P46" i="3"/>
  <c r="AA46" i="3" s="1"/>
  <c r="Q46" i="3"/>
  <c r="AB46" i="3" s="1"/>
  <c r="R46" i="3"/>
  <c r="AC46" i="3" s="1"/>
  <c r="S46" i="3"/>
  <c r="AD46" i="3" s="1"/>
  <c r="T46" i="3"/>
  <c r="AE46" i="3" s="1"/>
  <c r="U46" i="3"/>
  <c r="AF46" i="3" s="1"/>
  <c r="V46" i="3"/>
  <c r="AG46" i="3" s="1"/>
  <c r="W46" i="3"/>
  <c r="AH46" i="3" s="1"/>
  <c r="O47" i="3"/>
  <c r="Z47" i="3" s="1"/>
  <c r="P47" i="3"/>
  <c r="AA47" i="3" s="1"/>
  <c r="Q47" i="3"/>
  <c r="AB47" i="3" s="1"/>
  <c r="R47" i="3"/>
  <c r="AC47" i="3" s="1"/>
  <c r="S47" i="3"/>
  <c r="AD47" i="3" s="1"/>
  <c r="T47" i="3"/>
  <c r="AE47" i="3" s="1"/>
  <c r="U47" i="3"/>
  <c r="AF47" i="3" s="1"/>
  <c r="V47" i="3"/>
  <c r="AG47" i="3" s="1"/>
  <c r="W47" i="3"/>
  <c r="AH47" i="3" s="1"/>
  <c r="O48" i="3"/>
  <c r="Z48" i="3" s="1"/>
  <c r="P48" i="3"/>
  <c r="AA48" i="3" s="1"/>
  <c r="Q48" i="3"/>
  <c r="AB48" i="3" s="1"/>
  <c r="R48" i="3"/>
  <c r="AC48" i="3" s="1"/>
  <c r="S48" i="3"/>
  <c r="AD48" i="3" s="1"/>
  <c r="T48" i="3"/>
  <c r="AE48" i="3" s="1"/>
  <c r="U48" i="3"/>
  <c r="AF48" i="3" s="1"/>
  <c r="V48" i="3"/>
  <c r="AG48" i="3" s="1"/>
  <c r="W48" i="3"/>
  <c r="AH48" i="3" s="1"/>
  <c r="O49" i="3"/>
  <c r="Z49" i="3" s="1"/>
  <c r="P49" i="3"/>
  <c r="AA49" i="3" s="1"/>
  <c r="Q49" i="3"/>
  <c r="AB49" i="3" s="1"/>
  <c r="R49" i="3"/>
  <c r="AC49" i="3" s="1"/>
  <c r="S49" i="3"/>
  <c r="AD49" i="3" s="1"/>
  <c r="T49" i="3"/>
  <c r="AE49" i="3" s="1"/>
  <c r="U49" i="3"/>
  <c r="AF49" i="3" s="1"/>
  <c r="V49" i="3"/>
  <c r="AG49" i="3" s="1"/>
  <c r="W49" i="3"/>
  <c r="AH49" i="3" s="1"/>
  <c r="O50" i="3"/>
  <c r="Z50" i="3" s="1"/>
  <c r="P50" i="3"/>
  <c r="AA50" i="3" s="1"/>
  <c r="Q50" i="3"/>
  <c r="AB50" i="3" s="1"/>
  <c r="R50" i="3"/>
  <c r="AC50" i="3" s="1"/>
  <c r="S50" i="3"/>
  <c r="AD50" i="3" s="1"/>
  <c r="T50" i="3"/>
  <c r="AE50" i="3" s="1"/>
  <c r="U50" i="3"/>
  <c r="AF50" i="3" s="1"/>
  <c r="V50" i="3"/>
  <c r="AG50" i="3" s="1"/>
  <c r="W50" i="3"/>
  <c r="AH50" i="3" s="1"/>
  <c r="O51" i="3"/>
  <c r="Z51" i="3" s="1"/>
  <c r="P51" i="3"/>
  <c r="AA51" i="3" s="1"/>
  <c r="Q51" i="3"/>
  <c r="AB51" i="3" s="1"/>
  <c r="R51" i="3"/>
  <c r="AC51" i="3" s="1"/>
  <c r="S51" i="3"/>
  <c r="AD51" i="3" s="1"/>
  <c r="T51" i="3"/>
  <c r="AE51" i="3" s="1"/>
  <c r="U51" i="3"/>
  <c r="AF51" i="3" s="1"/>
  <c r="V51" i="3"/>
  <c r="AG51" i="3" s="1"/>
  <c r="W51" i="3"/>
  <c r="AH51" i="3" s="1"/>
  <c r="O52" i="3"/>
  <c r="Z52" i="3" s="1"/>
  <c r="P52" i="3"/>
  <c r="AA52" i="3" s="1"/>
  <c r="Q52" i="3"/>
  <c r="AB52" i="3" s="1"/>
  <c r="R52" i="3"/>
  <c r="AC52" i="3" s="1"/>
  <c r="S52" i="3"/>
  <c r="AD52" i="3" s="1"/>
  <c r="T52" i="3"/>
  <c r="AE52" i="3" s="1"/>
  <c r="U52" i="3"/>
  <c r="AF52" i="3" s="1"/>
  <c r="V52" i="3"/>
  <c r="AG52" i="3" s="1"/>
  <c r="W52" i="3"/>
  <c r="AH52" i="3" s="1"/>
  <c r="O54" i="3"/>
  <c r="Z54" i="3" s="1"/>
  <c r="P54" i="3"/>
  <c r="AA54" i="3" s="1"/>
  <c r="Q54" i="3"/>
  <c r="AB54" i="3" s="1"/>
  <c r="R54" i="3"/>
  <c r="AC54" i="3" s="1"/>
  <c r="S54" i="3"/>
  <c r="AD54" i="3" s="1"/>
  <c r="T54" i="3"/>
  <c r="AE54" i="3" s="1"/>
  <c r="U54" i="3"/>
  <c r="AF54" i="3" s="1"/>
  <c r="V54" i="3"/>
  <c r="AG54" i="3" s="1"/>
  <c r="W54" i="3"/>
  <c r="AH54" i="3" s="1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2" i="3"/>
  <c r="N43" i="3"/>
  <c r="N45" i="3"/>
  <c r="N46" i="3"/>
  <c r="N47" i="3"/>
  <c r="N48" i="3"/>
  <c r="N49" i="3"/>
  <c r="N50" i="3"/>
  <c r="N51" i="3"/>
  <c r="N52" i="3"/>
  <c r="N54" i="3"/>
  <c r="N12" i="3"/>
  <c r="A72" i="2"/>
  <c r="A73" i="2"/>
  <c r="A74" i="2"/>
  <c r="A75" i="2"/>
  <c r="A76" i="2"/>
  <c r="A77" i="2"/>
  <c r="A78" i="2"/>
  <c r="A71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B65" i="2"/>
  <c r="B66" i="2"/>
  <c r="B67" i="2"/>
  <c r="B68" i="2"/>
  <c r="B64" i="2"/>
  <c r="A65" i="2"/>
  <c r="A66" i="2"/>
  <c r="A67" i="2"/>
  <c r="A68" i="2"/>
  <c r="A64" i="2"/>
  <c r="AG27" i="2"/>
  <c r="AG28" i="2"/>
  <c r="AG29" i="2"/>
  <c r="AG30" i="2"/>
  <c r="AG31" i="2"/>
  <c r="AG32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B28" i="2"/>
  <c r="B29" i="2"/>
  <c r="B30" i="2"/>
  <c r="B31" i="2"/>
  <c r="B32" i="2"/>
  <c r="B27" i="2"/>
  <c r="A32" i="2"/>
  <c r="A31" i="2"/>
  <c r="A30" i="2"/>
  <c r="A29" i="2"/>
  <c r="A28" i="2"/>
  <c r="A27" i="2"/>
  <c r="A36" i="2"/>
  <c r="A37" i="2"/>
  <c r="A38" i="2"/>
  <c r="A39" i="2"/>
  <c r="A40" i="2"/>
  <c r="A41" i="2"/>
  <c r="AG160" i="1"/>
  <c r="AG159" i="1"/>
  <c r="AG156" i="1"/>
  <c r="AG157" i="1"/>
  <c r="AG158" i="1"/>
  <c r="AG120" i="1"/>
  <c r="AG121" i="1"/>
  <c r="AG122" i="1"/>
  <c r="AG123" i="1"/>
  <c r="AG124" i="1"/>
  <c r="AG125" i="1"/>
  <c r="AG126" i="1"/>
  <c r="AG127" i="1"/>
  <c r="AG128" i="1"/>
  <c r="AG77" i="1"/>
  <c r="AG78" i="1"/>
  <c r="AG79" i="1"/>
  <c r="AG80" i="1"/>
  <c r="AG81" i="1"/>
  <c r="AG82" i="1"/>
  <c r="AG83" i="1"/>
  <c r="AG84" i="1"/>
  <c r="AG85" i="1"/>
  <c r="AG86" i="1"/>
  <c r="AG30" i="1"/>
  <c r="AG31" i="1"/>
  <c r="AG32" i="1"/>
  <c r="AG33" i="1"/>
  <c r="AG34" i="1"/>
  <c r="AG35" i="1"/>
  <c r="AG36" i="1"/>
  <c r="AG37" i="1"/>
  <c r="AG38" i="1"/>
  <c r="D52" i="12" l="1"/>
  <c r="F52" i="12"/>
  <c r="F51" i="12"/>
  <c r="D51" i="12"/>
  <c r="D53" i="12"/>
  <c r="F53" i="12"/>
  <c r="D57" i="12"/>
  <c r="F57" i="12"/>
  <c r="J57" i="12" s="1"/>
  <c r="C43" i="26" s="1"/>
  <c r="E43" i="26" s="1"/>
  <c r="F56" i="12"/>
  <c r="J56" i="12" s="1"/>
  <c r="C42" i="26" s="1"/>
  <c r="E42" i="26" s="1"/>
  <c r="D56" i="12"/>
  <c r="F55" i="12"/>
  <c r="D55" i="12"/>
  <c r="F54" i="12"/>
  <c r="D54" i="12"/>
  <c r="AA33" i="2"/>
  <c r="Z33" i="2"/>
  <c r="Y33" i="2"/>
  <c r="AE33" i="2"/>
  <c r="W33" i="2"/>
  <c r="X33" i="2"/>
  <c r="AD33" i="2"/>
  <c r="V33" i="2"/>
  <c r="AC33" i="2"/>
  <c r="U33" i="2"/>
  <c r="AG33" i="2"/>
  <c r="AF33" i="2"/>
  <c r="AB33" i="2"/>
  <c r="C19" i="12"/>
  <c r="I48" i="12"/>
  <c r="G39" i="12"/>
  <c r="B25" i="26"/>
  <c r="B25" i="25"/>
  <c r="G54" i="12"/>
  <c r="B40" i="26"/>
  <c r="G46" i="12"/>
  <c r="B32" i="26"/>
  <c r="B32" i="25"/>
  <c r="G38" i="12"/>
  <c r="B24" i="26"/>
  <c r="B24" i="25"/>
  <c r="G30" i="12"/>
  <c r="B16" i="26"/>
  <c r="B16" i="25"/>
  <c r="G22" i="12"/>
  <c r="B8" i="26"/>
  <c r="B8" i="25"/>
  <c r="G31" i="12"/>
  <c r="B17" i="26"/>
  <c r="B17" i="25"/>
  <c r="G53" i="12"/>
  <c r="B39" i="26"/>
  <c r="G45" i="12"/>
  <c r="B31" i="26"/>
  <c r="B31" i="25"/>
  <c r="G37" i="12"/>
  <c r="B23" i="26"/>
  <c r="B23" i="25"/>
  <c r="G29" i="12"/>
  <c r="B15" i="26"/>
  <c r="B15" i="25"/>
  <c r="G21" i="12"/>
  <c r="B7" i="26"/>
  <c r="B7" i="25"/>
  <c r="G23" i="12"/>
  <c r="B9" i="26"/>
  <c r="B9" i="25"/>
  <c r="G52" i="12"/>
  <c r="B38" i="25"/>
  <c r="B38" i="26"/>
  <c r="G44" i="12"/>
  <c r="B30" i="25"/>
  <c r="B30" i="26"/>
  <c r="G36" i="12"/>
  <c r="B22" i="26"/>
  <c r="B22" i="25"/>
  <c r="G28" i="12"/>
  <c r="B14" i="25"/>
  <c r="B14" i="26"/>
  <c r="I20" i="12"/>
  <c r="B6" i="26"/>
  <c r="B6" i="25"/>
  <c r="G51" i="12"/>
  <c r="B37" i="25"/>
  <c r="B37" i="26"/>
  <c r="G43" i="12"/>
  <c r="B29" i="25"/>
  <c r="B29" i="26"/>
  <c r="G35" i="12"/>
  <c r="B21" i="25"/>
  <c r="B21" i="26"/>
  <c r="G27" i="12"/>
  <c r="B13" i="25"/>
  <c r="B13" i="26"/>
  <c r="G47" i="12"/>
  <c r="B33" i="26"/>
  <c r="B33" i="25"/>
  <c r="I50" i="12"/>
  <c r="B36" i="25"/>
  <c r="B36" i="26"/>
  <c r="I42" i="12"/>
  <c r="B28" i="25"/>
  <c r="B28" i="26"/>
  <c r="I34" i="12"/>
  <c r="B20" i="26"/>
  <c r="B20" i="25"/>
  <c r="I26" i="12"/>
  <c r="B12" i="25"/>
  <c r="B12" i="26"/>
  <c r="G55" i="12"/>
  <c r="B41" i="26"/>
  <c r="B41" i="25"/>
  <c r="I57" i="12"/>
  <c r="B43" i="26"/>
  <c r="B43" i="25"/>
  <c r="I49" i="12"/>
  <c r="B35" i="26"/>
  <c r="I41" i="12"/>
  <c r="B27" i="26"/>
  <c r="B27" i="25"/>
  <c r="I33" i="12"/>
  <c r="B19" i="25"/>
  <c r="B19" i="26"/>
  <c r="I25" i="12"/>
  <c r="B11" i="26"/>
  <c r="B11" i="25"/>
  <c r="B42" i="26"/>
  <c r="B42" i="25"/>
  <c r="B34" i="26"/>
  <c r="B34" i="25"/>
  <c r="G40" i="12"/>
  <c r="B26" i="26"/>
  <c r="B26" i="25"/>
  <c r="G32" i="12"/>
  <c r="B18" i="26"/>
  <c r="B18" i="25"/>
  <c r="I24" i="12"/>
  <c r="B10" i="26"/>
  <c r="B10" i="25"/>
  <c r="I56" i="12"/>
  <c r="G42" i="12"/>
  <c r="I40" i="12"/>
  <c r="I32" i="12"/>
  <c r="G34" i="12"/>
  <c r="G26" i="12"/>
  <c r="G57" i="12"/>
  <c r="G49" i="12"/>
  <c r="G41" i="12"/>
  <c r="G33" i="12"/>
  <c r="G25" i="12"/>
  <c r="I55" i="12"/>
  <c r="I47" i="12"/>
  <c r="I39" i="12"/>
  <c r="I31" i="12"/>
  <c r="I23" i="12"/>
  <c r="I54" i="12"/>
  <c r="I46" i="12"/>
  <c r="I38" i="12"/>
  <c r="I30" i="12"/>
  <c r="I22" i="12"/>
  <c r="I53" i="12"/>
  <c r="I45" i="12"/>
  <c r="I37" i="12"/>
  <c r="I29" i="12"/>
  <c r="I21" i="12"/>
  <c r="G20" i="12"/>
  <c r="I52" i="12"/>
  <c r="I44" i="12"/>
  <c r="I36" i="12"/>
  <c r="I28" i="12"/>
  <c r="I51" i="12"/>
  <c r="I43" i="12"/>
  <c r="I35" i="12"/>
  <c r="I27" i="12"/>
  <c r="H57" i="12" l="1"/>
  <c r="C43" i="25" s="1"/>
  <c r="E43" i="25" s="1"/>
  <c r="AF77" i="1" l="1"/>
  <c r="M72" i="22" l="1"/>
  <c r="M73" i="22"/>
  <c r="M74" i="22"/>
  <c r="M75" i="22"/>
  <c r="M65" i="22"/>
  <c r="M66" i="22"/>
  <c r="AQ106" i="22" s="1"/>
  <c r="M67" i="22"/>
  <c r="AR107" i="22" s="1"/>
  <c r="M68" i="22"/>
  <c r="AS108" i="22" s="1"/>
  <c r="AF48" i="13"/>
  <c r="AF49" i="13"/>
  <c r="AF50" i="13"/>
  <c r="AF51" i="13"/>
  <c r="AF52" i="13"/>
  <c r="AF33" i="13"/>
  <c r="AF34" i="13"/>
  <c r="AF35" i="13"/>
  <c r="AF36" i="13"/>
  <c r="AF37" i="13"/>
  <c r="AF38" i="13"/>
  <c r="B36" i="13"/>
  <c r="AF158" i="1"/>
  <c r="AF157" i="1"/>
  <c r="AF156" i="1"/>
  <c r="AF159" i="1"/>
  <c r="AF160" i="1"/>
  <c r="AF120" i="1"/>
  <c r="AF121" i="1"/>
  <c r="AF122" i="1"/>
  <c r="AF123" i="1"/>
  <c r="AF124" i="1"/>
  <c r="AF125" i="1"/>
  <c r="AF126" i="1"/>
  <c r="AF127" i="1"/>
  <c r="AF128" i="1"/>
  <c r="AF78" i="1"/>
  <c r="AF79" i="1"/>
  <c r="AF80" i="1"/>
  <c r="AF81" i="1"/>
  <c r="AF82" i="1"/>
  <c r="AF83" i="1"/>
  <c r="AF84" i="1"/>
  <c r="AF85" i="1"/>
  <c r="AF86" i="1"/>
  <c r="AF30" i="1"/>
  <c r="AF31" i="1"/>
  <c r="AF32" i="1"/>
  <c r="AF33" i="1"/>
  <c r="AF34" i="1"/>
  <c r="AF35" i="1"/>
  <c r="AF36" i="1"/>
  <c r="AF37" i="1"/>
  <c r="AF38" i="1"/>
  <c r="AF53" i="13" l="1"/>
  <c r="AF39" i="13"/>
  <c r="M82" i="22"/>
  <c r="AS105" i="22" s="1"/>
  <c r="M81" i="22"/>
  <c r="AR104" i="22" s="1"/>
  <c r="M80" i="22"/>
  <c r="AQ103" i="22" s="1"/>
  <c r="M79" i="22"/>
  <c r="M91" i="22" s="1"/>
  <c r="M87" i="22"/>
  <c r="M86" i="22"/>
  <c r="M85" i="22"/>
  <c r="M88" i="22"/>
  <c r="AE120" i="1"/>
  <c r="AE121" i="1"/>
  <c r="AE122" i="1"/>
  <c r="AE123" i="1"/>
  <c r="AE124" i="1"/>
  <c r="AE125" i="1"/>
  <c r="AE126" i="1"/>
  <c r="AE127" i="1"/>
  <c r="AE128" i="1"/>
  <c r="AD120" i="1"/>
  <c r="AE157" i="1"/>
  <c r="M94" i="22" l="1"/>
  <c r="M92" i="22"/>
  <c r="M93" i="22"/>
  <c r="L75" i="22" l="1"/>
  <c r="L74" i="22"/>
  <c r="L73" i="22"/>
  <c r="L72" i="22"/>
  <c r="L68" i="22"/>
  <c r="AO108" i="22" s="1"/>
  <c r="L67" i="22"/>
  <c r="AN107" i="22" s="1"/>
  <c r="L66" i="22"/>
  <c r="AM106" i="22" s="1"/>
  <c r="L65" i="22"/>
  <c r="AE52" i="13"/>
  <c r="AE51" i="13"/>
  <c r="AE50" i="13"/>
  <c r="AE49" i="13"/>
  <c r="AE48" i="13"/>
  <c r="AE38" i="13"/>
  <c r="AE37" i="13"/>
  <c r="AE36" i="13"/>
  <c r="AE35" i="13"/>
  <c r="AE34" i="13"/>
  <c r="AE33" i="13"/>
  <c r="L87" i="22" l="1"/>
  <c r="L88" i="22"/>
  <c r="L85" i="22"/>
  <c r="L86" i="22"/>
  <c r="AE53" i="13"/>
  <c r="L81" i="22"/>
  <c r="AN104" i="22" s="1"/>
  <c r="L79" i="22"/>
  <c r="L91" i="22" s="1"/>
  <c r="L82" i="22"/>
  <c r="AO105" i="22" s="1"/>
  <c r="L80" i="22"/>
  <c r="AM103" i="22" s="1"/>
  <c r="AE39" i="13"/>
  <c r="AE160" i="1"/>
  <c r="AE159" i="1"/>
  <c r="AE156" i="1"/>
  <c r="AE158" i="1"/>
  <c r="AE78" i="1"/>
  <c r="AE79" i="1"/>
  <c r="AE80" i="1"/>
  <c r="AE81" i="1"/>
  <c r="AE82" i="1"/>
  <c r="AE83" i="1"/>
  <c r="AE84" i="1"/>
  <c r="AE85" i="1"/>
  <c r="AE86" i="1"/>
  <c r="AE77" i="1"/>
  <c r="AD77" i="1"/>
  <c r="AD78" i="1"/>
  <c r="AD79" i="1"/>
  <c r="AD80" i="1"/>
  <c r="AD81" i="1"/>
  <c r="AD82" i="1"/>
  <c r="AD83" i="1"/>
  <c r="AD84" i="1"/>
  <c r="AD85" i="1"/>
  <c r="AD86" i="1"/>
  <c r="L94" i="22" l="1"/>
  <c r="L93" i="22"/>
  <c r="L92" i="22"/>
  <c r="AE30" i="1"/>
  <c r="AE31" i="1"/>
  <c r="AE32" i="1"/>
  <c r="AE33" i="1"/>
  <c r="AE34" i="1"/>
  <c r="AE35" i="1"/>
  <c r="AE36" i="1"/>
  <c r="AE37" i="1"/>
  <c r="AE38" i="1"/>
  <c r="B30" i="1" l="1"/>
  <c r="Q84" i="1" l="1"/>
  <c r="R84" i="1"/>
  <c r="S84" i="1"/>
  <c r="T84" i="1"/>
  <c r="U84" i="1"/>
  <c r="V84" i="1"/>
  <c r="W84" i="1"/>
  <c r="X84" i="1"/>
  <c r="Y84" i="1"/>
  <c r="Z84" i="1"/>
  <c r="AA84" i="1"/>
  <c r="AB84" i="1"/>
  <c r="AC84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P85" i="1"/>
  <c r="P84" i="1"/>
  <c r="A86" i="1"/>
  <c r="A85" i="1"/>
  <c r="A84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B38" i="1"/>
  <c r="A38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B37" i="1"/>
  <c r="A37" i="1"/>
  <c r="A126" i="1" l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B126" i="1"/>
  <c r="AC48" i="13" l="1"/>
  <c r="AD48" i="13"/>
  <c r="AC49" i="13"/>
  <c r="AD49" i="13"/>
  <c r="AC50" i="13"/>
  <c r="AD50" i="13"/>
  <c r="AC51" i="13"/>
  <c r="AD51" i="13"/>
  <c r="AC52" i="13"/>
  <c r="AD52" i="13"/>
  <c r="AC33" i="13"/>
  <c r="AD33" i="13"/>
  <c r="AC34" i="13"/>
  <c r="AD34" i="13"/>
  <c r="AC35" i="13"/>
  <c r="AD35" i="13"/>
  <c r="AC36" i="13"/>
  <c r="AD36" i="13"/>
  <c r="AC37" i="13"/>
  <c r="AD37" i="13"/>
  <c r="AC38" i="13"/>
  <c r="AD38" i="13"/>
  <c r="AC53" i="13" l="1"/>
  <c r="AD53" i="13"/>
  <c r="AC39" i="13"/>
  <c r="AD39" i="13"/>
  <c r="A35" i="2"/>
  <c r="AC120" i="1"/>
  <c r="AC121" i="1"/>
  <c r="AD121" i="1"/>
  <c r="AC122" i="1"/>
  <c r="AD122" i="1"/>
  <c r="AC123" i="1"/>
  <c r="AD123" i="1"/>
  <c r="AC124" i="1"/>
  <c r="AD124" i="1"/>
  <c r="AC125" i="1"/>
  <c r="AD125" i="1"/>
  <c r="AC127" i="1"/>
  <c r="AD127" i="1"/>
  <c r="AC128" i="1"/>
  <c r="AD128" i="1"/>
  <c r="AC158" i="1"/>
  <c r="AD158" i="1"/>
  <c r="AC157" i="1"/>
  <c r="AD157" i="1"/>
  <c r="AC156" i="1"/>
  <c r="AD156" i="1"/>
  <c r="AC159" i="1"/>
  <c r="AD159" i="1"/>
  <c r="AC160" i="1"/>
  <c r="AD160" i="1"/>
  <c r="AC77" i="1"/>
  <c r="AC78" i="1"/>
  <c r="AC79" i="1"/>
  <c r="AC80" i="1"/>
  <c r="AC81" i="1"/>
  <c r="AC82" i="1"/>
  <c r="AC83" i="1"/>
  <c r="AC30" i="1"/>
  <c r="AD30" i="1"/>
  <c r="AC31" i="1"/>
  <c r="AD31" i="1"/>
  <c r="AC32" i="1"/>
  <c r="AD32" i="1"/>
  <c r="AC33" i="1"/>
  <c r="AD33" i="1"/>
  <c r="AC34" i="1"/>
  <c r="AD34" i="1"/>
  <c r="AC35" i="1"/>
  <c r="AD35" i="1"/>
  <c r="AC36" i="1"/>
  <c r="AD36" i="1"/>
  <c r="P12" i="3" l="1"/>
  <c r="AA12" i="3" s="1"/>
  <c r="Q12" i="3"/>
  <c r="AB12" i="3" s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B156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B157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B158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B31" i="1" l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E46" i="12" l="1"/>
  <c r="E47" i="12"/>
  <c r="C120" i="1" l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B128" i="1"/>
  <c r="B127" i="1"/>
  <c r="B125" i="1"/>
  <c r="B124" i="1"/>
  <c r="B123" i="1"/>
  <c r="B120" i="1"/>
  <c r="A128" i="1"/>
  <c r="A127" i="1"/>
  <c r="A125" i="1"/>
  <c r="A124" i="1"/>
  <c r="A123" i="1"/>
  <c r="A120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B83" i="1"/>
  <c r="B82" i="1"/>
  <c r="B81" i="1"/>
  <c r="B80" i="1"/>
  <c r="B77" i="1"/>
  <c r="A83" i="1"/>
  <c r="A82" i="1"/>
  <c r="A81" i="1"/>
  <c r="A80" i="1"/>
  <c r="A77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B36" i="1"/>
  <c r="B35" i="1"/>
  <c r="B34" i="1"/>
  <c r="B33" i="1"/>
  <c r="A36" i="1"/>
  <c r="A35" i="1"/>
  <c r="A34" i="1"/>
  <c r="A33" i="1"/>
  <c r="A30" i="1"/>
  <c r="D72" i="22" l="1"/>
  <c r="E72" i="22"/>
  <c r="F72" i="22"/>
  <c r="G72" i="22"/>
  <c r="H72" i="22"/>
  <c r="I72" i="22"/>
  <c r="J72" i="22"/>
  <c r="K72" i="22"/>
  <c r="D73" i="22"/>
  <c r="E73" i="22"/>
  <c r="F73" i="22"/>
  <c r="G73" i="22"/>
  <c r="H73" i="22"/>
  <c r="I73" i="22"/>
  <c r="J73" i="22"/>
  <c r="K73" i="22"/>
  <c r="D74" i="22"/>
  <c r="E74" i="22"/>
  <c r="F74" i="22"/>
  <c r="G74" i="22"/>
  <c r="H74" i="22"/>
  <c r="I74" i="22"/>
  <c r="J74" i="22"/>
  <c r="K74" i="22"/>
  <c r="D75" i="22"/>
  <c r="E75" i="22"/>
  <c r="F75" i="22"/>
  <c r="G75" i="22"/>
  <c r="H75" i="22"/>
  <c r="I75" i="22"/>
  <c r="J75" i="22"/>
  <c r="K75" i="22"/>
  <c r="D65" i="22"/>
  <c r="E65" i="22"/>
  <c r="F65" i="22"/>
  <c r="G65" i="22"/>
  <c r="H65" i="22"/>
  <c r="I65" i="22"/>
  <c r="J65" i="22"/>
  <c r="K65" i="22"/>
  <c r="D66" i="22"/>
  <c r="E66" i="22"/>
  <c r="K106" i="22" s="1"/>
  <c r="F66" i="22"/>
  <c r="O106" i="22" s="1"/>
  <c r="G66" i="22"/>
  <c r="S106" i="22" s="1"/>
  <c r="H66" i="22"/>
  <c r="W106" i="22" s="1"/>
  <c r="I66" i="22"/>
  <c r="AA106" i="22" s="1"/>
  <c r="J66" i="22"/>
  <c r="AE106" i="22" s="1"/>
  <c r="K66" i="22"/>
  <c r="AI106" i="22" s="1"/>
  <c r="D67" i="22"/>
  <c r="E67" i="22"/>
  <c r="L107" i="22" s="1"/>
  <c r="F67" i="22"/>
  <c r="P107" i="22" s="1"/>
  <c r="G67" i="22"/>
  <c r="T107" i="22" s="1"/>
  <c r="H67" i="22"/>
  <c r="X107" i="22" s="1"/>
  <c r="I67" i="22"/>
  <c r="AB107" i="22" s="1"/>
  <c r="J67" i="22"/>
  <c r="AF107" i="22" s="1"/>
  <c r="K67" i="22"/>
  <c r="AJ107" i="22" s="1"/>
  <c r="D68" i="22"/>
  <c r="E68" i="22"/>
  <c r="M108" i="22" s="1"/>
  <c r="F68" i="22"/>
  <c r="Q108" i="22" s="1"/>
  <c r="G68" i="22"/>
  <c r="U108" i="22" s="1"/>
  <c r="H68" i="22"/>
  <c r="Y108" i="22" s="1"/>
  <c r="I68" i="22"/>
  <c r="AC108" i="22" s="1"/>
  <c r="J68" i="22"/>
  <c r="AG108" i="22" s="1"/>
  <c r="K68" i="22"/>
  <c r="AK108" i="22" s="1"/>
  <c r="C75" i="22"/>
  <c r="C74" i="22"/>
  <c r="C73" i="22"/>
  <c r="C72" i="22"/>
  <c r="C68" i="22"/>
  <c r="C67" i="22"/>
  <c r="C66" i="22"/>
  <c r="C65" i="22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D48" i="13"/>
  <c r="D49" i="13"/>
  <c r="D50" i="13"/>
  <c r="D51" i="13"/>
  <c r="D52" i="13"/>
  <c r="C52" i="13"/>
  <c r="C51" i="13"/>
  <c r="C50" i="13"/>
  <c r="C49" i="13"/>
  <c r="C48" i="13"/>
  <c r="B52" i="13"/>
  <c r="B51" i="13"/>
  <c r="B50" i="13"/>
  <c r="B49" i="13"/>
  <c r="B48" i="13"/>
  <c r="U53" i="13" l="1"/>
  <c r="M53" i="13"/>
  <c r="E53" i="13"/>
  <c r="O53" i="13"/>
  <c r="W53" i="13"/>
  <c r="G53" i="13"/>
  <c r="B53" i="13"/>
  <c r="K53" i="13"/>
  <c r="Q53" i="13"/>
  <c r="C53" i="13"/>
  <c r="AA53" i="13"/>
  <c r="S53" i="13"/>
  <c r="Y53" i="13"/>
  <c r="I53" i="13"/>
  <c r="V53" i="13"/>
  <c r="N53" i="13"/>
  <c r="F53" i="13"/>
  <c r="D53" i="13"/>
  <c r="Z53" i="13"/>
  <c r="R53" i="13"/>
  <c r="J53" i="13"/>
  <c r="AB53" i="13"/>
  <c r="X53" i="13"/>
  <c r="T53" i="13"/>
  <c r="P53" i="13"/>
  <c r="L53" i="13"/>
  <c r="H53" i="13"/>
  <c r="K88" i="22"/>
  <c r="J88" i="22"/>
  <c r="I88" i="22"/>
  <c r="H88" i="22"/>
  <c r="G88" i="22"/>
  <c r="F88" i="22"/>
  <c r="E88" i="22"/>
  <c r="D88" i="22"/>
  <c r="C88" i="22"/>
  <c r="K87" i="22"/>
  <c r="J87" i="22"/>
  <c r="I87" i="22"/>
  <c r="H87" i="22"/>
  <c r="G87" i="22"/>
  <c r="F87" i="22"/>
  <c r="E87" i="22"/>
  <c r="D87" i="22"/>
  <c r="C87" i="22"/>
  <c r="K86" i="22"/>
  <c r="J86" i="22"/>
  <c r="I86" i="22"/>
  <c r="H86" i="22"/>
  <c r="G86" i="22"/>
  <c r="F86" i="22"/>
  <c r="E86" i="22"/>
  <c r="D86" i="22"/>
  <c r="C86" i="22"/>
  <c r="K85" i="22"/>
  <c r="J85" i="22"/>
  <c r="I85" i="22"/>
  <c r="H85" i="22"/>
  <c r="G85" i="22"/>
  <c r="F85" i="22"/>
  <c r="E85" i="22"/>
  <c r="D85" i="22"/>
  <c r="C85" i="22"/>
  <c r="K82" i="22"/>
  <c r="AK105" i="22" s="1"/>
  <c r="J82" i="22"/>
  <c r="I82" i="22"/>
  <c r="H82" i="22"/>
  <c r="G82" i="22"/>
  <c r="F82" i="22"/>
  <c r="E82" i="22"/>
  <c r="D82" i="22"/>
  <c r="D94" i="22" s="1"/>
  <c r="C82" i="22"/>
  <c r="C94" i="22" s="1"/>
  <c r="K81" i="22"/>
  <c r="AJ104" i="22" s="1"/>
  <c r="J81" i="22"/>
  <c r="I81" i="22"/>
  <c r="H81" i="22"/>
  <c r="G81" i="22"/>
  <c r="F81" i="22"/>
  <c r="E81" i="22"/>
  <c r="D81" i="22"/>
  <c r="D93" i="22" s="1"/>
  <c r="C81" i="22"/>
  <c r="C93" i="22" s="1"/>
  <c r="K80" i="22"/>
  <c r="AI103" i="22" s="1"/>
  <c r="J80" i="22"/>
  <c r="I80" i="22"/>
  <c r="H80" i="22"/>
  <c r="G80" i="22"/>
  <c r="F80" i="22"/>
  <c r="E80" i="22"/>
  <c r="D80" i="22"/>
  <c r="D92" i="22" s="1"/>
  <c r="C80" i="22"/>
  <c r="C92" i="22" s="1"/>
  <c r="K79" i="22"/>
  <c r="K91" i="22" s="1"/>
  <c r="J79" i="22"/>
  <c r="J91" i="22" s="1"/>
  <c r="I79" i="22"/>
  <c r="I91" i="22" s="1"/>
  <c r="H79" i="22"/>
  <c r="H91" i="22" s="1"/>
  <c r="G79" i="22"/>
  <c r="G91" i="22" s="1"/>
  <c r="F79" i="22"/>
  <c r="F91" i="22" s="1"/>
  <c r="E79" i="22"/>
  <c r="E91" i="22" s="1"/>
  <c r="D79" i="22"/>
  <c r="D91" i="22" s="1"/>
  <c r="C79" i="22"/>
  <c r="C91" i="22" s="1"/>
  <c r="J92" i="22" l="1"/>
  <c r="AE103" i="22"/>
  <c r="I93" i="22"/>
  <c r="AB104" i="22"/>
  <c r="H94" i="22"/>
  <c r="Y105" i="22"/>
  <c r="J93" i="22"/>
  <c r="AF104" i="22"/>
  <c r="E93" i="22"/>
  <c r="L104" i="22"/>
  <c r="I94" i="22"/>
  <c r="AC105" i="22"/>
  <c r="G92" i="22"/>
  <c r="S103" i="22"/>
  <c r="F93" i="22"/>
  <c r="P104" i="22"/>
  <c r="E94" i="22"/>
  <c r="M105" i="22"/>
  <c r="F92" i="22"/>
  <c r="O103" i="22"/>
  <c r="H92" i="22"/>
  <c r="W103" i="22"/>
  <c r="G93" i="22"/>
  <c r="T104" i="22"/>
  <c r="F94" i="22"/>
  <c r="Q105" i="22"/>
  <c r="J94" i="22"/>
  <c r="AG105" i="22"/>
  <c r="E92" i="22"/>
  <c r="K103" i="22"/>
  <c r="I92" i="22"/>
  <c r="AA103" i="22"/>
  <c r="H93" i="22"/>
  <c r="X104" i="22"/>
  <c r="G94" i="22"/>
  <c r="U105" i="22"/>
  <c r="K93" i="22"/>
  <c r="K92" i="22"/>
  <c r="K94" i="22"/>
  <c r="C28" i="51"/>
  <c r="C29" i="50" l="1"/>
  <c r="C30" i="50"/>
  <c r="C31" i="50"/>
  <c r="C32" i="50"/>
  <c r="C33" i="50"/>
  <c r="G106" i="22" l="1"/>
  <c r="H107" i="22"/>
  <c r="I108" i="22"/>
  <c r="I105" i="22" l="1"/>
  <c r="G103" i="22"/>
  <c r="H104" i="22"/>
  <c r="C38" i="13"/>
  <c r="C37" i="13"/>
  <c r="C36" i="13"/>
  <c r="C35" i="13"/>
  <c r="C34" i="13"/>
  <c r="C33" i="13"/>
  <c r="J55" i="12" l="1"/>
  <c r="C41" i="26" s="1"/>
  <c r="E41" i="26" s="1"/>
  <c r="C39" i="13"/>
  <c r="C106" i="22" l="1"/>
  <c r="D107" i="22"/>
  <c r="E108" i="22"/>
  <c r="AB33" i="13" l="1"/>
  <c r="AB34" i="13"/>
  <c r="AB35" i="13"/>
  <c r="AB36" i="13"/>
  <c r="AB37" i="13"/>
  <c r="AB38" i="13"/>
  <c r="J54" i="12" l="1"/>
  <c r="C40" i="26" s="1"/>
  <c r="E40" i="26" s="1"/>
  <c r="AB39" i="13"/>
  <c r="E105" i="22" l="1"/>
  <c r="D104" i="22"/>
  <c r="C103" i="22"/>
  <c r="F50" i="12"/>
  <c r="F19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21" i="12"/>
  <c r="F20" i="12"/>
  <c r="J50" i="12" l="1"/>
  <c r="C36" i="26" s="1"/>
  <c r="E36" i="26" s="1"/>
  <c r="J53" i="12"/>
  <c r="C39" i="26" s="1"/>
  <c r="E39" i="26" s="1"/>
  <c r="J51" i="12"/>
  <c r="C37" i="26" s="1"/>
  <c r="E37" i="26" s="1"/>
  <c r="J48" i="12"/>
  <c r="C34" i="26" s="1"/>
  <c r="E34" i="26" s="1"/>
  <c r="J49" i="12"/>
  <c r="C35" i="26" s="1"/>
  <c r="E35" i="26" s="1"/>
  <c r="J52" i="12"/>
  <c r="C38" i="26" s="1"/>
  <c r="E38" i="26" s="1"/>
  <c r="J37" i="12"/>
  <c r="C23" i="26" s="1"/>
  <c r="E23" i="26" s="1"/>
  <c r="J28" i="12"/>
  <c r="C14" i="26" s="1"/>
  <c r="E14" i="26" s="1"/>
  <c r="J26" i="12"/>
  <c r="C12" i="26" s="1"/>
  <c r="E12" i="26" s="1"/>
  <c r="J29" i="12"/>
  <c r="C15" i="26" s="1"/>
  <c r="E15" i="26" s="1"/>
  <c r="J44" i="12"/>
  <c r="C30" i="26" s="1"/>
  <c r="E30" i="26" s="1"/>
  <c r="J35" i="12"/>
  <c r="C21" i="26" s="1"/>
  <c r="E21" i="26" s="1"/>
  <c r="J21" i="12"/>
  <c r="C7" i="26" s="1"/>
  <c r="E7" i="26" s="1"/>
  <c r="J25" i="12"/>
  <c r="C11" i="26" s="1"/>
  <c r="E11" i="26" s="1"/>
  <c r="J45" i="12"/>
  <c r="C31" i="26" s="1"/>
  <c r="E31" i="26" s="1"/>
  <c r="J43" i="12"/>
  <c r="C29" i="26" s="1"/>
  <c r="E29" i="26" s="1"/>
  <c r="J42" i="12"/>
  <c r="C28" i="26" s="1"/>
  <c r="E28" i="26" s="1"/>
  <c r="J24" i="12"/>
  <c r="C10" i="26" s="1"/>
  <c r="E10" i="26" s="1"/>
  <c r="J36" i="12"/>
  <c r="C22" i="26" s="1"/>
  <c r="E22" i="26" s="1"/>
  <c r="J27" i="12"/>
  <c r="C13" i="26" s="1"/>
  <c r="E13" i="26" s="1"/>
  <c r="J41" i="12"/>
  <c r="C27" i="26" s="1"/>
  <c r="E27" i="26" s="1"/>
  <c r="J33" i="12"/>
  <c r="C19" i="26" s="1"/>
  <c r="E19" i="26" s="1"/>
  <c r="J40" i="12"/>
  <c r="C26" i="26" s="1"/>
  <c r="E26" i="26" s="1"/>
  <c r="J23" i="12"/>
  <c r="C9" i="26" s="1"/>
  <c r="E9" i="26" s="1"/>
  <c r="J20" i="12"/>
  <c r="C6" i="26" s="1"/>
  <c r="E6" i="26" s="1"/>
  <c r="J34" i="12"/>
  <c r="C20" i="26" s="1"/>
  <c r="E20" i="26" s="1"/>
  <c r="J32" i="12"/>
  <c r="C18" i="26" s="1"/>
  <c r="E18" i="26" s="1"/>
  <c r="J47" i="12"/>
  <c r="C33" i="26" s="1"/>
  <c r="E33" i="26" s="1"/>
  <c r="J39" i="12"/>
  <c r="C25" i="26" s="1"/>
  <c r="E25" i="26" s="1"/>
  <c r="J31" i="12"/>
  <c r="C17" i="26" s="1"/>
  <c r="E17" i="26" s="1"/>
  <c r="J46" i="12"/>
  <c r="C32" i="26" s="1"/>
  <c r="E32" i="26" s="1"/>
  <c r="J38" i="12"/>
  <c r="C24" i="26" s="1"/>
  <c r="E24" i="26" s="1"/>
  <c r="J30" i="12"/>
  <c r="C16" i="26" s="1"/>
  <c r="E16" i="26" s="1"/>
  <c r="J22" i="12"/>
  <c r="C8" i="26" s="1"/>
  <c r="E8" i="26" s="1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Z36" i="13"/>
  <c r="AA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D38" i="13"/>
  <c r="D39" i="13" s="1"/>
  <c r="E38" i="13"/>
  <c r="F38" i="13"/>
  <c r="F39" i="13" s="1"/>
  <c r="G38" i="13"/>
  <c r="H38" i="13"/>
  <c r="I38" i="13"/>
  <c r="J38" i="13"/>
  <c r="K38" i="13"/>
  <c r="L38" i="13"/>
  <c r="M38" i="13"/>
  <c r="N38" i="13"/>
  <c r="O38" i="13"/>
  <c r="P38" i="13"/>
  <c r="Q38" i="13"/>
  <c r="Q39" i="13" s="1"/>
  <c r="R38" i="13"/>
  <c r="S38" i="13"/>
  <c r="T38" i="13"/>
  <c r="U38" i="13"/>
  <c r="V38" i="13"/>
  <c r="W38" i="13"/>
  <c r="X38" i="13"/>
  <c r="Y38" i="13"/>
  <c r="Y39" i="13" s="1"/>
  <c r="Z38" i="13"/>
  <c r="AA38" i="13"/>
  <c r="B38" i="13"/>
  <c r="B37" i="13"/>
  <c r="B35" i="13"/>
  <c r="B33" i="13"/>
  <c r="B34" i="13"/>
  <c r="D20" i="12"/>
  <c r="D48" i="12"/>
  <c r="D46" i="12"/>
  <c r="D47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31" i="12"/>
  <c r="D27" i="12"/>
  <c r="D28" i="12"/>
  <c r="D29" i="12"/>
  <c r="D30" i="12"/>
  <c r="D26" i="12"/>
  <c r="D22" i="12"/>
  <c r="D23" i="12"/>
  <c r="D24" i="12"/>
  <c r="D25" i="12"/>
  <c r="V12" i="3"/>
  <c r="AG12" i="3" s="1"/>
  <c r="W12" i="3"/>
  <c r="AH12" i="3" s="1"/>
  <c r="U12" i="3"/>
  <c r="AF12" i="3" s="1"/>
  <c r="T12" i="3"/>
  <c r="AE12" i="3" s="1"/>
  <c r="R12" i="3"/>
  <c r="AC12" i="3" s="1"/>
  <c r="S12" i="3"/>
  <c r="AD12" i="3" s="1"/>
  <c r="O12" i="3"/>
  <c r="Z12" i="3" s="1"/>
  <c r="H20" i="12" l="1"/>
  <c r="C6" i="25" s="1"/>
  <c r="E6" i="25" s="1"/>
  <c r="I39" i="13"/>
  <c r="R39" i="13"/>
  <c r="W39" i="13"/>
  <c r="H39" i="13"/>
  <c r="P39" i="13"/>
  <c r="G39" i="13"/>
  <c r="O39" i="13"/>
  <c r="L39" i="13"/>
  <c r="T39" i="13"/>
  <c r="V39" i="13"/>
  <c r="S39" i="13"/>
  <c r="K39" i="13"/>
  <c r="J39" i="13"/>
  <c r="N39" i="13"/>
  <c r="E39" i="13"/>
  <c r="U39" i="13"/>
  <c r="M39" i="13"/>
  <c r="X39" i="13"/>
  <c r="Z39" i="13"/>
  <c r="AA39" i="13"/>
  <c r="H27" i="12"/>
  <c r="C13" i="25" s="1"/>
  <c r="E13" i="25" s="1"/>
  <c r="H53" i="12"/>
  <c r="C39" i="25" s="1"/>
  <c r="E39" i="25" s="1"/>
  <c r="H31" i="12"/>
  <c r="C17" i="25" s="1"/>
  <c r="E17" i="25" s="1"/>
  <c r="H47" i="12"/>
  <c r="C33" i="25" s="1"/>
  <c r="E33" i="25" s="1"/>
  <c r="H23" i="12"/>
  <c r="C9" i="25" s="1"/>
  <c r="E9" i="25" s="1"/>
  <c r="H45" i="12"/>
  <c r="C31" i="25" s="1"/>
  <c r="E31" i="25" s="1"/>
  <c r="H37" i="12"/>
  <c r="C23" i="25" s="1"/>
  <c r="E23" i="25" s="1"/>
  <c r="H46" i="12"/>
  <c r="C32" i="25" s="1"/>
  <c r="E32" i="25" s="1"/>
  <c r="H55" i="12"/>
  <c r="C41" i="25" s="1"/>
  <c r="E41" i="25" s="1"/>
  <c r="H25" i="12"/>
  <c r="C11" i="25" s="1"/>
  <c r="E11" i="25" s="1"/>
  <c r="H39" i="12"/>
  <c r="C25" i="25" s="1"/>
  <c r="E25" i="25" s="1"/>
  <c r="H24" i="12"/>
  <c r="C10" i="25" s="1"/>
  <c r="E10" i="25" s="1"/>
  <c r="H38" i="12"/>
  <c r="C24" i="25" s="1"/>
  <c r="E24" i="25" s="1"/>
  <c r="H54" i="12"/>
  <c r="C40" i="25" s="1"/>
  <c r="E40" i="25" s="1"/>
  <c r="H22" i="12"/>
  <c r="C8" i="25" s="1"/>
  <c r="E8" i="25" s="1"/>
  <c r="H44" i="12"/>
  <c r="C30" i="25" s="1"/>
  <c r="E30" i="25" s="1"/>
  <c r="H36" i="12"/>
  <c r="C22" i="25" s="1"/>
  <c r="E22" i="25" s="1"/>
  <c r="H48" i="12"/>
  <c r="C34" i="25" s="1"/>
  <c r="E34" i="25" s="1"/>
  <c r="H56" i="12"/>
  <c r="C42" i="25" s="1"/>
  <c r="E42" i="25" s="1"/>
  <c r="H26" i="12"/>
  <c r="C12" i="25" s="1"/>
  <c r="E12" i="25" s="1"/>
  <c r="H35" i="12"/>
  <c r="C21" i="25" s="1"/>
  <c r="E21" i="25" s="1"/>
  <c r="H42" i="12"/>
  <c r="C28" i="25" s="1"/>
  <c r="E28" i="25" s="1"/>
  <c r="H50" i="12"/>
  <c r="C36" i="25" s="1"/>
  <c r="E36" i="25" s="1"/>
  <c r="H29" i="12"/>
  <c r="C15" i="25" s="1"/>
  <c r="E15" i="25" s="1"/>
  <c r="H41" i="12"/>
  <c r="C27" i="25" s="1"/>
  <c r="E27" i="25" s="1"/>
  <c r="H33" i="12"/>
  <c r="C19" i="25" s="1"/>
  <c r="E19" i="25" s="1"/>
  <c r="H51" i="12"/>
  <c r="C37" i="25" s="1"/>
  <c r="E37" i="25" s="1"/>
  <c r="H43" i="12"/>
  <c r="C29" i="25" s="1"/>
  <c r="E29" i="25" s="1"/>
  <c r="H49" i="12"/>
  <c r="C35" i="25" s="1"/>
  <c r="H30" i="12"/>
  <c r="C16" i="25" s="1"/>
  <c r="E16" i="25" s="1"/>
  <c r="H34" i="12"/>
  <c r="C20" i="25" s="1"/>
  <c r="E20" i="25" s="1"/>
  <c r="H28" i="12"/>
  <c r="C14" i="25" s="1"/>
  <c r="E14" i="25" s="1"/>
  <c r="H40" i="12"/>
  <c r="C26" i="25" s="1"/>
  <c r="E26" i="25" s="1"/>
  <c r="H32" i="12"/>
  <c r="C18" i="25" s="1"/>
  <c r="E18" i="25" s="1"/>
  <c r="H52" i="12"/>
  <c r="C38" i="25" s="1"/>
  <c r="E38" i="25" s="1"/>
  <c r="D21" i="12"/>
  <c r="D19" i="12"/>
  <c r="B39" i="13"/>
  <c r="H21" i="12" l="1"/>
  <c r="C7" i="25" s="1"/>
  <c r="E7" i="25" s="1"/>
</calcChain>
</file>

<file path=xl/sharedStrings.xml><?xml version="1.0" encoding="utf-8"?>
<sst xmlns="http://schemas.openxmlformats.org/spreadsheetml/2006/main" count="1826" uniqueCount="318">
  <si>
    <t>Source of data</t>
  </si>
  <si>
    <t>Eurostat</t>
  </si>
  <si>
    <t>UNIT</t>
  </si>
  <si>
    <t>GEO</t>
  </si>
  <si>
    <t>:</t>
  </si>
  <si>
    <t>Imports</t>
  </si>
  <si>
    <t>Nuclear heat</t>
  </si>
  <si>
    <t>Exports</t>
  </si>
  <si>
    <t>TIME</t>
  </si>
  <si>
    <t>Electricity</t>
  </si>
  <si>
    <t>Other</t>
  </si>
  <si>
    <t>Non-renewable waste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</si>
  <si>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</si>
  <si>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</si>
  <si>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</si>
  <si>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</si>
  <si>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</si>
  <si>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</si>
  <si>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</si>
  <si>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</si>
  <si>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</si>
  <si>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</si>
  <si>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</si>
  <si>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</si>
  <si>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</si>
  <si>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</si>
  <si>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</si>
  <si>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</si>
  <si>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</si>
  <si>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</si>
  <si>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</si>
  <si>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</si>
  <si>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</si>
  <si>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</si>
  <si>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</si>
  <si>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</si>
  <si>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</si>
  <si>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</si>
  <si>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Iceland</t>
  </si>
  <si>
    <t>Norway</t>
  </si>
  <si>
    <t>Montenegro</t>
  </si>
  <si>
    <t>Albania</t>
  </si>
  <si>
    <t>Serbia</t>
  </si>
  <si>
    <t>Moldova</t>
  </si>
  <si>
    <t>Ukraine</t>
  </si>
  <si>
    <t>Gross inland consumption</t>
  </si>
  <si>
    <t>GEO/TIME</t>
  </si>
  <si>
    <t>AGE</t>
  </si>
  <si>
    <t>Total</t>
  </si>
  <si>
    <t>SEX</t>
  </si>
  <si>
    <t>Bosnia and Herzegovina</t>
  </si>
  <si>
    <t>Georgia</t>
  </si>
  <si>
    <t>Energy transformation</t>
  </si>
  <si>
    <t>Non-energy use</t>
  </si>
  <si>
    <t>Industry sector</t>
  </si>
  <si>
    <t>Services</t>
  </si>
  <si>
    <t>Industry</t>
  </si>
  <si>
    <t>Road transport</t>
  </si>
  <si>
    <t>Other transport</t>
  </si>
  <si>
    <t>CLV10_MEUR - Chain linked volumes (2010), million euro</t>
  </si>
  <si>
    <t>B1GQ - Gross domestic product at market prices</t>
  </si>
  <si>
    <t>NA_ITEM</t>
  </si>
  <si>
    <t>GEO/UNIT</t>
  </si>
  <si>
    <t>CP_MEUR - Current prices, million euro</t>
  </si>
  <si>
    <t>CLV05_MEUR - Chain linked volumes (2005), million euro</t>
  </si>
  <si>
    <t>Special value:</t>
  </si>
  <si>
    <t>not available</t>
  </si>
  <si>
    <t>Total (all fuels)</t>
  </si>
  <si>
    <t>Solid fossil fuels</t>
  </si>
  <si>
    <t>Net imports</t>
  </si>
  <si>
    <t>Import dependency</t>
  </si>
  <si>
    <t>Self sufficiency</t>
  </si>
  <si>
    <t>(%)</t>
  </si>
  <si>
    <t>Natural gas</t>
  </si>
  <si>
    <t>Naphtha</t>
  </si>
  <si>
    <t>Crude oil</t>
  </si>
  <si>
    <t>Fuel oil</t>
  </si>
  <si>
    <t>Households</t>
  </si>
  <si>
    <t>Transport</t>
  </si>
  <si>
    <t>Inland waterways</t>
  </si>
  <si>
    <t>Rail</t>
  </si>
  <si>
    <t>Domestic aviation</t>
  </si>
  <si>
    <t>Road</t>
  </si>
  <si>
    <t>International aviation</t>
  </si>
  <si>
    <t>NRG_BAL</t>
  </si>
  <si>
    <t>Primary production</t>
  </si>
  <si>
    <t>Oil and petroleum products (excluding biofuel portion)</t>
  </si>
  <si>
    <t>Renewables and biofuels</t>
  </si>
  <si>
    <t>Heat</t>
  </si>
  <si>
    <t>SIEC/TIME</t>
  </si>
  <si>
    <t>Final consumption - non-energy use</t>
  </si>
  <si>
    <t>Final consumption - energy use</t>
  </si>
  <si>
    <t>Manufactured gases</t>
  </si>
  <si>
    <t>Peat and peat products</t>
  </si>
  <si>
    <t>Oil shale and oil sands</t>
  </si>
  <si>
    <t>GEO/SIEC</t>
  </si>
  <si>
    <t>Czechia</t>
  </si>
  <si>
    <t>North Macedonia</t>
  </si>
  <si>
    <t>SIEC</t>
  </si>
  <si>
    <t>NRG_BAL/TIME</t>
  </si>
  <si>
    <t>Transformation input - energy use</t>
  </si>
  <si>
    <t>Transformation output</t>
  </si>
  <si>
    <t>Energy sector - energy use</t>
  </si>
  <si>
    <t>Final consumption - industry sector - energy use</t>
  </si>
  <si>
    <t>Final consumption - transport sector - energy use</t>
  </si>
  <si>
    <t>Final consumption - transport sector - road - energy use</t>
  </si>
  <si>
    <t>Final consumption - other sectors - energy use</t>
  </si>
  <si>
    <t>Final consumption - other sectors - households - energy use</t>
  </si>
  <si>
    <t>Final consumption - other sectors - commercial and public services - energy use</t>
  </si>
  <si>
    <t>Final consumption - transport sector - rail - energy use</t>
  </si>
  <si>
    <t>Final consumption - transport sector - domestic aviation - energy use</t>
  </si>
  <si>
    <t>Final consumption - transport sector - domestic navigation - energy use</t>
  </si>
  <si>
    <t>International maritime bunkers</t>
  </si>
  <si>
    <t>Oil and petroleum products</t>
  </si>
  <si>
    <t>Gas oil and diesel oil</t>
  </si>
  <si>
    <t>Motor gasoline</t>
  </si>
  <si>
    <t>Domestic production and stock changes</t>
  </si>
  <si>
    <t>Other (¹)</t>
  </si>
  <si>
    <t>European Union - 27 countries (from 2020)</t>
  </si>
  <si>
    <t>Population</t>
  </si>
  <si>
    <t>* This designation is without prejudice to positions on status, and is in line with UNSCR 1244 and the ICJ Opinion on the Kosovo Declaration of Independence.</t>
  </si>
  <si>
    <t>Kosovo*</t>
  </si>
  <si>
    <t>EU</t>
  </si>
  <si>
    <t>Terajoule (TJ)</t>
  </si>
  <si>
    <t>Petajoule (PJ)</t>
  </si>
  <si>
    <t>Gross available energy</t>
  </si>
  <si>
    <t>Terajoule</t>
  </si>
  <si>
    <t>CP_MPPS_EU27_2020 - Current prices, million purchasing power standards (PPS, EU27 from 2020)</t>
  </si>
  <si>
    <t>(Gigajoule per thousand EUR PPS)</t>
  </si>
  <si>
    <t>(gigajoule per thousand EUR PPS)</t>
  </si>
  <si>
    <t>[Gross available energy divided by GDP PPS]</t>
  </si>
  <si>
    <t>Petajoules</t>
  </si>
  <si>
    <t>(% of total, based on terajoules)</t>
  </si>
  <si>
    <t>(terajoules)</t>
  </si>
  <si>
    <t>(terajoules per capita)</t>
  </si>
  <si>
    <t>(1990 = 100, based on terajoules)</t>
  </si>
  <si>
    <t>(terajoule)</t>
  </si>
  <si>
    <t>(kilogram of oil equivalent per € thousand)</t>
  </si>
  <si>
    <t>Open product page</t>
  </si>
  <si>
    <t>Open in Data Browser</t>
  </si>
  <si>
    <t xml:space="preserve">Last update of data: </t>
  </si>
  <si>
    <t xml:space="preserve">Last change of data structure: 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</si>
  <si>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</si>
  <si>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</si>
  <si>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</si>
  <si>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</si>
  <si>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</si>
  <si>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</si>
  <si>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</si>
  <si>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</si>
  <si>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</si>
  <si>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</si>
  <si>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</si>
  <si>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</si>
  <si>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</si>
  <si>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</si>
  <si>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</si>
  <si>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</si>
  <si>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</si>
  <si>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</si>
  <si>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</si>
  <si>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</si>
  <si>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</si>
  <si>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</si>
  <si>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</si>
  <si>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</si>
  <si>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</si>
  <si>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</si>
  <si>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</si>
  <si>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</si>
  <si>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</si>
  <si>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</si>
  <si>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</si>
  <si>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</si>
  <si>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Complete energy balances [NRG_BAL_C__custom_6166520]</t>
  </si>
  <si>
    <t>Complete energy balances [NRG_BAL_C__custom_6167407]</t>
  </si>
  <si>
    <t>Figure 2: Imports of selected energy products, EU, 1990-2021</t>
  </si>
  <si>
    <t>Figure 3: Exports of selected energy products, EU, 1990-2021</t>
  </si>
  <si>
    <t>Türkiye</t>
  </si>
  <si>
    <t>Complete energy balances [NRG_BAL_C__custom_6168045]</t>
  </si>
  <si>
    <t>First table data copied from previous sheet</t>
  </si>
  <si>
    <t>Y</t>
  </si>
  <si>
    <t>N</t>
  </si>
  <si>
    <t>Euro Area (Y/N)</t>
  </si>
  <si>
    <t>(gigajoule per person)</t>
  </si>
  <si>
    <t>Gigajoule (GJ) per person</t>
  </si>
  <si>
    <t>Time frequency</t>
  </si>
  <si>
    <t>Annual</t>
  </si>
  <si>
    <t>Standard international energy product classification (SIEC)</t>
  </si>
  <si>
    <t>Unit of measure</t>
  </si>
  <si>
    <t>Geopolitical entity (reporting)</t>
  </si>
  <si>
    <t>Data linked to DATA-5</t>
  </si>
  <si>
    <t>[Gross available energy divided by GDP - Chain linked volumes (2010)]</t>
  </si>
  <si>
    <t>Energy balance</t>
  </si>
  <si>
    <t>Energy intensity of GDP in chain linked volumes (2010)</t>
  </si>
  <si>
    <t>Kilograms of oil equivalent (KGOE) per thousand euro</t>
  </si>
  <si>
    <t>Number</t>
  </si>
  <si>
    <t>Age class</t>
  </si>
  <si>
    <t>Sex</t>
  </si>
  <si>
    <t>NRG_BAL (Labels)</t>
  </si>
  <si>
    <t>SIEC (Labels)</t>
  </si>
  <si>
    <t/>
  </si>
  <si>
    <t>Transport activities</t>
  </si>
  <si>
    <t>(¹) International aviation and maritime bunkers are excluded from category Final energy consumption for transport.</t>
  </si>
  <si>
    <t>BE</t>
  </si>
  <si>
    <t>CZ</t>
  </si>
  <si>
    <t>DE</t>
  </si>
  <si>
    <t>GE</t>
  </si>
  <si>
    <t>ES</t>
  </si>
  <si>
    <t>FR</t>
  </si>
  <si>
    <t>IT</t>
  </si>
  <si>
    <t>CY</t>
  </si>
  <si>
    <t>LU</t>
  </si>
  <si>
    <t>HU</t>
  </si>
  <si>
    <t>RO</t>
  </si>
  <si>
    <t>FI</t>
  </si>
  <si>
    <t>NO</t>
  </si>
  <si>
    <t>BG</t>
  </si>
  <si>
    <t>DK</t>
  </si>
  <si>
    <t>EE</t>
  </si>
  <si>
    <t>IE</t>
  </si>
  <si>
    <t>EL</t>
  </si>
  <si>
    <t>HR</t>
  </si>
  <si>
    <t>LV</t>
  </si>
  <si>
    <t>LT</t>
  </si>
  <si>
    <t>MT</t>
  </si>
  <si>
    <t>NL</t>
  </si>
  <si>
    <t>AT</t>
  </si>
  <si>
    <t>PL</t>
  </si>
  <si>
    <t>PT</t>
  </si>
  <si>
    <t>SI</t>
  </si>
  <si>
    <t>SK</t>
  </si>
  <si>
    <t>SE</t>
  </si>
  <si>
    <t>IS</t>
  </si>
  <si>
    <t>MD</t>
  </si>
  <si>
    <t>MK</t>
  </si>
  <si>
    <t>AL</t>
  </si>
  <si>
    <t>RS</t>
  </si>
  <si>
    <t>XK</t>
  </si>
  <si>
    <t>BA</t>
  </si>
  <si>
    <t>2022</t>
  </si>
  <si>
    <t>Figure 1: Primary energy production by fuel, EU, 1990-2022</t>
  </si>
  <si>
    <t>Figure 4: Gross available energy by fuel, EU, 1990-2022</t>
  </si>
  <si>
    <t>Figure 5: Gross available energy by fuel, EU, 1990-2022</t>
  </si>
  <si>
    <t>Kosovo**</t>
  </si>
  <si>
    <t>** This designation is without prejudice to positions on status, and is in line with UNSCR 1244 and the ICJ Opinion on the Kosovo Declaration of Independence.</t>
  </si>
  <si>
    <t>Figure 6: Gross available energy by fuel, 2022</t>
  </si>
  <si>
    <t>Map 1: Energy consumption per capita, 2022</t>
  </si>
  <si>
    <t>Map 2: Energy intensity of the economy, 2022</t>
  </si>
  <si>
    <t>IMAGE (europa.eu)</t>
  </si>
  <si>
    <t>TR</t>
  </si>
  <si>
    <t>ME</t>
  </si>
  <si>
    <t>Figure 8: Structural shares of energy use in main categories of energy balances, EU, 1990-2022</t>
  </si>
  <si>
    <t>Figure 11: Final energy consumption by sector, EU, 1990-2022</t>
  </si>
  <si>
    <t>Figure 10: Final energy consumption by sector, EU, 2022</t>
  </si>
  <si>
    <t>Figure 12: Energy consumption by transport mode, EU, 1990-2022</t>
  </si>
  <si>
    <t>Consumption (gross available energy)</t>
  </si>
  <si>
    <t>Figure 2: Imports of selected energy products, EU, 1990-2022</t>
  </si>
  <si>
    <t>Figure 3: Exports of selected energy products, EU, 1990-2022</t>
  </si>
  <si>
    <t>Figure 7: Gross available energy per capita, 1990 and 2022</t>
  </si>
  <si>
    <t>Figure 9: Final energy consumption by fuel, EU, 1990-2022</t>
  </si>
  <si>
    <t>Figure 13: Non-energy consumption by fuel, EU, 1990-2022</t>
  </si>
  <si>
    <t>Figure 14: Energy dependency by fuel, EU, in selected years, 1990-2022</t>
  </si>
  <si>
    <t>Figure 15: Energy intensity of the economy, in selected years, 2010-2022</t>
  </si>
  <si>
    <r>
      <t>Source:</t>
    </r>
    <r>
      <rPr>
        <sz val="10"/>
        <rFont val="Arial"/>
        <family val="2"/>
      </rPr>
      <t xml:space="preserve"> Eurostat (online data code: nrg_bal_c)</t>
    </r>
  </si>
  <si>
    <r>
      <t>Source:</t>
    </r>
    <r>
      <rPr>
        <sz val="10"/>
        <rFont val="Arial"/>
        <family val="2"/>
      </rPr>
      <t xml:space="preserve"> Eurostat (online data codes: nrg_ind_ei)</t>
    </r>
  </si>
  <si>
    <r>
      <t>Source:</t>
    </r>
    <r>
      <rPr>
        <sz val="10"/>
        <rFont val="Arial"/>
        <family val="2"/>
      </rPr>
      <t xml:space="preserve"> Eurostat (online data code: nrg_bal_s)</t>
    </r>
  </si>
  <si>
    <t>Note: the upper part of the column shows net imports with respect to gross inland energy consumption (including international maritime bunkers), which is represented by total column height.</t>
  </si>
  <si>
    <t>Solid fossil fuels - domestic production and stocks</t>
  </si>
  <si>
    <t>Total petroleum products - domestic production and stocks</t>
  </si>
  <si>
    <t>Gas  - domestic production and stocks</t>
  </si>
  <si>
    <t>Solid fossil fuels - net imports</t>
  </si>
  <si>
    <t>Total petroleum products - net imports</t>
  </si>
  <si>
    <t>Gas - net imports</t>
  </si>
  <si>
    <t>Figure 1: Primary energy production by fuel, EU, 1990-2023</t>
  </si>
  <si>
    <t>Figure 4: Gross available energy by fuel, EU, 1990-2023</t>
  </si>
  <si>
    <t>Figure 5: Gross available energy by fuel, EU, 1990-2023</t>
  </si>
  <si>
    <t>Figure 9: Final energy consumption by fuel, EU, 1990-2023</t>
  </si>
  <si>
    <t>Figure 13: Non-energy consumption by fuel, EU-27, 1990-2023</t>
  </si>
  <si>
    <t>04/03/2025 23:00</t>
  </si>
  <si>
    <t>16/12/2024 11:00</t>
  </si>
  <si>
    <t>Georgia*</t>
  </si>
  <si>
    <t>*Data for 2022</t>
  </si>
  <si>
    <t>* Data for 2022</t>
  </si>
  <si>
    <t>02/05/2025 23:00</t>
  </si>
  <si>
    <t xml:space="preserve">Description: </t>
  </si>
  <si>
    <t>-</t>
  </si>
  <si>
    <t>24/04/2025 23:00</t>
  </si>
  <si>
    <t>10/02/2025 23:00</t>
  </si>
  <si>
    <t>Population on 1 January by age and sex [demo_pjan__custom_16506465]</t>
  </si>
  <si>
    <t>Gross domestic product (GDP) and main components (output, expenditure and income) [nama_10_gdp__custom_16506705]</t>
  </si>
  <si>
    <t>14/04/2025 23:00</t>
  </si>
  <si>
    <t>GDP</t>
  </si>
  <si>
    <t>MAP DATA 2023
energy per capita</t>
  </si>
  <si>
    <t>MAP DATA 2023
energy per GDP PPS</t>
  </si>
  <si>
    <t>Map 2: Energy intensity of the economy, 2023</t>
  </si>
  <si>
    <t>* This designation is without prejudice to positions on status, and is in line with UNSCR 1244 and the ICJ Opinion on the Kosovo Declaration of Independence. Data for 2022.</t>
  </si>
  <si>
    <t>Map 1: Energy consumption per capita, 2023</t>
  </si>
  <si>
    <t>Complete energy balances [nrg_bal_c__custom_16507199]</t>
  </si>
  <si>
    <t>2023</t>
  </si>
  <si>
    <t>Energy intensity [nrg_ind_ei__custom_16507296]</t>
  </si>
  <si>
    <t>19/12/2024 23:00</t>
  </si>
  <si>
    <t>Figure 15: Energy intensity of the economy, in selected years, 2010-2023</t>
  </si>
  <si>
    <t>Simplified energy balances [nrg_bal_s__custom_16508454]</t>
  </si>
  <si>
    <t>1990/2023</t>
  </si>
  <si>
    <t>Population on 1 January by age and sex [demo_pjan__custom_16508699]</t>
  </si>
  <si>
    <t>Figure 7: Gross available energy per capita, 1990 and 2023</t>
  </si>
  <si>
    <t>THIS TABLE BELOW IS TO COPY-PASTE VALUES FROM ABOVE AND ORDER BY VALUE</t>
  </si>
  <si>
    <t>European Union (27 countries)</t>
  </si>
  <si>
    <t>Simplified energy balances [nrg_bal_s__custom_16510836]</t>
  </si>
  <si>
    <t>Figure 10: Final energy consumption by sector, EU, 2023</t>
  </si>
  <si>
    <t>Simplified energy balances [nrg_bal_s__custom_16511083]</t>
  </si>
  <si>
    <t>Figure 6: Gross available energy by fuel, 2023</t>
  </si>
  <si>
    <t>Source: Eurostat (online data code: nrg_bal_s)</t>
  </si>
  <si>
    <r>
      <t>Source:</t>
    </r>
    <r>
      <rPr>
        <sz val="10"/>
        <color theme="1"/>
        <rFont val="Arial"/>
        <family val="2"/>
      </rPr>
      <t xml:space="preserve"> Eurostat (online data codes: nrg_bal_s, nama_10_gdp)</t>
    </r>
  </si>
  <si>
    <r>
      <t>Source:</t>
    </r>
    <r>
      <rPr>
        <sz val="10"/>
        <color theme="1"/>
        <rFont val="Arial"/>
        <family val="2"/>
      </rPr>
      <t xml:space="preserve"> Eurostat (online data code: nrg_bal_c)</t>
    </r>
  </si>
  <si>
    <r>
      <t>Source:</t>
    </r>
    <r>
      <rPr>
        <sz val="10"/>
        <color theme="1"/>
        <rFont val="Arial"/>
        <family val="2"/>
      </rPr>
      <t xml:space="preserve"> Eurostat (online data codes: nrg_bal_s, demo_pjan)</t>
    </r>
  </si>
  <si>
    <r>
      <t>Source:</t>
    </r>
    <r>
      <rPr>
        <sz val="10"/>
        <color theme="1"/>
        <rFont val="Arial"/>
        <family val="2"/>
      </rPr>
      <t xml:space="preserve"> Eurostat (online data code: nrg_bal_s)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</si>
</sst>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.00_);_(* \(#,##0.00\);_(* &quot;-&quot;??_);_(@_)"/>
    <numFmt numFmtId="165" formatCode="_-* #,##0.00\ _€_-;\-* #,##0.00\ _€_-;_-* &quot;-&quot;??\ _€_-;_-@_-"/>
    <numFmt numFmtId="166" formatCode="dd\.mm\.yy"/>
    <numFmt numFmtId="167" formatCode="_-* #,##0\ _€_-;\-* #,##0\ _€_-;_-* &quot;-&quot;??\ _€_-;_-@_-"/>
    <numFmt numFmtId="168" formatCode="0.0%"/>
    <numFmt numFmtId="169" formatCode="#,##0.0000"/>
    <numFmt numFmtId="170" formatCode="\+0.0%;\-0.0%;0%"/>
    <numFmt numFmtId="171" formatCode="0.0"/>
    <numFmt numFmtId="172" formatCode="#,##0.0"/>
    <numFmt numFmtId="173" formatCode="#,##0.0_i"/>
    <numFmt numFmtId="174" formatCode="_-* #,##0.00\ [$€]_-;\-* #,##0.00\ [$€]_-;_-* &quot;-&quot;??\ [$€]_-;_-@_-"/>
    <numFmt numFmtId="175" formatCode="#,###,##0"/>
    <numFmt numFmtId="176" formatCode="#,##0.0_ ;\-#,##0.0\ "/>
    <numFmt numFmtId="177" formatCode="#,##0.000"/>
    <numFmt numFmtId="178" formatCode="#\ ##0.0"/>
    <numFmt numFmtId="179" formatCode="#\ ###\ ##0.0"/>
    <numFmt numFmtId="180" formatCode="#,##0.##########"/>
    <numFmt numFmtId="181" formatCode="####\ ##0.0"/>
  </numFmts>
  <fonts count="5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9"/>
      <name val="Times New Roman"/>
      <family val="1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name val="Arial"/>
      <family val="2"/>
      <charset val="161"/>
    </font>
    <font>
      <sz val="10"/>
      <name val="Arial"/>
      <family val="2"/>
      <charset val="161"/>
    </font>
    <font>
      <sz val="8"/>
      <name val="Helvetica"/>
      <family val="2"/>
    </font>
    <font>
      <sz val="9"/>
      <name val="Arial"/>
      <family val="2"/>
      <charset val="161"/>
    </font>
    <font>
      <sz val="8"/>
      <color theme="1"/>
      <name val="Arial Narrow"/>
      <family val="2"/>
    </font>
    <font>
      <sz val="9"/>
      <color theme="1"/>
      <name val="Arial"/>
      <family val="2"/>
      <charset val="161"/>
    </font>
    <font>
      <sz val="14"/>
      <name val="Arial"/>
      <family val="2"/>
    </font>
    <font>
      <b/>
      <sz val="18"/>
      <color indexed="56"/>
      <name val="Cambria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9"/>
      <name val="Arial"/>
      <family val="2"/>
    </font>
    <font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  <font>
      <b/>
      <sz val="10"/>
      <color theme="7"/>
      <name val="Arial"/>
      <family val="2"/>
    </font>
    <font>
      <b/>
      <sz val="10"/>
      <color theme="6"/>
      <name val="Arial"/>
      <family val="2"/>
    </font>
    <font>
      <sz val="10"/>
      <color theme="7"/>
      <name val="Arial"/>
      <family val="2"/>
    </font>
    <font>
      <sz val="10"/>
      <color theme="6"/>
      <name val="Arial"/>
      <family val="2"/>
    </font>
    <font>
      <sz val="10"/>
      <color indexed="10"/>
      <name val="Arial"/>
      <family val="2"/>
    </font>
    <font>
      <sz val="10"/>
      <color indexed="1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darkTrellis"/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F6F6F6"/>
      </patternFill>
    </fill>
    <fill>
      <patternFill patternType="solid">
        <fgColor rgb="FF4669AF"/>
      </patternFill>
    </fill>
    <fill>
      <patternFill patternType="solid">
        <fgColor rgb="FFDCE6F1"/>
      </patternFill>
    </fill>
    <fill>
      <patternFill patternType="solid">
        <fgColor rgb="FF0096DC"/>
      </patternFill>
    </fill>
    <fill>
      <patternFill patternType="mediumGray">
        <bgColor indexed="22"/>
      </patternFill>
    </fill>
  </fills>
  <borders count="4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rgb="FFC0C0C0"/>
      </top>
      <bottom style="thin">
        <color rgb="FF000000"/>
      </bottom>
      <diagonal/>
    </border>
    <border>
      <left/>
      <right style="medium">
        <color indexed="64"/>
      </right>
      <top style="hair">
        <color rgb="FFC0C0C0"/>
      </top>
      <bottom style="thin">
        <color rgb="FF000000"/>
      </bottom>
      <diagonal/>
    </border>
    <border>
      <left style="medium">
        <color indexed="64"/>
      </left>
      <right/>
      <top/>
      <bottom style="hair">
        <color rgb="FFC0C0C0"/>
      </bottom>
      <diagonal/>
    </border>
    <border>
      <left/>
      <right style="medium">
        <color indexed="64"/>
      </right>
      <top/>
      <bottom style="hair">
        <color rgb="FFC0C0C0"/>
      </bottom>
      <diagonal/>
    </border>
    <border>
      <left style="medium">
        <color indexed="64"/>
      </left>
      <right/>
      <top style="hair">
        <color rgb="FFC0C0C0"/>
      </top>
      <bottom style="hair">
        <color rgb="FFC0C0C0"/>
      </bottom>
      <diagonal/>
    </border>
    <border>
      <left/>
      <right style="medium">
        <color indexed="64"/>
      </right>
      <top style="hair">
        <color rgb="FFC0C0C0"/>
      </top>
      <bottom style="hair">
        <color rgb="FFC0C0C0"/>
      </bottom>
      <diagonal/>
    </border>
    <border>
      <left style="medium">
        <color indexed="64"/>
      </left>
      <right/>
      <top style="hair">
        <color rgb="FFC0C0C0"/>
      </top>
      <bottom/>
      <diagonal/>
    </border>
    <border>
      <left/>
      <right style="medium">
        <color indexed="64"/>
      </right>
      <top style="hair">
        <color rgb="FFC0C0C0"/>
      </top>
      <bottom/>
      <diagonal/>
    </border>
    <border>
      <left style="medium">
        <color indexed="64"/>
      </left>
      <right/>
      <top style="hair">
        <color rgb="FFC0C0C0"/>
      </top>
      <bottom style="medium">
        <color indexed="64"/>
      </bottom>
      <diagonal/>
    </border>
    <border>
      <left/>
      <right style="medium">
        <color indexed="64"/>
      </right>
      <top style="hair">
        <color rgb="FFC0C0C0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</borders>
  <cellStyleXfs count="212">
    <xf numFmtId="0" fontId="0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7" fillId="0" borderId="0"/>
    <xf numFmtId="0" fontId="7" fillId="0" borderId="0"/>
    <xf numFmtId="0" fontId="7" fillId="6" borderId="0" applyNumberFormat="0" applyFont="0" applyBorder="0" applyAlignment="0"/>
    <xf numFmtId="0" fontId="2" fillId="0" borderId="0"/>
    <xf numFmtId="9" fontId="7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Protection="0">
      <alignment vertical="center"/>
    </xf>
    <xf numFmtId="0" fontId="7" fillId="0" borderId="0"/>
    <xf numFmtId="164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173" fontId="4" fillId="0" borderId="0" applyFill="0" applyBorder="0" applyProtection="0">
      <alignment horizontal="right"/>
    </xf>
    <xf numFmtId="173" fontId="9" fillId="0" borderId="0" applyFill="0" applyBorder="0" applyProtection="0">
      <alignment horizontal="right"/>
    </xf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49" fontId="11" fillId="0" borderId="30" applyNumberFormat="0" applyFont="0" applyFill="0" applyBorder="0" applyProtection="0">
      <alignment horizontal="left" vertical="center"/>
    </xf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8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31" applyNumberFormat="0" applyAlignment="0" applyProtection="0"/>
    <xf numFmtId="0" fontId="14" fillId="9" borderId="0" applyNumberFormat="0" applyBorder="0" applyAlignment="0" applyProtection="0"/>
    <xf numFmtId="0" fontId="15" fillId="26" borderId="32" applyNumberFormat="0" applyAlignment="0" applyProtection="0"/>
    <xf numFmtId="4" fontId="16" fillId="0" borderId="28" applyFill="0" applyBorder="0" applyProtection="0">
      <alignment horizontal="right" vertical="center"/>
    </xf>
    <xf numFmtId="0" fontId="15" fillId="26" borderId="32" applyNumberFormat="0" applyAlignment="0" applyProtection="0"/>
    <xf numFmtId="0" fontId="15" fillId="26" borderId="32" applyNumberFormat="0" applyAlignment="0" applyProtection="0"/>
    <xf numFmtId="0" fontId="17" fillId="27" borderId="33" applyNumberFormat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28" borderId="0" applyNumberFormat="0" applyFont="0" applyBorder="0" applyAlignment="0" applyProtection="0"/>
    <xf numFmtId="0" fontId="18" fillId="13" borderId="32" applyNumberFormat="0" applyAlignment="0" applyProtection="0"/>
    <xf numFmtId="0" fontId="19" fillId="0" borderId="34" applyNumberFormat="0" applyFill="0" applyAlignment="0" applyProtection="0"/>
    <xf numFmtId="0" fontId="6" fillId="0" borderId="27" applyNumberFormat="0" applyFill="0" applyAlignment="0" applyProtection="0"/>
    <xf numFmtId="0" fontId="6" fillId="0" borderId="27" applyNumberFormat="0" applyFill="0" applyAlignment="0" applyProtection="0"/>
    <xf numFmtId="0" fontId="20" fillId="0" borderId="0" applyNumberFormat="0" applyFill="0" applyBorder="0" applyAlignment="0" applyProtection="0"/>
    <xf numFmtId="174" fontId="7" fillId="0" borderId="0" applyFont="0" applyFill="0" applyBorder="0" applyAlignment="0" applyProtection="0"/>
    <xf numFmtId="0" fontId="7" fillId="0" borderId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" fillId="5" borderId="0" applyNumberFormat="0" applyBorder="0" applyAlignment="0" applyProtection="0"/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13" borderId="32" applyNumberFormat="0" applyAlignment="0" applyProtection="0"/>
    <xf numFmtId="0" fontId="18" fillId="13" borderId="32" applyNumberFormat="0" applyAlignment="0" applyProtection="0"/>
    <xf numFmtId="0" fontId="28" fillId="0" borderId="38" applyNumberFormat="0" applyFill="0" applyAlignment="0" applyProtection="0"/>
    <xf numFmtId="0" fontId="29" fillId="29" borderId="0" applyNumberFormat="0" applyBorder="0" applyAlignment="0" applyProtection="0"/>
    <xf numFmtId="0" fontId="8" fillId="0" borderId="0"/>
    <xf numFmtId="0" fontId="30" fillId="0" borderId="0"/>
    <xf numFmtId="2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 applyFill="0" applyBorder="0" applyAlignment="0" applyProtection="0"/>
    <xf numFmtId="0" fontId="1" fillId="0" borderId="0"/>
    <xf numFmtId="0" fontId="1" fillId="0" borderId="0"/>
    <xf numFmtId="0" fontId="2" fillId="0" borderId="0"/>
    <xf numFmtId="0" fontId="31" fillId="0" borderId="0"/>
    <xf numFmtId="0" fontId="32" fillId="0" borderId="0" applyNumberFormat="0" applyFont="0" applyFill="0" applyBorder="0" applyAlignment="0" applyProtection="0"/>
    <xf numFmtId="0" fontId="8" fillId="0" borderId="0"/>
    <xf numFmtId="0" fontId="4" fillId="0" borderId="0" applyNumberFormat="0" applyFill="0" applyBorder="0" applyProtection="0">
      <alignment vertical="center"/>
    </xf>
    <xf numFmtId="0" fontId="32" fillId="0" borderId="0"/>
    <xf numFmtId="0" fontId="7" fillId="0" borderId="0" applyNumberFormat="0" applyFont="0" applyFill="0" applyBorder="0" applyAlignment="0" applyProtection="0"/>
    <xf numFmtId="0" fontId="2" fillId="0" borderId="0"/>
    <xf numFmtId="0" fontId="32" fillId="0" borderId="0"/>
    <xf numFmtId="0" fontId="7" fillId="0" borderId="0"/>
    <xf numFmtId="0" fontId="1" fillId="0" borderId="0"/>
    <xf numFmtId="0" fontId="8" fillId="0" borderId="0"/>
    <xf numFmtId="0" fontId="8" fillId="0" borderId="0"/>
    <xf numFmtId="4" fontId="11" fillId="0" borderId="29" applyFill="0" applyBorder="0" applyProtection="0">
      <alignment horizontal="right" vertical="center"/>
    </xf>
    <xf numFmtId="0" fontId="11" fillId="0" borderId="29" applyNumberFormat="0" applyFill="0" applyAlignment="0" applyProtection="0"/>
    <xf numFmtId="0" fontId="33" fillId="30" borderId="0" applyNumberFormat="0" applyFont="0" applyBorder="0" applyAlignment="0" applyProtection="0"/>
    <xf numFmtId="0" fontId="7" fillId="0" borderId="0"/>
    <xf numFmtId="0" fontId="7" fillId="0" borderId="0"/>
    <xf numFmtId="0" fontId="7" fillId="31" borderId="39" applyNumberFormat="0" applyFont="0" applyAlignment="0" applyProtection="0"/>
    <xf numFmtId="0" fontId="7" fillId="31" borderId="39" applyNumberFormat="0" applyFont="0" applyAlignment="0" applyProtection="0"/>
    <xf numFmtId="0" fontId="7" fillId="31" borderId="39" applyNumberFormat="0" applyFont="0" applyAlignment="0" applyProtection="0"/>
    <xf numFmtId="173" fontId="3" fillId="0" borderId="0" applyFill="0" applyBorder="0" applyProtection="0">
      <alignment horizontal="right"/>
    </xf>
    <xf numFmtId="173" fontId="34" fillId="0" borderId="0" applyFill="0" applyBorder="0" applyProtection="0">
      <alignment horizontal="right"/>
    </xf>
    <xf numFmtId="173" fontId="4" fillId="0" borderId="0" applyFill="0" applyBorder="0" applyProtection="0">
      <alignment horizontal="right"/>
    </xf>
    <xf numFmtId="173" fontId="35" fillId="0" borderId="0" applyFill="0" applyBorder="0" applyProtection="0">
      <alignment horizontal="right"/>
    </xf>
    <xf numFmtId="173" fontId="34" fillId="0" borderId="0" applyFill="0" applyBorder="0" applyProtection="0">
      <alignment horizontal="right"/>
    </xf>
    <xf numFmtId="173" fontId="36" fillId="0" borderId="0" applyFill="0" applyBorder="0" applyProtection="0">
      <alignment horizontal="right"/>
    </xf>
    <xf numFmtId="0" fontId="13" fillId="26" borderId="31" applyNumberFormat="0" applyAlignment="0" applyProtection="0"/>
    <xf numFmtId="0" fontId="13" fillId="26" borderId="31" applyNumberFormat="0" applyAlignment="0" applyProtection="0"/>
    <xf numFmtId="169" fontId="11" fillId="32" borderId="29" applyNumberFormat="0" applyFont="0" applyBorder="0" applyAlignment="0" applyProtection="0">
      <alignment horizontal="right" vertical="center"/>
    </xf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9" borderId="0" applyNumberFormat="0" applyBorder="0" applyAlignment="0" applyProtection="0"/>
    <xf numFmtId="0" fontId="37" fillId="0" borderId="0" applyNumberFormat="0" applyFont="0" applyFill="0" applyBorder="0" applyAlignment="0">
      <alignment vertical="center"/>
      <protection hidden="1"/>
    </xf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1" fillId="0" borderId="0"/>
    <xf numFmtId="0" fontId="37" fillId="7" borderId="0" applyNumberFormat="0" applyFont="0" applyBorder="0" applyAlignment="0" applyProtection="0">
      <alignment vertical="center"/>
      <protection hidden="1"/>
    </xf>
    <xf numFmtId="0" fontId="38" fillId="0" borderId="0" applyNumberFormat="0" applyFill="0" applyBorder="0" applyAlignment="0" applyProtection="0"/>
    <xf numFmtId="175" fontId="39" fillId="33" borderId="0" applyNumberFormat="0" applyBorder="0">
      <protection locked="0"/>
    </xf>
    <xf numFmtId="0" fontId="19" fillId="0" borderId="34" applyNumberFormat="0" applyFill="0" applyAlignment="0" applyProtection="0"/>
    <xf numFmtId="0" fontId="19" fillId="0" borderId="34" applyNumberFormat="0" applyFill="0" applyAlignment="0" applyProtection="0"/>
    <xf numFmtId="175" fontId="40" fillId="34" borderId="0" applyNumberFormat="0" applyBorder="0">
      <protection locked="0"/>
    </xf>
    <xf numFmtId="0" fontId="38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23" fillId="0" borderId="36" applyNumberFormat="0" applyFill="0" applyAlignment="0" applyProtection="0"/>
    <xf numFmtId="0" fontId="24" fillId="0" borderId="37" applyNumberFormat="0" applyFill="0" applyAlignment="0" applyProtection="0"/>
    <xf numFmtId="0" fontId="24" fillId="0" borderId="0" applyNumberFormat="0" applyFill="0" applyBorder="0" applyAlignment="0" applyProtection="0"/>
    <xf numFmtId="0" fontId="28" fillId="0" borderId="38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7" fillId="27" borderId="33" applyNumberFormat="0" applyAlignment="0" applyProtection="0"/>
    <xf numFmtId="0" fontId="7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8" fillId="0" borderId="0"/>
    <xf numFmtId="0" fontId="4" fillId="0" borderId="0" applyNumberFormat="0" applyFill="0" applyBorder="0" applyProtection="0">
      <alignment vertical="center"/>
    </xf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8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298">
    <xf numFmtId="0" fontId="0" fillId="0" borderId="0" xfId="0"/>
    <xf numFmtId="0" fontId="7" fillId="0" borderId="0" xfId="190" applyFont="1" applyFill="1" applyBorder="1" applyAlignment="1">
      <alignment horizontal="left"/>
    </xf>
    <xf numFmtId="0" fontId="0" fillId="2" borderId="0" xfId="0" applyFont="1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66" fontId="7" fillId="0" borderId="0" xfId="0" applyNumberFormat="1" applyFont="1" applyFill="1" applyBorder="1" applyAlignment="1"/>
    <xf numFmtId="0" fontId="43" fillId="0" borderId="0" xfId="0" applyFont="1" applyAlignment="1">
      <alignment horizontal="left"/>
    </xf>
    <xf numFmtId="0" fontId="43" fillId="0" borderId="0" xfId="0" quotePrefix="1" applyFont="1" applyAlignment="1">
      <alignment horizontal="left"/>
    </xf>
    <xf numFmtId="0" fontId="44" fillId="0" borderId="0" xfId="0" quotePrefix="1" applyFont="1" applyAlignment="1">
      <alignment horizontal="left"/>
    </xf>
    <xf numFmtId="0" fontId="44" fillId="2" borderId="0" xfId="0" quotePrefix="1" applyFont="1" applyFill="1" applyAlignment="1">
      <alignment horizontal="left"/>
    </xf>
    <xf numFmtId="0" fontId="44" fillId="2" borderId="0" xfId="0" applyFont="1" applyFill="1" applyAlignment="1">
      <alignment horizontal="left" vertical="center"/>
    </xf>
    <xf numFmtId="0" fontId="0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 vertical="center"/>
    </xf>
    <xf numFmtId="0" fontId="7" fillId="0" borderId="0" xfId="0" applyNumberFormat="1" applyFont="1" applyFill="1" applyBorder="1" applyAlignment="1"/>
    <xf numFmtId="0" fontId="46" fillId="2" borderId="0" xfId="0" applyFont="1" applyFill="1" applyAlignment="1">
      <alignment horizontal="left" vertical="center"/>
    </xf>
    <xf numFmtId="0" fontId="47" fillId="0" borderId="0" xfId="0" applyFont="1" applyFill="1" applyAlignment="1">
      <alignment horizontal="left" vertical="center"/>
    </xf>
    <xf numFmtId="0" fontId="47" fillId="0" borderId="0" xfId="0" quotePrefix="1" applyFont="1" applyFill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8" fillId="36" borderId="41" xfId="0" applyFont="1" applyFill="1" applyBorder="1" applyAlignment="1">
      <alignment horizontal="left" vertical="center"/>
    </xf>
    <xf numFmtId="0" fontId="47" fillId="2" borderId="0" xfId="0" applyFont="1" applyFill="1" applyAlignment="1">
      <alignment vertical="center"/>
    </xf>
    <xf numFmtId="0" fontId="44" fillId="37" borderId="41" xfId="0" applyFont="1" applyFill="1" applyBorder="1" applyAlignment="1">
      <alignment horizontal="left" vertical="center"/>
    </xf>
    <xf numFmtId="180" fontId="7" fillId="35" borderId="0" xfId="0" applyNumberFormat="1" applyFont="1" applyFill="1" applyAlignment="1">
      <alignment horizontal="right" vertical="center" shrinkToFit="1"/>
    </xf>
    <xf numFmtId="177" fontId="7" fillId="35" borderId="0" xfId="0" applyNumberFormat="1" applyFont="1" applyFill="1" applyAlignment="1">
      <alignment horizontal="right" vertical="center" shrinkToFit="1"/>
    </xf>
    <xf numFmtId="170" fontId="47" fillId="0" borderId="0" xfId="2" applyNumberFormat="1" applyFont="1" applyFill="1" applyAlignment="1">
      <alignment vertical="center"/>
    </xf>
    <xf numFmtId="170" fontId="47" fillId="2" borderId="0" xfId="0" applyNumberFormat="1" applyFont="1" applyFill="1" applyAlignment="1">
      <alignment vertical="center"/>
    </xf>
    <xf numFmtId="180" fontId="7" fillId="0" borderId="0" xfId="0" applyNumberFormat="1" applyFont="1" applyAlignment="1">
      <alignment horizontal="right" vertical="center" shrinkToFit="1"/>
    </xf>
    <xf numFmtId="177" fontId="7" fillId="0" borderId="0" xfId="0" applyNumberFormat="1" applyFont="1" applyAlignment="1">
      <alignment horizontal="right" vertical="center" shrinkToFit="1"/>
    </xf>
    <xf numFmtId="0" fontId="0" fillId="0" borderId="0" xfId="0" applyFont="1"/>
    <xf numFmtId="3" fontId="7" fillId="0" borderId="0" xfId="0" applyNumberFormat="1" applyFont="1" applyAlignment="1">
      <alignment horizontal="right" vertical="center" shrinkToFit="1"/>
    </xf>
    <xf numFmtId="0" fontId="43" fillId="3" borderId="2" xfId="0" applyFont="1" applyFill="1" applyBorder="1" applyAlignment="1">
      <alignment horizontal="left" vertical="center"/>
    </xf>
    <xf numFmtId="0" fontId="43" fillId="3" borderId="2" xfId="1" applyNumberFormat="1" applyFont="1" applyFill="1" applyBorder="1" applyAlignment="1">
      <alignment horizontal="right" vertical="center"/>
    </xf>
    <xf numFmtId="0" fontId="43" fillId="3" borderId="26" xfId="1" applyNumberFormat="1" applyFont="1" applyFill="1" applyBorder="1" applyAlignment="1">
      <alignment horizontal="right" vertical="center"/>
    </xf>
    <xf numFmtId="0" fontId="43" fillId="2" borderId="6" xfId="0" applyFont="1" applyFill="1" applyBorder="1" applyAlignment="1">
      <alignment horizontal="left" vertical="center"/>
    </xf>
    <xf numFmtId="178" fontId="0" fillId="2" borderId="6" xfId="1" applyNumberFormat="1" applyFont="1" applyFill="1" applyBorder="1" applyAlignment="1">
      <alignment horizontal="right" vertical="center"/>
    </xf>
    <xf numFmtId="178" fontId="0" fillId="2" borderId="5" xfId="1" applyNumberFormat="1" applyFont="1" applyFill="1" applyBorder="1" applyAlignment="1">
      <alignment horizontal="right" vertical="center"/>
    </xf>
    <xf numFmtId="0" fontId="43" fillId="0" borderId="6" xfId="0" applyFont="1" applyFill="1" applyBorder="1" applyAlignment="1">
      <alignment horizontal="left" vertical="center"/>
    </xf>
    <xf numFmtId="0" fontId="43" fillId="2" borderId="5" xfId="0" applyFont="1" applyFill="1" applyBorder="1" applyAlignment="1">
      <alignment horizontal="left" vertical="center"/>
    </xf>
    <xf numFmtId="0" fontId="43" fillId="2" borderId="7" xfId="0" applyFont="1" applyFill="1" applyBorder="1" applyAlignment="1">
      <alignment horizontal="left" vertical="center"/>
    </xf>
    <xf numFmtId="178" fontId="0" fillId="2" borderId="7" xfId="1" applyNumberFormat="1" applyFont="1" applyFill="1" applyBorder="1" applyAlignment="1">
      <alignment horizontal="right" vertical="center"/>
    </xf>
    <xf numFmtId="0" fontId="43" fillId="2" borderId="4" xfId="0" applyFont="1" applyFill="1" applyBorder="1" applyAlignment="1">
      <alignment horizontal="left" vertical="center"/>
    </xf>
    <xf numFmtId="178" fontId="0" fillId="2" borderId="4" xfId="1" applyNumberFormat="1" applyFont="1" applyFill="1" applyBorder="1" applyAlignment="1">
      <alignment horizontal="right" vertical="center"/>
    </xf>
    <xf numFmtId="0" fontId="49" fillId="2" borderId="0" xfId="0" applyFont="1" applyFill="1" applyAlignment="1"/>
    <xf numFmtId="0" fontId="43" fillId="2" borderId="0" xfId="0" applyFont="1" applyFill="1" applyAlignment="1">
      <alignment vertical="center"/>
    </xf>
    <xf numFmtId="0" fontId="43" fillId="3" borderId="1" xfId="0" applyFont="1" applyFill="1" applyBorder="1" applyAlignment="1">
      <alignment horizontal="left" vertical="center"/>
    </xf>
    <xf numFmtId="10" fontId="47" fillId="2" borderId="0" xfId="0" applyNumberFormat="1" applyFont="1" applyFill="1" applyAlignment="1">
      <alignment vertical="center"/>
    </xf>
    <xf numFmtId="171" fontId="47" fillId="2" borderId="0" xfId="0" applyNumberFormat="1" applyFont="1" applyFill="1" applyAlignment="1">
      <alignment vertical="center"/>
    </xf>
    <xf numFmtId="10" fontId="0" fillId="2" borderId="0" xfId="0" applyNumberFormat="1" applyFont="1" applyFill="1" applyAlignment="1">
      <alignment vertical="center"/>
    </xf>
    <xf numFmtId="180" fontId="47" fillId="2" borderId="0" xfId="0" applyNumberFormat="1" applyFont="1" applyFill="1" applyAlignment="1">
      <alignment vertical="center"/>
    </xf>
    <xf numFmtId="168" fontId="0" fillId="2" borderId="0" xfId="2" applyNumberFormat="1" applyFont="1" applyFill="1" applyAlignment="1">
      <alignment vertical="center"/>
    </xf>
    <xf numFmtId="178" fontId="7" fillId="2" borderId="6" xfId="21" applyNumberFormat="1" applyFont="1" applyFill="1" applyBorder="1">
      <alignment horizontal="right"/>
    </xf>
    <xf numFmtId="178" fontId="7" fillId="2" borderId="5" xfId="21" applyNumberFormat="1" applyFont="1" applyFill="1" applyBorder="1">
      <alignment horizontal="right"/>
    </xf>
    <xf numFmtId="178" fontId="7" fillId="2" borderId="7" xfId="21" applyNumberFormat="1" applyFont="1" applyFill="1" applyBorder="1">
      <alignment horizontal="right"/>
    </xf>
    <xf numFmtId="178" fontId="7" fillId="2" borderId="4" xfId="21" applyNumberFormat="1" applyFont="1" applyFill="1" applyBorder="1">
      <alignment horizontal="right"/>
    </xf>
    <xf numFmtId="178" fontId="7" fillId="2" borderId="8" xfId="21" applyNumberFormat="1" applyFont="1" applyFill="1" applyBorder="1">
      <alignment horizontal="right"/>
    </xf>
    <xf numFmtId="0" fontId="47" fillId="2" borderId="0" xfId="0" applyFont="1" applyFill="1" applyAlignment="1">
      <alignment horizontal="left" vertical="center"/>
    </xf>
    <xf numFmtId="0" fontId="47" fillId="2" borderId="0" xfId="0" quotePrefix="1" applyFont="1" applyFill="1" applyAlignment="1">
      <alignment horizontal="center" vertical="top" wrapText="1"/>
    </xf>
    <xf numFmtId="0" fontId="43" fillId="2" borderId="3" xfId="0" applyFont="1" applyFill="1" applyBorder="1" applyAlignment="1">
      <alignment horizontal="left" vertical="center"/>
    </xf>
    <xf numFmtId="168" fontId="47" fillId="2" borderId="0" xfId="2" applyNumberFormat="1" applyFont="1" applyFill="1" applyAlignment="1">
      <alignment vertical="center"/>
    </xf>
    <xf numFmtId="10" fontId="47" fillId="2" borderId="0" xfId="2" applyNumberFormat="1" applyFont="1" applyFill="1" applyAlignment="1">
      <alignment vertical="center"/>
    </xf>
    <xf numFmtId="168" fontId="47" fillId="2" borderId="0" xfId="0" applyNumberFormat="1" applyFont="1" applyFill="1" applyAlignment="1">
      <alignment vertical="center"/>
    </xf>
    <xf numFmtId="0" fontId="43" fillId="0" borderId="7" xfId="0" applyFont="1" applyFill="1" applyBorder="1" applyAlignment="1">
      <alignment horizontal="left" vertical="center"/>
    </xf>
    <xf numFmtId="3" fontId="7" fillId="35" borderId="0" xfId="0" applyNumberFormat="1" applyFont="1" applyFill="1" applyAlignment="1">
      <alignment horizontal="right" vertical="center" shrinkToFit="1"/>
    </xf>
    <xf numFmtId="0" fontId="43" fillId="0" borderId="4" xfId="0" applyFont="1" applyFill="1" applyBorder="1" applyAlignment="1">
      <alignment horizontal="left" vertical="center"/>
    </xf>
    <xf numFmtId="168" fontId="43" fillId="2" borderId="0" xfId="2" applyNumberFormat="1" applyFont="1" applyFill="1" applyAlignment="1">
      <alignment vertical="center"/>
    </xf>
    <xf numFmtId="0" fontId="43" fillId="2" borderId="0" xfId="0" applyFont="1" applyFill="1" applyBorder="1" applyAlignment="1">
      <alignment horizontal="left" vertical="center"/>
    </xf>
    <xf numFmtId="178" fontId="0" fillId="2" borderId="0" xfId="1" applyNumberFormat="1" applyFont="1" applyFill="1" applyBorder="1" applyAlignment="1">
      <alignment horizontal="right" vertical="center"/>
    </xf>
    <xf numFmtId="178" fontId="0" fillId="2" borderId="8" xfId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64" fontId="0" fillId="2" borderId="0" xfId="0" applyNumberFormat="1" applyFont="1" applyFill="1" applyAlignment="1">
      <alignment vertical="center"/>
    </xf>
    <xf numFmtId="0" fontId="44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vertical="center"/>
    </xf>
    <xf numFmtId="0" fontId="50" fillId="2" borderId="0" xfId="0" applyFont="1" applyFill="1" applyAlignment="1">
      <alignment horizontal="left" vertical="center"/>
    </xf>
    <xf numFmtId="0" fontId="51" fillId="2" borderId="0" xfId="0" applyFont="1" applyFill="1" applyAlignment="1">
      <alignment horizontal="left" vertical="center"/>
    </xf>
    <xf numFmtId="0" fontId="0" fillId="2" borderId="0" xfId="0" applyNumberFormat="1" applyFont="1" applyFill="1" applyAlignment="1">
      <alignment horizontal="left" vertical="center"/>
    </xf>
    <xf numFmtId="0" fontId="43" fillId="3" borderId="1" xfId="0" applyFont="1" applyFill="1" applyBorder="1" applyAlignment="1">
      <alignment horizontal="center" vertical="center"/>
    </xf>
    <xf numFmtId="0" fontId="43" fillId="3" borderId="1" xfId="0" applyFont="1" applyFill="1" applyBorder="1" applyAlignment="1">
      <alignment horizontal="center" vertical="center" wrapText="1"/>
    </xf>
    <xf numFmtId="0" fontId="43" fillId="4" borderId="26" xfId="0" applyFont="1" applyFill="1" applyBorder="1" applyAlignment="1">
      <alignment horizontal="left" vertical="center"/>
    </xf>
    <xf numFmtId="171" fontId="0" fillId="4" borderId="42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0" fontId="43" fillId="4" borderId="0" xfId="0" applyFont="1" applyFill="1" applyBorder="1" applyAlignment="1">
      <alignment horizontal="left" vertical="center"/>
    </xf>
    <xf numFmtId="171" fontId="0" fillId="2" borderId="5" xfId="0" applyNumberFormat="1" applyFont="1" applyFill="1" applyBorder="1" applyAlignment="1">
      <alignment vertical="center"/>
    </xf>
    <xf numFmtId="171" fontId="0" fillId="2" borderId="6" xfId="0" applyNumberFormat="1" applyFont="1" applyFill="1" applyBorder="1" applyAlignment="1">
      <alignment vertical="center"/>
    </xf>
    <xf numFmtId="171" fontId="0" fillId="2" borderId="7" xfId="0" applyNumberFormat="1" applyFont="1" applyFill="1" applyBorder="1" applyAlignment="1">
      <alignment vertical="center"/>
    </xf>
    <xf numFmtId="171" fontId="0" fillId="2" borderId="4" xfId="0" applyNumberFormat="1" applyFont="1" applyFill="1" applyBorder="1" applyAlignment="1">
      <alignment vertical="center"/>
    </xf>
    <xf numFmtId="171" fontId="0" fillId="2" borderId="0" xfId="0" applyNumberFormat="1" applyFont="1" applyFill="1" applyBorder="1" applyAlignment="1">
      <alignment vertical="center"/>
    </xf>
    <xf numFmtId="0" fontId="43" fillId="2" borderId="8" xfId="0" applyFont="1" applyFill="1" applyBorder="1" applyAlignment="1">
      <alignment horizontal="left" vertical="center"/>
    </xf>
    <xf numFmtId="0" fontId="0" fillId="2" borderId="1" xfId="0" applyFont="1" applyFill="1" applyBorder="1" applyAlignment="1"/>
    <xf numFmtId="0" fontId="0" fillId="2" borderId="0" xfId="0" applyFont="1" applyFill="1" applyBorder="1" applyAlignment="1"/>
    <xf numFmtId="173" fontId="52" fillId="2" borderId="0" xfId="21" applyFont="1" applyFill="1" applyAlignment="1">
      <alignment horizontal="left"/>
    </xf>
    <xf numFmtId="0" fontId="44" fillId="2" borderId="0" xfId="0" applyNumberFormat="1" applyFont="1" applyFill="1" applyBorder="1" applyAlignment="1">
      <alignment horizontal="left" vertical="center"/>
    </xf>
    <xf numFmtId="0" fontId="7" fillId="2" borderId="0" xfId="0" applyNumberFormat="1" applyFont="1" applyFill="1" applyBorder="1" applyAlignment="1">
      <alignment horizontal="left" vertical="center"/>
    </xf>
    <xf numFmtId="0" fontId="49" fillId="2" borderId="0" xfId="0" applyFont="1" applyFill="1" applyBorder="1" applyAlignment="1"/>
    <xf numFmtId="0" fontId="26" fillId="0" borderId="0" xfId="211" applyFont="1"/>
    <xf numFmtId="0" fontId="44" fillId="3" borderId="9" xfId="0" applyNumberFormat="1" applyFont="1" applyFill="1" applyBorder="1" applyAlignment="1">
      <alignment horizontal="left" vertical="center"/>
    </xf>
    <xf numFmtId="0" fontId="44" fillId="3" borderId="10" xfId="0" applyNumberFormat="1" applyFont="1" applyFill="1" applyBorder="1" applyAlignment="1">
      <alignment horizontal="center" vertical="center"/>
    </xf>
    <xf numFmtId="0" fontId="53" fillId="3" borderId="9" xfId="0" applyFont="1" applyFill="1" applyBorder="1" applyAlignment="1">
      <alignment horizontal="center" vertical="center"/>
    </xf>
    <xf numFmtId="0" fontId="53" fillId="3" borderId="10" xfId="0" applyFont="1" applyFill="1" applyBorder="1" applyAlignment="1">
      <alignment horizontal="center" vertical="center"/>
    </xf>
    <xf numFmtId="0" fontId="54" fillId="3" borderId="9" xfId="0" applyFont="1" applyFill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/>
    </xf>
    <xf numFmtId="0" fontId="43" fillId="4" borderId="47" xfId="0" applyFont="1" applyFill="1" applyBorder="1" applyAlignment="1">
      <alignment horizontal="left" vertical="center"/>
    </xf>
    <xf numFmtId="3" fontId="0" fillId="4" borderId="45" xfId="0" applyNumberFormat="1" applyFont="1" applyFill="1" applyBorder="1" applyAlignment="1">
      <alignment vertical="center"/>
    </xf>
    <xf numFmtId="3" fontId="0" fillId="4" borderId="44" xfId="0" applyNumberFormat="1" applyFont="1" applyFill="1" applyBorder="1" applyAlignment="1">
      <alignment vertical="center"/>
    </xf>
    <xf numFmtId="0" fontId="43" fillId="2" borderId="18" xfId="0" applyFont="1" applyFill="1" applyBorder="1" applyAlignment="1">
      <alignment horizontal="left" vertical="center"/>
    </xf>
    <xf numFmtId="171" fontId="0" fillId="2" borderId="19" xfId="0" applyNumberFormat="1" applyFont="1" applyFill="1" applyBorder="1" applyAlignment="1">
      <alignment vertical="center"/>
    </xf>
    <xf numFmtId="167" fontId="0" fillId="2" borderId="18" xfId="1" applyNumberFormat="1" applyFont="1" applyFill="1" applyBorder="1" applyAlignment="1">
      <alignment vertical="center"/>
    </xf>
    <xf numFmtId="171" fontId="0" fillId="2" borderId="18" xfId="0" applyNumberFormat="1" applyFont="1" applyFill="1" applyBorder="1" applyAlignment="1">
      <alignment vertical="center"/>
    </xf>
    <xf numFmtId="0" fontId="53" fillId="2" borderId="9" xfId="0" applyFont="1" applyFill="1" applyBorder="1" applyAlignment="1">
      <alignment vertical="center"/>
    </xf>
    <xf numFmtId="172" fontId="55" fillId="2" borderId="43" xfId="0" applyNumberFormat="1" applyFont="1" applyFill="1" applyBorder="1" applyAlignment="1">
      <alignment vertical="center"/>
    </xf>
    <xf numFmtId="0" fontId="54" fillId="2" borderId="9" xfId="0" applyFont="1" applyFill="1" applyBorder="1" applyAlignment="1">
      <alignment vertical="center"/>
    </xf>
    <xf numFmtId="178" fontId="56" fillId="2" borderId="10" xfId="0" applyNumberFormat="1" applyFont="1" applyFill="1" applyBorder="1" applyAlignment="1">
      <alignment vertical="center"/>
    </xf>
    <xf numFmtId="0" fontId="43" fillId="2" borderId="20" xfId="0" applyFont="1" applyFill="1" applyBorder="1" applyAlignment="1">
      <alignment horizontal="left" vertical="center"/>
    </xf>
    <xf numFmtId="171" fontId="0" fillId="2" borderId="21" xfId="0" applyNumberFormat="1" applyFont="1" applyFill="1" applyBorder="1" applyAlignment="1">
      <alignment vertical="center"/>
    </xf>
    <xf numFmtId="167" fontId="0" fillId="2" borderId="20" xfId="1" applyNumberFormat="1" applyFont="1" applyFill="1" applyBorder="1" applyAlignment="1">
      <alignment vertical="center"/>
    </xf>
    <xf numFmtId="0" fontId="53" fillId="2" borderId="11" xfId="0" applyFont="1" applyFill="1" applyBorder="1" applyAlignment="1">
      <alignment vertical="center"/>
    </xf>
    <xf numFmtId="172" fontId="55" fillId="2" borderId="0" xfId="0" applyNumberFormat="1" applyFont="1" applyFill="1" applyBorder="1" applyAlignment="1">
      <alignment vertical="center"/>
    </xf>
    <xf numFmtId="0" fontId="54" fillId="2" borderId="11" xfId="0" applyFont="1" applyFill="1" applyBorder="1" applyAlignment="1">
      <alignment vertical="center"/>
    </xf>
    <xf numFmtId="178" fontId="56" fillId="2" borderId="12" xfId="0" applyNumberFormat="1" applyFont="1" applyFill="1" applyBorder="1" applyAlignment="1">
      <alignment vertical="center"/>
    </xf>
    <xf numFmtId="0" fontId="47" fillId="2" borderId="0" xfId="0" applyFont="1" applyFill="1" applyBorder="1" applyAlignment="1">
      <alignment vertical="center"/>
    </xf>
    <xf numFmtId="0" fontId="43" fillId="2" borderId="22" xfId="0" applyFont="1" applyFill="1" applyBorder="1" applyAlignment="1">
      <alignment horizontal="left" vertical="center"/>
    </xf>
    <xf numFmtId="171" fontId="0" fillId="2" borderId="23" xfId="0" applyNumberFormat="1" applyFont="1" applyFill="1" applyBorder="1" applyAlignment="1">
      <alignment vertical="center"/>
    </xf>
    <xf numFmtId="167" fontId="0" fillId="2" borderId="22" xfId="1" applyNumberFormat="1" applyFont="1" applyFill="1" applyBorder="1" applyAlignment="1">
      <alignment vertical="center"/>
    </xf>
    <xf numFmtId="0" fontId="43" fillId="2" borderId="16" xfId="0" applyFont="1" applyFill="1" applyBorder="1" applyAlignment="1">
      <alignment horizontal="left" vertical="center"/>
    </xf>
    <xf numFmtId="171" fontId="0" fillId="2" borderId="17" xfId="0" applyNumberFormat="1" applyFont="1" applyFill="1" applyBorder="1" applyAlignment="1">
      <alignment vertical="center"/>
    </xf>
    <xf numFmtId="167" fontId="0" fillId="2" borderId="16" xfId="1" applyNumberFormat="1" applyFont="1" applyFill="1" applyBorder="1" applyAlignment="1">
      <alignment vertical="center"/>
    </xf>
    <xf numFmtId="171" fontId="0" fillId="2" borderId="16" xfId="0" applyNumberFormat="1" applyFont="1" applyFill="1" applyBorder="1" applyAlignment="1">
      <alignment vertical="center"/>
    </xf>
    <xf numFmtId="0" fontId="43" fillId="2" borderId="11" xfId="0" applyFont="1" applyFill="1" applyBorder="1" applyAlignment="1">
      <alignment horizontal="left" vertical="center"/>
    </xf>
    <xf numFmtId="171" fontId="0" fillId="2" borderId="12" xfId="0" applyNumberFormat="1" applyFont="1" applyFill="1" applyBorder="1" applyAlignment="1">
      <alignment vertical="center"/>
    </xf>
    <xf numFmtId="167" fontId="0" fillId="2" borderId="11" xfId="1" applyNumberFormat="1" applyFont="1" applyFill="1" applyBorder="1" applyAlignment="1">
      <alignment vertical="center"/>
    </xf>
    <xf numFmtId="171" fontId="0" fillId="2" borderId="11" xfId="0" applyNumberFormat="1" applyFont="1" applyFill="1" applyBorder="1" applyAlignment="1">
      <alignment vertical="center"/>
    </xf>
    <xf numFmtId="171" fontId="0" fillId="2" borderId="20" xfId="0" applyNumberFormat="1" applyFont="1" applyFill="1" applyBorder="1" applyAlignment="1">
      <alignment vertical="center"/>
    </xf>
    <xf numFmtId="0" fontId="43" fillId="2" borderId="24" xfId="0" applyFont="1" applyFill="1" applyBorder="1" applyAlignment="1">
      <alignment horizontal="left" vertical="center"/>
    </xf>
    <xf numFmtId="171" fontId="0" fillId="2" borderId="25" xfId="0" applyNumberFormat="1" applyFont="1" applyFill="1" applyBorder="1" applyAlignment="1">
      <alignment vertical="center"/>
    </xf>
    <xf numFmtId="167" fontId="0" fillId="2" borderId="24" xfId="1" applyNumberFormat="1" applyFont="1" applyFill="1" applyBorder="1" applyAlignment="1">
      <alignment vertical="center"/>
    </xf>
    <xf numFmtId="0" fontId="53" fillId="2" borderId="13" xfId="0" applyFont="1" applyFill="1" applyBorder="1" applyAlignment="1">
      <alignment vertical="center"/>
    </xf>
    <xf numFmtId="172" fontId="55" fillId="2" borderId="15" xfId="0" applyNumberFormat="1" applyFont="1" applyFill="1" applyBorder="1" applyAlignment="1">
      <alignment vertical="center"/>
    </xf>
    <xf numFmtId="0" fontId="54" fillId="2" borderId="13" xfId="0" applyFont="1" applyFill="1" applyBorder="1" applyAlignment="1">
      <alignment vertical="center"/>
    </xf>
    <xf numFmtId="178" fontId="56" fillId="2" borderId="14" xfId="0" applyNumberFormat="1" applyFont="1" applyFill="1" applyBorder="1" applyAlignment="1">
      <alignment vertical="center"/>
    </xf>
    <xf numFmtId="179" fontId="0" fillId="2" borderId="7" xfId="0" applyNumberFormat="1" applyFont="1" applyFill="1" applyBorder="1" applyAlignment="1">
      <alignment vertical="center"/>
    </xf>
    <xf numFmtId="179" fontId="0" fillId="2" borderId="0" xfId="0" applyNumberFormat="1" applyFont="1" applyFill="1" applyBorder="1" applyAlignment="1">
      <alignment vertical="center"/>
    </xf>
    <xf numFmtId="179" fontId="55" fillId="2" borderId="0" xfId="0" applyNumberFormat="1" applyFont="1" applyFill="1" applyBorder="1" applyAlignment="1">
      <alignment vertical="center"/>
    </xf>
    <xf numFmtId="179" fontId="56" fillId="2" borderId="0" xfId="0" applyNumberFormat="1" applyFont="1" applyFill="1" applyBorder="1" applyAlignment="1">
      <alignment vertical="center"/>
    </xf>
    <xf numFmtId="0" fontId="55" fillId="2" borderId="0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178" fontId="56" fillId="2" borderId="0" xfId="0" applyNumberFormat="1" applyFont="1" applyFill="1" applyBorder="1" applyAlignment="1">
      <alignment vertical="center"/>
    </xf>
    <xf numFmtId="0" fontId="0" fillId="2" borderId="46" xfId="0" applyFont="1" applyFill="1" applyBorder="1" applyAlignment="1">
      <alignment vertical="center"/>
    </xf>
    <xf numFmtId="0" fontId="43" fillId="3" borderId="1" xfId="0" applyNumberFormat="1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/>
    </xf>
    <xf numFmtId="0" fontId="43" fillId="3" borderId="2" xfId="0" applyFont="1" applyFill="1" applyBorder="1" applyAlignment="1">
      <alignment horizontal="center" vertical="center" wrapText="1"/>
    </xf>
    <xf numFmtId="3" fontId="0" fillId="4" borderId="26" xfId="0" applyNumberFormat="1" applyFont="1" applyFill="1" applyBorder="1" applyAlignment="1">
      <alignment horizontal="right" vertical="center"/>
    </xf>
    <xf numFmtId="3" fontId="0" fillId="4" borderId="26" xfId="0" applyNumberFormat="1" applyFont="1" applyFill="1" applyBorder="1" applyAlignment="1">
      <alignment horizontal="center" vertical="center"/>
    </xf>
    <xf numFmtId="3" fontId="0" fillId="2" borderId="6" xfId="0" applyNumberFormat="1" applyFont="1" applyFill="1" applyBorder="1" applyAlignment="1">
      <alignment horizontal="right" vertical="center"/>
    </xf>
    <xf numFmtId="3" fontId="0" fillId="2" borderId="6" xfId="0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right" vertical="center"/>
    </xf>
    <xf numFmtId="3" fontId="0" fillId="2" borderId="7" xfId="0" applyNumberFormat="1" applyFont="1" applyFill="1" applyBorder="1" applyAlignment="1">
      <alignment horizontal="center" vertical="center"/>
    </xf>
    <xf numFmtId="3" fontId="0" fillId="2" borderId="8" xfId="0" applyNumberFormat="1" applyFont="1" applyFill="1" applyBorder="1" applyAlignment="1">
      <alignment horizontal="right" vertical="center"/>
    </xf>
    <xf numFmtId="3" fontId="0" fillId="2" borderId="8" xfId="0" applyNumberFormat="1" applyFont="1" applyFill="1" applyBorder="1" applyAlignment="1">
      <alignment horizontal="center" vertical="center"/>
    </xf>
    <xf numFmtId="178" fontId="0" fillId="0" borderId="0" xfId="0" applyNumberFormat="1" applyFont="1"/>
    <xf numFmtId="0" fontId="50" fillId="0" borderId="0" xfId="0" applyFont="1"/>
    <xf numFmtId="0" fontId="43" fillId="3" borderId="2" xfId="1" applyNumberFormat="1" applyFont="1" applyFill="1" applyBorder="1" applyAlignment="1">
      <alignment horizontal="center" vertical="center"/>
    </xf>
    <xf numFmtId="0" fontId="43" fillId="3" borderId="1" xfId="1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/>
    </xf>
    <xf numFmtId="168" fontId="0" fillId="2" borderId="3" xfId="2" applyNumberFormat="1" applyFont="1" applyFill="1" applyBorder="1" applyAlignment="1">
      <alignment vertical="center"/>
    </xf>
    <xf numFmtId="168" fontId="7" fillId="2" borderId="3" xfId="2" applyNumberFormat="1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168" fontId="0" fillId="2" borderId="6" xfId="2" applyNumberFormat="1" applyFont="1" applyFill="1" applyBorder="1" applyAlignment="1">
      <alignment vertical="center"/>
    </xf>
    <xf numFmtId="168" fontId="7" fillId="2" borderId="6" xfId="2" applyNumberFormat="1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168" fontId="0" fillId="2" borderId="4" xfId="2" applyNumberFormat="1" applyFont="1" applyFill="1" applyBorder="1" applyAlignment="1">
      <alignment vertical="center"/>
    </xf>
    <xf numFmtId="168" fontId="7" fillId="2" borderId="4" xfId="2" applyNumberFormat="1" applyFont="1" applyFill="1" applyBorder="1" applyAlignment="1">
      <alignment vertical="center"/>
    </xf>
    <xf numFmtId="0" fontId="43" fillId="3" borderId="40" xfId="1" applyNumberFormat="1" applyFont="1" applyFill="1" applyBorder="1" applyAlignment="1">
      <alignment horizontal="center" vertical="center"/>
    </xf>
    <xf numFmtId="178" fontId="0" fillId="2" borderId="3" xfId="0" applyNumberFormat="1" applyFont="1" applyFill="1" applyBorder="1" applyAlignment="1">
      <alignment vertical="center"/>
    </xf>
    <xf numFmtId="178" fontId="0" fillId="2" borderId="6" xfId="0" applyNumberFormat="1" applyFont="1" applyFill="1" applyBorder="1" applyAlignment="1">
      <alignment vertical="center"/>
    </xf>
    <xf numFmtId="178" fontId="0" fillId="2" borderId="4" xfId="0" applyNumberFormat="1" applyFont="1" applyFill="1" applyBorder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43" fillId="2" borderId="0" xfId="0" applyFont="1" applyFill="1" applyAlignment="1">
      <alignment horizontal="left"/>
    </xf>
    <xf numFmtId="0" fontId="43" fillId="3" borderId="1" xfId="0" applyFont="1" applyFill="1" applyBorder="1" applyAlignment="1">
      <alignment horizontal="left"/>
    </xf>
    <xf numFmtId="0" fontId="47" fillId="2" borderId="0" xfId="0" applyFont="1" applyFill="1"/>
    <xf numFmtId="17" fontId="0" fillId="2" borderId="0" xfId="0" applyNumberFormat="1" applyFont="1" applyFill="1"/>
    <xf numFmtId="171" fontId="47" fillId="2" borderId="0" xfId="0" applyNumberFormat="1" applyFont="1" applyFill="1"/>
    <xf numFmtId="171" fontId="0" fillId="2" borderId="0" xfId="0" applyNumberFormat="1" applyFont="1" applyFill="1"/>
    <xf numFmtId="0" fontId="52" fillId="2" borderId="0" xfId="0" applyFont="1" applyFill="1" applyAlignment="1"/>
    <xf numFmtId="0" fontId="44" fillId="0" borderId="0" xfId="190" applyFont="1" applyFill="1" applyBorder="1">
      <alignment vertical="center"/>
    </xf>
    <xf numFmtId="0" fontId="0" fillId="0" borderId="0" xfId="102" applyFont="1" applyFill="1" applyBorder="1"/>
    <xf numFmtId="0" fontId="43" fillId="3" borderId="1" xfId="0" applyFont="1" applyFill="1" applyBorder="1" applyAlignment="1">
      <alignment horizontal="center"/>
    </xf>
    <xf numFmtId="0" fontId="43" fillId="3" borderId="1" xfId="0" applyNumberFormat="1" applyFont="1" applyFill="1" applyBorder="1" applyAlignment="1">
      <alignment horizontal="center"/>
    </xf>
    <xf numFmtId="168" fontId="0" fillId="2" borderId="0" xfId="2" applyNumberFormat="1" applyFont="1" applyFill="1"/>
    <xf numFmtId="0" fontId="44" fillId="37" borderId="0" xfId="0" applyFont="1" applyFill="1" applyBorder="1" applyAlignment="1">
      <alignment horizontal="left" vertical="center"/>
    </xf>
    <xf numFmtId="0" fontId="43" fillId="2" borderId="0" xfId="0" quotePrefix="1" applyFont="1" applyFill="1" applyAlignment="1">
      <alignment horizontal="left"/>
    </xf>
    <xf numFmtId="0" fontId="47" fillId="0" borderId="0" xfId="0" applyFont="1" applyFill="1" applyAlignment="1">
      <alignment horizontal="right"/>
    </xf>
    <xf numFmtId="165" fontId="0" fillId="4" borderId="26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right" vertical="center"/>
    </xf>
    <xf numFmtId="165" fontId="0" fillId="2" borderId="5" xfId="1" applyNumberFormat="1" applyFont="1" applyFill="1" applyBorder="1" applyAlignment="1">
      <alignment horizontal="right" vertical="center"/>
    </xf>
    <xf numFmtId="0" fontId="44" fillId="38" borderId="41" xfId="0" applyFont="1" applyFill="1" applyBorder="1" applyAlignment="1">
      <alignment horizontal="left" vertical="center"/>
    </xf>
    <xf numFmtId="0" fontId="0" fillId="39" borderId="0" xfId="0" applyFont="1" applyFill="1"/>
    <xf numFmtId="0" fontId="43" fillId="2" borderId="3" xfId="0" applyFont="1" applyFill="1" applyBorder="1" applyAlignment="1">
      <alignment horizontal="left"/>
    </xf>
    <xf numFmtId="178" fontId="0" fillId="2" borderId="3" xfId="0" applyNumberFormat="1" applyFont="1" applyFill="1" applyBorder="1"/>
    <xf numFmtId="168" fontId="47" fillId="2" borderId="0" xfId="2" applyNumberFormat="1" applyFont="1" applyFill="1"/>
    <xf numFmtId="0" fontId="43" fillId="2" borderId="6" xfId="0" applyFont="1" applyFill="1" applyBorder="1" applyAlignment="1">
      <alignment horizontal="left"/>
    </xf>
    <xf numFmtId="178" fontId="0" fillId="2" borderId="6" xfId="0" applyNumberFormat="1" applyFont="1" applyFill="1" applyBorder="1"/>
    <xf numFmtId="0" fontId="43" fillId="2" borderId="4" xfId="0" applyFont="1" applyFill="1" applyBorder="1" applyAlignment="1">
      <alignment horizontal="left"/>
    </xf>
    <xf numFmtId="178" fontId="0" fillId="2" borderId="4" xfId="0" applyNumberFormat="1" applyFont="1" applyFill="1" applyBorder="1"/>
    <xf numFmtId="168" fontId="0" fillId="2" borderId="3" xfId="2" applyNumberFormat="1" applyFont="1" applyFill="1" applyBorder="1"/>
    <xf numFmtId="168" fontId="0" fillId="2" borderId="6" xfId="2" applyNumberFormat="1" applyFont="1" applyFill="1" applyBorder="1"/>
    <xf numFmtId="168" fontId="0" fillId="2" borderId="4" xfId="2" applyNumberFormat="1" applyFont="1" applyFill="1" applyBorder="1"/>
    <xf numFmtId="3" fontId="0" fillId="2" borderId="0" xfId="0" applyNumberFormat="1" applyFont="1" applyFill="1"/>
    <xf numFmtId="0" fontId="43" fillId="3" borderId="26" xfId="0" applyFont="1" applyFill="1" applyBorder="1" applyAlignment="1">
      <alignment horizontal="center"/>
    </xf>
    <xf numFmtId="3" fontId="0" fillId="2" borderId="3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3" xfId="0" applyFont="1" applyFill="1" applyBorder="1"/>
    <xf numFmtId="0" fontId="0" fillId="2" borderId="5" xfId="0" applyFont="1" applyFill="1" applyBorder="1"/>
    <xf numFmtId="3" fontId="0" fillId="2" borderId="6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0" fontId="0" fillId="2" borderId="6" xfId="0" applyFont="1" applyFill="1" applyBorder="1"/>
    <xf numFmtId="0" fontId="43" fillId="2" borderId="7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right"/>
    </xf>
    <xf numFmtId="3" fontId="0" fillId="2" borderId="7" xfId="0" applyNumberFormat="1" applyFont="1" applyFill="1" applyBorder="1" applyAlignment="1">
      <alignment horizontal="right"/>
    </xf>
    <xf numFmtId="3" fontId="0" fillId="2" borderId="7" xfId="0" applyNumberFormat="1" applyFont="1" applyFill="1" applyBorder="1"/>
    <xf numFmtId="3" fontId="0" fillId="2" borderId="8" xfId="0" applyNumberFormat="1" applyFont="1" applyFill="1" applyBorder="1"/>
    <xf numFmtId="3" fontId="0" fillId="2" borderId="8" xfId="0" applyNumberFormat="1" applyFont="1" applyFill="1" applyBorder="1" applyAlignment="1">
      <alignment horizontal="right"/>
    </xf>
    <xf numFmtId="3" fontId="0" fillId="2" borderId="5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3" fontId="0" fillId="2" borderId="4" xfId="0" applyNumberFormat="1" applyFont="1" applyFill="1" applyBorder="1" applyAlignment="1">
      <alignment horizontal="right"/>
    </xf>
    <xf numFmtId="3" fontId="0" fillId="2" borderId="4" xfId="0" applyNumberFormat="1" applyFont="1" applyFill="1" applyBorder="1"/>
    <xf numFmtId="0" fontId="7" fillId="0" borderId="0" xfId="0" applyFont="1"/>
    <xf numFmtId="0" fontId="7" fillId="0" borderId="0" xfId="190" applyFont="1" applyFill="1" applyBorder="1">
      <alignment vertical="center"/>
    </xf>
    <xf numFmtId="166" fontId="7" fillId="0" borderId="0" xfId="0" applyNumberFormat="1" applyFont="1"/>
    <xf numFmtId="0" fontId="43" fillId="0" borderId="0" xfId="1" applyNumberFormat="1" applyFont="1" applyFill="1" applyBorder="1" applyAlignment="1">
      <alignment horizontal="center" vertical="center"/>
    </xf>
    <xf numFmtId="179" fontId="0" fillId="2" borderId="5" xfId="1" applyNumberFormat="1" applyFont="1" applyFill="1" applyBorder="1" applyAlignment="1">
      <alignment horizontal="right" vertical="center"/>
    </xf>
    <xf numFmtId="179" fontId="0" fillId="0" borderId="0" xfId="1" applyNumberFormat="1" applyFont="1" applyFill="1" applyBorder="1" applyAlignment="1">
      <alignment horizontal="right" vertical="center"/>
    </xf>
    <xf numFmtId="0" fontId="47" fillId="0" borderId="0" xfId="190" applyFont="1" applyFill="1" applyBorder="1">
      <alignment vertical="center"/>
    </xf>
    <xf numFmtId="10" fontId="47" fillId="0" borderId="0" xfId="190" applyNumberFormat="1" applyFont="1" applyFill="1" applyBorder="1">
      <alignment vertical="center"/>
    </xf>
    <xf numFmtId="168" fontId="47" fillId="0" borderId="0" xfId="2" applyNumberFormat="1" applyFont="1" applyFill="1" applyBorder="1" applyAlignment="1">
      <alignment vertical="center"/>
    </xf>
    <xf numFmtId="179" fontId="0" fillId="2" borderId="8" xfId="1" applyNumberFormat="1" applyFont="1" applyFill="1" applyBorder="1" applyAlignment="1">
      <alignment horizontal="right" vertical="center"/>
    </xf>
    <xf numFmtId="168" fontId="7" fillId="0" borderId="0" xfId="2" applyNumberFormat="1" applyFont="1" applyFill="1" applyBorder="1" applyAlignment="1">
      <alignment vertical="center"/>
    </xf>
    <xf numFmtId="0" fontId="44" fillId="0" borderId="0" xfId="190" applyFont="1" applyFill="1" applyBorder="1" applyAlignment="1">
      <alignment horizontal="left" vertical="center"/>
    </xf>
    <xf numFmtId="0" fontId="44" fillId="0" borderId="0" xfId="190" applyFont="1" applyFill="1" applyBorder="1" applyAlignment="1">
      <alignment horizontal="left"/>
    </xf>
    <xf numFmtId="0" fontId="44" fillId="3" borderId="26" xfId="190" applyFont="1" applyFill="1" applyBorder="1" applyAlignment="1">
      <alignment horizontal="center" vertical="center"/>
    </xf>
    <xf numFmtId="0" fontId="44" fillId="3" borderId="1" xfId="190" applyFont="1" applyFill="1" applyBorder="1" applyAlignment="1">
      <alignment horizontal="center"/>
    </xf>
    <xf numFmtId="3" fontId="44" fillId="3" borderId="1" xfId="190" applyNumberFormat="1" applyFont="1" applyFill="1" applyBorder="1" applyAlignment="1">
      <alignment horizontal="center" vertical="center"/>
    </xf>
    <xf numFmtId="0" fontId="7" fillId="0" borderId="0" xfId="190" applyFont="1" applyFill="1" applyBorder="1" applyAlignment="1">
      <alignment horizontal="right"/>
    </xf>
    <xf numFmtId="0" fontId="44" fillId="0" borderId="5" xfId="190" applyFont="1" applyFill="1" applyBorder="1" applyAlignment="1">
      <alignment horizontal="left" vertical="center"/>
    </xf>
    <xf numFmtId="172" fontId="0" fillId="0" borderId="3" xfId="185" applyNumberFormat="1" applyFont="1" applyBorder="1"/>
    <xf numFmtId="171" fontId="7" fillId="0" borderId="0" xfId="190" applyNumberFormat="1" applyFont="1" applyFill="1" applyBorder="1">
      <alignment vertical="center"/>
    </xf>
    <xf numFmtId="0" fontId="44" fillId="0" borderId="6" xfId="190" applyFont="1" applyFill="1" applyBorder="1" applyAlignment="1">
      <alignment horizontal="left" vertical="center"/>
    </xf>
    <xf numFmtId="172" fontId="0" fillId="0" borderId="6" xfId="185" applyNumberFormat="1" applyFont="1" applyBorder="1"/>
    <xf numFmtId="0" fontId="44" fillId="0" borderId="4" xfId="190" applyFont="1" applyFill="1" applyBorder="1" applyAlignment="1">
      <alignment horizontal="left" vertical="center"/>
    </xf>
    <xf numFmtId="172" fontId="0" fillId="0" borderId="4" xfId="185" applyNumberFormat="1" applyFont="1" applyBorder="1"/>
    <xf numFmtId="3" fontId="7" fillId="0" borderId="0" xfId="190" applyNumberFormat="1" applyFont="1" applyFill="1" applyBorder="1" applyAlignment="1">
      <alignment horizontal="left"/>
    </xf>
    <xf numFmtId="3" fontId="7" fillId="0" borderId="0" xfId="190" applyNumberFormat="1" applyFont="1" applyFill="1" applyBorder="1">
      <alignment vertical="center"/>
    </xf>
    <xf numFmtId="1" fontId="7" fillId="0" borderId="0" xfId="190" applyNumberFormat="1" applyFont="1">
      <alignment vertical="center"/>
    </xf>
    <xf numFmtId="0" fontId="52" fillId="0" borderId="0" xfId="190" applyFont="1" applyFill="1" applyBorder="1">
      <alignment vertical="center"/>
    </xf>
    <xf numFmtId="0" fontId="57" fillId="0" borderId="0" xfId="190" applyFont="1" applyFill="1" applyBorder="1">
      <alignment vertical="center"/>
    </xf>
    <xf numFmtId="0" fontId="52" fillId="0" borderId="0" xfId="190" applyFont="1" applyFill="1" applyBorder="1" applyAlignment="1"/>
    <xf numFmtId="3" fontId="47" fillId="0" borderId="0" xfId="190" applyNumberFormat="1" applyFont="1" applyFill="1" applyBorder="1">
      <alignment vertical="center"/>
    </xf>
    <xf numFmtId="177" fontId="7" fillId="0" borderId="0" xfId="190" applyNumberFormat="1" applyFont="1" applyFill="1" applyBorder="1">
      <alignment vertical="center"/>
    </xf>
    <xf numFmtId="0" fontId="44" fillId="3" borderId="1" xfId="190" applyFont="1" applyFill="1" applyBorder="1" applyAlignment="1">
      <alignment horizontal="center" vertical="center"/>
    </xf>
    <xf numFmtId="0" fontId="46" fillId="0" borderId="0" xfId="190" applyFont="1" applyFill="1" applyBorder="1">
      <alignment vertical="center"/>
    </xf>
    <xf numFmtId="0" fontId="44" fillId="0" borderId="3" xfId="190" applyFont="1" applyFill="1" applyBorder="1" applyAlignment="1">
      <alignment horizontal="left" vertical="center"/>
    </xf>
    <xf numFmtId="171" fontId="7" fillId="0" borderId="3" xfId="190" applyNumberFormat="1" applyFont="1" applyFill="1" applyBorder="1">
      <alignment vertical="center"/>
    </xf>
    <xf numFmtId="10" fontId="46" fillId="0" borderId="0" xfId="190" applyNumberFormat="1" applyFont="1" applyFill="1" applyBorder="1">
      <alignment vertical="center"/>
    </xf>
    <xf numFmtId="171" fontId="7" fillId="0" borderId="6" xfId="190" applyNumberFormat="1" applyFont="1" applyFill="1" applyBorder="1">
      <alignment vertical="center"/>
    </xf>
    <xf numFmtId="171" fontId="7" fillId="0" borderId="4" xfId="190" applyNumberFormat="1" applyFont="1" applyFill="1" applyBorder="1">
      <alignment vertical="center"/>
    </xf>
    <xf numFmtId="171" fontId="58" fillId="0" borderId="0" xfId="190" applyNumberFormat="1" applyFont="1" applyFill="1" applyBorder="1">
      <alignment vertical="center"/>
    </xf>
    <xf numFmtId="0" fontId="7" fillId="0" borderId="0" xfId="190" applyFont="1">
      <alignment vertical="center"/>
    </xf>
    <xf numFmtId="0" fontId="48" fillId="36" borderId="0" xfId="0" applyFont="1" applyFill="1" applyBorder="1" applyAlignment="1">
      <alignment horizontal="left" vertical="center"/>
    </xf>
    <xf numFmtId="0" fontId="43" fillId="3" borderId="0" xfId="1" applyNumberFormat="1" applyFont="1" applyFill="1" applyBorder="1" applyAlignment="1">
      <alignment horizontal="right" vertical="center"/>
    </xf>
    <xf numFmtId="0" fontId="7" fillId="2" borderId="0" xfId="0" applyNumberFormat="1" applyFont="1" applyFill="1" applyBorder="1" applyAlignment="1"/>
    <xf numFmtId="181" fontId="0" fillId="0" borderId="0" xfId="0" applyNumberFormat="1" applyFont="1"/>
    <xf numFmtId="0" fontId="26" fillId="2" borderId="0" xfId="211" applyFont="1" applyFill="1" applyAlignment="1">
      <alignment horizontal="left" vertical="center"/>
    </xf>
    <xf numFmtId="180" fontId="0" fillId="2" borderId="0" xfId="0" applyNumberFormat="1" applyFont="1" applyFill="1" applyAlignment="1">
      <alignment vertical="center"/>
    </xf>
    <xf numFmtId="4" fontId="7" fillId="0" borderId="0" xfId="0" applyNumberFormat="1" applyFont="1" applyAlignment="1">
      <alignment horizontal="right" vertical="center" shrinkToFit="1"/>
    </xf>
    <xf numFmtId="4" fontId="7" fillId="35" borderId="0" xfId="0" applyNumberFormat="1" applyFont="1" applyFill="1" applyAlignment="1">
      <alignment horizontal="right" vertical="center" shrinkToFit="1"/>
    </xf>
    <xf numFmtId="0" fontId="45" fillId="35" borderId="0" xfId="0" applyFont="1" applyFill="1" applyAlignment="1">
      <alignment horizontal="left" vertical="center"/>
    </xf>
    <xf numFmtId="177" fontId="0" fillId="2" borderId="0" xfId="0" applyNumberFormat="1" applyFont="1" applyFill="1" applyAlignment="1">
      <alignment vertical="center"/>
    </xf>
    <xf numFmtId="178" fontId="0" fillId="2" borderId="0" xfId="0" applyNumberFormat="1" applyFont="1" applyFill="1" applyAlignment="1">
      <alignment vertical="center"/>
    </xf>
    <xf numFmtId="181" fontId="0" fillId="2" borderId="6" xfId="1" applyNumberFormat="1" applyFont="1" applyFill="1" applyBorder="1" applyAlignment="1">
      <alignment horizontal="right" vertical="center"/>
    </xf>
    <xf numFmtId="9" fontId="0" fillId="2" borderId="0" xfId="2" applyFont="1" applyFill="1" applyAlignment="1">
      <alignment vertical="center"/>
    </xf>
    <xf numFmtId="168" fontId="0" fillId="2" borderId="0" xfId="0" applyNumberFormat="1" applyFont="1" applyFill="1" applyAlignment="1">
      <alignment vertical="center"/>
    </xf>
    <xf numFmtId="0" fontId="47" fillId="2" borderId="0" xfId="0" quotePrefix="1" applyFont="1" applyFill="1" applyAlignment="1">
      <alignment horizontal="center" vertical="center" wrapText="1"/>
    </xf>
    <xf numFmtId="0" fontId="47" fillId="2" borderId="0" xfId="0" quotePrefix="1" applyFont="1" applyFill="1" applyAlignment="1">
      <alignment horizontal="left" vertical="center"/>
    </xf>
    <xf numFmtId="176" fontId="47" fillId="2" borderId="0" xfId="0" applyNumberFormat="1" applyFont="1" applyFill="1" applyAlignment="1">
      <alignment vertical="center"/>
    </xf>
    <xf numFmtId="171" fontId="0" fillId="4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48" fillId="36" borderId="41" xfId="0" applyFont="1" applyFill="1" applyBorder="1" applyAlignment="1">
      <alignment horizontal="right" vertical="center"/>
    </xf>
    <xf numFmtId="0" fontId="53" fillId="2" borderId="9" xfId="0" applyFont="1" applyFill="1" applyBorder="1" applyAlignment="1">
      <alignment horizontal="center" vertical="center" wrapText="1"/>
    </xf>
    <xf numFmtId="0" fontId="53" fillId="2" borderId="10" xfId="0" applyFont="1" applyFill="1" applyBorder="1" applyAlignment="1">
      <alignment horizontal="center" vertical="center" wrapText="1"/>
    </xf>
    <xf numFmtId="0" fontId="53" fillId="2" borderId="13" xfId="0" applyFont="1" applyFill="1" applyBorder="1" applyAlignment="1">
      <alignment horizontal="center" vertical="center" wrapText="1"/>
    </xf>
    <xf numFmtId="0" fontId="53" fillId="2" borderId="14" xfId="0" applyFont="1" applyFill="1" applyBorder="1" applyAlignment="1">
      <alignment horizontal="center" vertical="center" wrapText="1"/>
    </xf>
    <xf numFmtId="0" fontId="54" fillId="2" borderId="9" xfId="0" applyFont="1" applyFill="1" applyBorder="1" applyAlignment="1">
      <alignment horizontal="center" vertical="center" wrapText="1"/>
    </xf>
    <xf numFmtId="0" fontId="54" fillId="2" borderId="10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0" fillId="2" borderId="0" xfId="0" applyFont="1" applyFill="1"/>
    <xf numFmtId="0" fontId="48" fillId="36" borderId="41" xfId="0" applyFont="1" applyFill="1" applyBorder="1" applyAlignment="1">
      <alignment horizontal="right" vertical="center"/>
    </xf>
  </cellXfs>
  <cellStyles count="212">
    <cellStyle name="20% - Accent1 2" xfId="23" xr:uid="{00000000-0005-0000-0000-000000000000}"/>
    <cellStyle name="20% - Accent2 2" xfId="24" xr:uid="{00000000-0005-0000-0000-000001000000}"/>
    <cellStyle name="20% - Accent3 2" xfId="25" xr:uid="{00000000-0005-0000-0000-000002000000}"/>
    <cellStyle name="20% - Accent4 2" xfId="26" xr:uid="{00000000-0005-0000-0000-000003000000}"/>
    <cellStyle name="20% - Accent5 2" xfId="27" xr:uid="{00000000-0005-0000-0000-000004000000}"/>
    <cellStyle name="20% - Accent6 2" xfId="28" xr:uid="{00000000-0005-0000-0000-000005000000}"/>
    <cellStyle name="20% - Akzent1" xfId="29" xr:uid="{00000000-0005-0000-0000-000006000000}"/>
    <cellStyle name="20% - Akzent2" xfId="30" xr:uid="{00000000-0005-0000-0000-000007000000}"/>
    <cellStyle name="20% - Akzent3" xfId="31" xr:uid="{00000000-0005-0000-0000-000008000000}"/>
    <cellStyle name="20% - Akzent4" xfId="32" xr:uid="{00000000-0005-0000-0000-000009000000}"/>
    <cellStyle name="20% - Akzent5" xfId="33" xr:uid="{00000000-0005-0000-0000-00000A000000}"/>
    <cellStyle name="20% - Akzent6" xfId="34" xr:uid="{00000000-0005-0000-0000-00000B000000}"/>
    <cellStyle name="40% - Accent1 2" xfId="35" xr:uid="{00000000-0005-0000-0000-00000C000000}"/>
    <cellStyle name="40% - Accent2 2" xfId="36" xr:uid="{00000000-0005-0000-0000-00000D000000}"/>
    <cellStyle name="40% - Accent3 2" xfId="37" xr:uid="{00000000-0005-0000-0000-00000E000000}"/>
    <cellStyle name="40% - Accent4 2" xfId="38" xr:uid="{00000000-0005-0000-0000-00000F000000}"/>
    <cellStyle name="40% - Accent5 2" xfId="39" xr:uid="{00000000-0005-0000-0000-000010000000}"/>
    <cellStyle name="40% - Accent6 2" xfId="40" xr:uid="{00000000-0005-0000-0000-000011000000}"/>
    <cellStyle name="40% - Akzent1" xfId="41" xr:uid="{00000000-0005-0000-0000-000012000000}"/>
    <cellStyle name="40% - Akzent2" xfId="42" xr:uid="{00000000-0005-0000-0000-000013000000}"/>
    <cellStyle name="40% - Akzent3" xfId="43" xr:uid="{00000000-0005-0000-0000-000014000000}"/>
    <cellStyle name="40% - Akzent4" xfId="44" xr:uid="{00000000-0005-0000-0000-000015000000}"/>
    <cellStyle name="40% - Akzent5" xfId="45" xr:uid="{00000000-0005-0000-0000-000016000000}"/>
    <cellStyle name="40% - Akzent6" xfId="46" xr:uid="{00000000-0005-0000-0000-000017000000}"/>
    <cellStyle name="5x indented GHG Textfiels" xfId="47" xr:uid="{00000000-0005-0000-0000-000018000000}"/>
    <cellStyle name="60% - Accent1 2" xfId="48" xr:uid="{00000000-0005-0000-0000-000019000000}"/>
    <cellStyle name="60% - Accent2 2" xfId="49" xr:uid="{00000000-0005-0000-0000-00001A000000}"/>
    <cellStyle name="60% - Accent3 2" xfId="50" xr:uid="{00000000-0005-0000-0000-00001B000000}"/>
    <cellStyle name="60% - Accent4 2" xfId="51" xr:uid="{00000000-0005-0000-0000-00001C000000}"/>
    <cellStyle name="60% - Accent5 2" xfId="52" xr:uid="{00000000-0005-0000-0000-00001D000000}"/>
    <cellStyle name="60% - Accent6 2" xfId="53" xr:uid="{00000000-0005-0000-0000-00001E000000}"/>
    <cellStyle name="60% - Akzent1" xfId="54" xr:uid="{00000000-0005-0000-0000-00001F000000}"/>
    <cellStyle name="60% - Akzent2" xfId="55" xr:uid="{00000000-0005-0000-0000-000020000000}"/>
    <cellStyle name="60% - Akzent3" xfId="56" xr:uid="{00000000-0005-0000-0000-000021000000}"/>
    <cellStyle name="60% - Akzent4" xfId="57" xr:uid="{00000000-0005-0000-0000-000022000000}"/>
    <cellStyle name="60% - Akzent5" xfId="58" xr:uid="{00000000-0005-0000-0000-000023000000}"/>
    <cellStyle name="60% - Akzent6" xfId="59" xr:uid="{00000000-0005-0000-0000-000024000000}"/>
    <cellStyle name="Accent1 2" xfId="60" xr:uid="{00000000-0005-0000-0000-000025000000}"/>
    <cellStyle name="Accent2 2" xfId="61" xr:uid="{00000000-0005-0000-0000-000026000000}"/>
    <cellStyle name="Accent3 2" xfId="62" xr:uid="{00000000-0005-0000-0000-000027000000}"/>
    <cellStyle name="Accent4 2" xfId="63" xr:uid="{00000000-0005-0000-0000-000028000000}"/>
    <cellStyle name="Accent5 2" xfId="64" xr:uid="{00000000-0005-0000-0000-000029000000}"/>
    <cellStyle name="Accent6 2" xfId="65" xr:uid="{00000000-0005-0000-0000-00002A000000}"/>
    <cellStyle name="Akzent1" xfId="66" xr:uid="{00000000-0005-0000-0000-00002B000000}"/>
    <cellStyle name="Akzent2" xfId="67" xr:uid="{00000000-0005-0000-0000-00002C000000}"/>
    <cellStyle name="Akzent3" xfId="68" xr:uid="{00000000-0005-0000-0000-00002D000000}"/>
    <cellStyle name="Akzent4" xfId="69" xr:uid="{00000000-0005-0000-0000-00002E000000}"/>
    <cellStyle name="Akzent5" xfId="70" xr:uid="{00000000-0005-0000-0000-00002F000000}"/>
    <cellStyle name="Akzent6" xfId="71" xr:uid="{00000000-0005-0000-0000-000030000000}"/>
    <cellStyle name="Ausgabe" xfId="72" xr:uid="{00000000-0005-0000-0000-000031000000}"/>
    <cellStyle name="Bad 2" xfId="73" xr:uid="{00000000-0005-0000-0000-000032000000}"/>
    <cellStyle name="Berechnung" xfId="74" xr:uid="{00000000-0005-0000-0000-000033000000}"/>
    <cellStyle name="Bold GHG Numbers (0.00)" xfId="75" xr:uid="{00000000-0005-0000-0000-000034000000}"/>
    <cellStyle name="Calculation 2" xfId="76" xr:uid="{00000000-0005-0000-0000-000035000000}"/>
    <cellStyle name="Calculation 2 2" xfId="77" xr:uid="{00000000-0005-0000-0000-000036000000}"/>
    <cellStyle name="Check Cell 2" xfId="78" xr:uid="{00000000-0005-0000-0000-000037000000}"/>
    <cellStyle name="Comma" xfId="1" builtinId="3"/>
    <cellStyle name="Comma 2" xfId="17" xr:uid="{00000000-0005-0000-0000-000039000000}"/>
    <cellStyle name="Comma 3" xfId="79" xr:uid="{00000000-0005-0000-0000-00003A000000}"/>
    <cellStyle name="Comma 3 2" xfId="194" xr:uid="{00000000-0005-0000-0000-00003B000000}"/>
    <cellStyle name="Comma 4" xfId="80" xr:uid="{00000000-0005-0000-0000-00003C000000}"/>
    <cellStyle name="Comma 5" xfId="81" xr:uid="{00000000-0005-0000-0000-00003D000000}"/>
    <cellStyle name="Comma 6" xfId="82" xr:uid="{00000000-0005-0000-0000-00003E000000}"/>
    <cellStyle name="Comma 7" xfId="83" xr:uid="{00000000-0005-0000-0000-00003F000000}"/>
    <cellStyle name="Comma 8" xfId="209" xr:uid="{00000000-0005-0000-0000-000040000000}"/>
    <cellStyle name="Comma 9" xfId="210" xr:uid="{00000000-0005-0000-0000-000041000000}"/>
    <cellStyle name="ConditionalStyle_1" xfId="84" xr:uid="{00000000-0005-0000-0000-000042000000}"/>
    <cellStyle name="Eingabe" xfId="85" xr:uid="{00000000-0005-0000-0000-000043000000}"/>
    <cellStyle name="Ergebnis" xfId="86" xr:uid="{00000000-0005-0000-0000-000044000000}"/>
    <cellStyle name="Ergebnis 2" xfId="87" xr:uid="{00000000-0005-0000-0000-000045000000}"/>
    <cellStyle name="Ergebnis 3" xfId="88" xr:uid="{00000000-0005-0000-0000-000046000000}"/>
    <cellStyle name="Erklärender Text" xfId="89" xr:uid="{00000000-0005-0000-0000-000047000000}"/>
    <cellStyle name="Euro" xfId="90" xr:uid="{00000000-0005-0000-0000-000048000000}"/>
    <cellStyle name="Excel Built-in Normal" xfId="91" xr:uid="{00000000-0005-0000-0000-000049000000}"/>
    <cellStyle name="Explanatory Text 2" xfId="92" xr:uid="{00000000-0005-0000-0000-00004A000000}"/>
    <cellStyle name="Good 2" xfId="93" xr:uid="{00000000-0005-0000-0000-00004B000000}"/>
    <cellStyle name="Gut" xfId="94" xr:uid="{00000000-0005-0000-0000-00004C000000}"/>
    <cellStyle name="Gut 2" xfId="95" xr:uid="{00000000-0005-0000-0000-00004D000000}"/>
    <cellStyle name="Heading 1 2" xfId="96" xr:uid="{00000000-0005-0000-0000-00004E000000}"/>
    <cellStyle name="Heading 2 2" xfId="97" xr:uid="{00000000-0005-0000-0000-00004F000000}"/>
    <cellStyle name="Heading 3 2" xfId="98" xr:uid="{00000000-0005-0000-0000-000050000000}"/>
    <cellStyle name="Heading 4 2" xfId="99" xr:uid="{00000000-0005-0000-0000-000051000000}"/>
    <cellStyle name="Headline" xfId="100" xr:uid="{00000000-0005-0000-0000-000052000000}"/>
    <cellStyle name="Hyperlink" xfId="211" builtinId="8"/>
    <cellStyle name="Hyperlink 2" xfId="101" xr:uid="{00000000-0005-0000-0000-000053000000}"/>
    <cellStyle name="Hyperlink 3" xfId="102" xr:uid="{00000000-0005-0000-0000-000054000000}"/>
    <cellStyle name="Input 2" xfId="103" xr:uid="{00000000-0005-0000-0000-000055000000}"/>
    <cellStyle name="Input 2 2" xfId="104" xr:uid="{00000000-0005-0000-0000-000056000000}"/>
    <cellStyle name="Linked Cell 2" xfId="105" xr:uid="{00000000-0005-0000-0000-000057000000}"/>
    <cellStyle name="Menu" xfId="8" xr:uid="{00000000-0005-0000-0000-000058000000}"/>
    <cellStyle name="Neutral 2" xfId="106" xr:uid="{00000000-0005-0000-0000-000059000000}"/>
    <cellStyle name="Normal" xfId="0" builtinId="0"/>
    <cellStyle name="Normal 10" xfId="107" xr:uid="{00000000-0005-0000-0000-00005B000000}"/>
    <cellStyle name="Normal 11" xfId="108" xr:uid="{00000000-0005-0000-0000-00005C000000}"/>
    <cellStyle name="Normal 12" xfId="109" xr:uid="{00000000-0005-0000-0000-00005D000000}"/>
    <cellStyle name="Normal 13" xfId="110" xr:uid="{00000000-0005-0000-0000-00005E000000}"/>
    <cellStyle name="Normal 14" xfId="111" xr:uid="{00000000-0005-0000-0000-00005F000000}"/>
    <cellStyle name="Normal 14 2" xfId="195" xr:uid="{00000000-0005-0000-0000-000060000000}"/>
    <cellStyle name="Normal 15" xfId="112" xr:uid="{00000000-0005-0000-0000-000061000000}"/>
    <cellStyle name="Normal 15 2" xfId="196" xr:uid="{00000000-0005-0000-0000-000062000000}"/>
    <cellStyle name="Normal 16" xfId="113" xr:uid="{00000000-0005-0000-0000-000063000000}"/>
    <cellStyle name="Normal 17" xfId="114" xr:uid="{00000000-0005-0000-0000-000064000000}"/>
    <cellStyle name="Normal 17 2" xfId="197" xr:uid="{00000000-0005-0000-0000-000065000000}"/>
    <cellStyle name="Normal 18" xfId="186" xr:uid="{00000000-0005-0000-0000-000066000000}"/>
    <cellStyle name="Normal 18 2" xfId="205" xr:uid="{00000000-0005-0000-0000-000067000000}"/>
    <cellStyle name="Normal 19" xfId="190" xr:uid="{00000000-0005-0000-0000-000068000000}"/>
    <cellStyle name="Normal 2" xfId="5" xr:uid="{00000000-0005-0000-0000-000069000000}"/>
    <cellStyle name="Normal 2 2" xfId="6" xr:uid="{00000000-0005-0000-0000-00006A000000}"/>
    <cellStyle name="Normal 2 2 2" xfId="115" xr:uid="{00000000-0005-0000-0000-00006B000000}"/>
    <cellStyle name="Normal 2 2 2 2" xfId="198" xr:uid="{00000000-0005-0000-0000-00006C000000}"/>
    <cellStyle name="Normal 2 2 3" xfId="116" xr:uid="{00000000-0005-0000-0000-00006D000000}"/>
    <cellStyle name="Normal 2 2 4" xfId="117" xr:uid="{00000000-0005-0000-0000-00006E000000}"/>
    <cellStyle name="Normal 2 2 5" xfId="185" xr:uid="{00000000-0005-0000-0000-00006F000000}"/>
    <cellStyle name="Normal 2 3" xfId="15" xr:uid="{00000000-0005-0000-0000-000070000000}"/>
    <cellStyle name="Normal 2 3 2" xfId="184" xr:uid="{00000000-0005-0000-0000-000071000000}"/>
    <cellStyle name="Normal 2 4" xfId="19" xr:uid="{00000000-0005-0000-0000-000072000000}"/>
    <cellStyle name="Normal 2 5" xfId="188" xr:uid="{00000000-0005-0000-0000-000073000000}"/>
    <cellStyle name="Normal 2 5 2" xfId="207" xr:uid="{00000000-0005-0000-0000-000074000000}"/>
    <cellStyle name="Normal 2 6" xfId="191" xr:uid="{00000000-0005-0000-0000-000075000000}"/>
    <cellStyle name="Normal 20" xfId="4" xr:uid="{00000000-0005-0000-0000-000076000000}"/>
    <cellStyle name="Normal 21" xfId="3" xr:uid="{00000000-0005-0000-0000-000077000000}"/>
    <cellStyle name="Normal 3" xfId="9" xr:uid="{00000000-0005-0000-0000-000078000000}"/>
    <cellStyle name="Normal 3 2" xfId="16" xr:uid="{00000000-0005-0000-0000-000079000000}"/>
    <cellStyle name="Normal 3 2 2" xfId="118" xr:uid="{00000000-0005-0000-0000-00007A000000}"/>
    <cellStyle name="Normal 3 2 3" xfId="119" xr:uid="{00000000-0005-0000-0000-00007B000000}"/>
    <cellStyle name="Normal 3 3" xfId="120" xr:uid="{00000000-0005-0000-0000-00007C000000}"/>
    <cellStyle name="Normal 3 4" xfId="121" xr:uid="{00000000-0005-0000-0000-00007D000000}"/>
    <cellStyle name="Normal 3 5" xfId="122" xr:uid="{00000000-0005-0000-0000-00007E000000}"/>
    <cellStyle name="Normal 3 6" xfId="123" xr:uid="{00000000-0005-0000-0000-00007F000000}"/>
    <cellStyle name="Normal 4" xfId="7" xr:uid="{00000000-0005-0000-0000-000080000000}"/>
    <cellStyle name="Normal 4 2" xfId="124" xr:uid="{00000000-0005-0000-0000-000081000000}"/>
    <cellStyle name="Normal 4 3" xfId="187" xr:uid="{00000000-0005-0000-0000-000082000000}"/>
    <cellStyle name="Normal 4 3 2" xfId="206" xr:uid="{00000000-0005-0000-0000-000083000000}"/>
    <cellStyle name="Normal 5" xfId="11" xr:uid="{00000000-0005-0000-0000-000084000000}"/>
    <cellStyle name="Normal 5 2" xfId="12" xr:uid="{00000000-0005-0000-0000-000085000000}"/>
    <cellStyle name="Normal 5 3" xfId="125" xr:uid="{00000000-0005-0000-0000-000086000000}"/>
    <cellStyle name="Normal 5 4" xfId="126" xr:uid="{00000000-0005-0000-0000-000087000000}"/>
    <cellStyle name="Normal 5 4 2" xfId="199" xr:uid="{00000000-0005-0000-0000-000088000000}"/>
    <cellStyle name="Normal 5 5" xfId="189" xr:uid="{00000000-0005-0000-0000-000089000000}"/>
    <cellStyle name="Normal 5 5 2" xfId="208" xr:uid="{00000000-0005-0000-0000-00008A000000}"/>
    <cellStyle name="Normal 5 6" xfId="192" xr:uid="{00000000-0005-0000-0000-00008B000000}"/>
    <cellStyle name="Normal 6" xfId="13" xr:uid="{00000000-0005-0000-0000-00008C000000}"/>
    <cellStyle name="Normal 6 2" xfId="14" xr:uid="{00000000-0005-0000-0000-00008D000000}"/>
    <cellStyle name="Normal 7" xfId="20" xr:uid="{00000000-0005-0000-0000-00008E000000}"/>
    <cellStyle name="Normal 7 2" xfId="193" xr:uid="{00000000-0005-0000-0000-00008F000000}"/>
    <cellStyle name="Normal 8" xfId="127" xr:uid="{00000000-0005-0000-0000-000090000000}"/>
    <cellStyle name="Normal 9" xfId="128" xr:uid="{00000000-0005-0000-0000-000091000000}"/>
    <cellStyle name="Normal GHG Numbers (0.00)" xfId="129" xr:uid="{00000000-0005-0000-0000-000092000000}"/>
    <cellStyle name="Normal GHG whole table" xfId="130" xr:uid="{00000000-0005-0000-0000-000093000000}"/>
    <cellStyle name="Normal GHG-Shade" xfId="131" xr:uid="{00000000-0005-0000-0000-000094000000}"/>
    <cellStyle name="Normál_Ques_15-19_4.1" xfId="132" xr:uid="{00000000-0005-0000-0000-000095000000}"/>
    <cellStyle name="normální_List1" xfId="133" xr:uid="{00000000-0005-0000-0000-000096000000}"/>
    <cellStyle name="Note 2" xfId="134" xr:uid="{00000000-0005-0000-0000-000097000000}"/>
    <cellStyle name="Note 2 2" xfId="135" xr:uid="{00000000-0005-0000-0000-000098000000}"/>
    <cellStyle name="Notiz" xfId="136" xr:uid="{00000000-0005-0000-0000-000099000000}"/>
    <cellStyle name="NumberCellStyle" xfId="21" xr:uid="{00000000-0005-0000-0000-00009A000000}"/>
    <cellStyle name="NumberCellStyle 2" xfId="137" xr:uid="{00000000-0005-0000-0000-00009B000000}"/>
    <cellStyle name="NumberCellStyle 2 2" xfId="138" xr:uid="{00000000-0005-0000-0000-00009C000000}"/>
    <cellStyle name="NumberCellStyle 2 3" xfId="139" xr:uid="{00000000-0005-0000-0000-00009D000000}"/>
    <cellStyle name="NumberCellStyle 3" xfId="140" xr:uid="{00000000-0005-0000-0000-00009E000000}"/>
    <cellStyle name="NumberCellStyle 4" xfId="141" xr:uid="{00000000-0005-0000-0000-00009F000000}"/>
    <cellStyle name="NumberCellStyle 5" xfId="142" xr:uid="{00000000-0005-0000-0000-0000A0000000}"/>
    <cellStyle name="NumberCellStyle 6" xfId="22" xr:uid="{00000000-0005-0000-0000-0000A1000000}"/>
    <cellStyle name="Output 2" xfId="143" xr:uid="{00000000-0005-0000-0000-0000A2000000}"/>
    <cellStyle name="Output 2 2" xfId="144" xr:uid="{00000000-0005-0000-0000-0000A3000000}"/>
    <cellStyle name="Pattern" xfId="145" xr:uid="{00000000-0005-0000-0000-0000A4000000}"/>
    <cellStyle name="Percent" xfId="2" builtinId="5"/>
    <cellStyle name="Percent 2" xfId="10" xr:uid="{00000000-0005-0000-0000-0000A6000000}"/>
    <cellStyle name="Percent 2 2" xfId="146" xr:uid="{00000000-0005-0000-0000-0000A7000000}"/>
    <cellStyle name="Percent 3" xfId="18" xr:uid="{00000000-0005-0000-0000-0000A8000000}"/>
    <cellStyle name="Percent 4" xfId="147" xr:uid="{00000000-0005-0000-0000-0000A9000000}"/>
    <cellStyle name="Percent 4 2" xfId="200" xr:uid="{00000000-0005-0000-0000-0000AA000000}"/>
    <cellStyle name="Percent 5" xfId="148" xr:uid="{00000000-0005-0000-0000-0000AB000000}"/>
    <cellStyle name="Percent 6" xfId="149" xr:uid="{00000000-0005-0000-0000-0000AC000000}"/>
    <cellStyle name="Percent 6 2" xfId="201" xr:uid="{00000000-0005-0000-0000-0000AD000000}"/>
    <cellStyle name="Percent 7" xfId="150" xr:uid="{00000000-0005-0000-0000-0000AE000000}"/>
    <cellStyle name="Pourcentage 2" xfId="151" xr:uid="{00000000-0005-0000-0000-0000AF000000}"/>
    <cellStyle name="Prozent 2" xfId="152" xr:uid="{00000000-0005-0000-0000-0000B0000000}"/>
    <cellStyle name="Prozent 3" xfId="153" xr:uid="{00000000-0005-0000-0000-0000B1000000}"/>
    <cellStyle name="Prozent 4" xfId="154" xr:uid="{00000000-0005-0000-0000-0000B2000000}"/>
    <cellStyle name="Schlecht" xfId="155" xr:uid="{00000000-0005-0000-0000-0000B3000000}"/>
    <cellStyle name="SDMX_protected" xfId="156" xr:uid="{00000000-0005-0000-0000-0000B4000000}"/>
    <cellStyle name="Standard 2" xfId="157" xr:uid="{00000000-0005-0000-0000-0000B5000000}"/>
    <cellStyle name="Standard 2 2" xfId="158" xr:uid="{00000000-0005-0000-0000-0000B6000000}"/>
    <cellStyle name="Standard 3" xfId="159" xr:uid="{00000000-0005-0000-0000-0000B7000000}"/>
    <cellStyle name="Standard 3 2" xfId="160" xr:uid="{00000000-0005-0000-0000-0000B8000000}"/>
    <cellStyle name="Standard 4" xfId="161" xr:uid="{00000000-0005-0000-0000-0000B9000000}"/>
    <cellStyle name="Standard 4 2" xfId="162" xr:uid="{00000000-0005-0000-0000-0000BA000000}"/>
    <cellStyle name="Standard 4 2 2" xfId="203" xr:uid="{00000000-0005-0000-0000-0000BB000000}"/>
    <cellStyle name="Standard 4 3" xfId="202" xr:uid="{00000000-0005-0000-0000-0000BC000000}"/>
    <cellStyle name="Standard 5" xfId="163" xr:uid="{00000000-0005-0000-0000-0000BD000000}"/>
    <cellStyle name="Standard 6" xfId="164" xr:uid="{00000000-0005-0000-0000-0000BE000000}"/>
    <cellStyle name="Standard 7" xfId="165" xr:uid="{00000000-0005-0000-0000-0000BF000000}"/>
    <cellStyle name="Standard 8" xfId="166" xr:uid="{00000000-0005-0000-0000-0000C0000000}"/>
    <cellStyle name="Standard 8 2" xfId="204" xr:uid="{00000000-0005-0000-0000-0000C1000000}"/>
    <cellStyle name="Standard 9" xfId="167" xr:uid="{00000000-0005-0000-0000-0000C2000000}"/>
    <cellStyle name="Standard_FI00EU01" xfId="168" xr:uid="{00000000-0005-0000-0000-0000C3000000}"/>
    <cellStyle name="Table_LHS" xfId="169" xr:uid="{00000000-0005-0000-0000-0000C4000000}"/>
    <cellStyle name="Title 2" xfId="170" xr:uid="{00000000-0005-0000-0000-0000C5000000}"/>
    <cellStyle name="Titre ligne" xfId="171" xr:uid="{00000000-0005-0000-0000-0000C6000000}"/>
    <cellStyle name="Total 2" xfId="172" xr:uid="{00000000-0005-0000-0000-0000C7000000}"/>
    <cellStyle name="Total 2 2" xfId="173" xr:uid="{00000000-0005-0000-0000-0000C8000000}"/>
    <cellStyle name="Total intermediaire" xfId="174" xr:uid="{00000000-0005-0000-0000-0000C9000000}"/>
    <cellStyle name="Überschrift" xfId="175" xr:uid="{00000000-0005-0000-0000-0000CA000000}"/>
    <cellStyle name="Überschrift 1" xfId="176" xr:uid="{00000000-0005-0000-0000-0000CB000000}"/>
    <cellStyle name="Überschrift 2" xfId="177" xr:uid="{00000000-0005-0000-0000-0000CC000000}"/>
    <cellStyle name="Überschrift 3" xfId="178" xr:uid="{00000000-0005-0000-0000-0000CD000000}"/>
    <cellStyle name="Überschrift 4" xfId="179" xr:uid="{00000000-0005-0000-0000-0000CE000000}"/>
    <cellStyle name="Verknüpfte Zelle" xfId="180" xr:uid="{00000000-0005-0000-0000-0000CF000000}"/>
    <cellStyle name="Warnender Text" xfId="181" xr:uid="{00000000-0005-0000-0000-0000D0000000}"/>
    <cellStyle name="Warning Text 2" xfId="182" xr:uid="{00000000-0005-0000-0000-0000D1000000}"/>
    <cellStyle name="Zelle überprüfen" xfId="183" xr:uid="{00000000-0005-0000-0000-0000D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00"/>
      <color rgb="FFF3EE12"/>
      <color rgb="FF961A2F"/>
      <color rgb="FF0092CC"/>
      <color rgb="FF00A5E6"/>
      <color rgb="FF8FDFFF"/>
      <color rgb="FFA0C5EA"/>
      <color rgb="FFA6E6E6"/>
      <color rgb="FFEBF09C"/>
      <color rgb="FFB0E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hartsheet" Target="chartsheets/sheet11.xml"/><Relationship Id="rId18" Type="http://schemas.openxmlformats.org/officeDocument/2006/relationships/worksheet" Target="worksheets/sheet3.xml"/><Relationship Id="rId26" Type="http://schemas.openxmlformats.org/officeDocument/2006/relationships/worksheet" Target="worksheets/sheet11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6.xml"/><Relationship Id="rId7" Type="http://schemas.openxmlformats.org/officeDocument/2006/relationships/chartsheet" Target="chartsheets/sheet6.xml"/><Relationship Id="rId12" Type="http://schemas.openxmlformats.org/officeDocument/2006/relationships/worksheet" Target="worksheets/sheet2.xml"/><Relationship Id="rId17" Type="http://schemas.openxmlformats.org/officeDocument/2006/relationships/chartsheet" Target="chartsheets/sheet15.xml"/><Relationship Id="rId25" Type="http://schemas.openxmlformats.org/officeDocument/2006/relationships/worksheet" Target="worksheets/sheet10.xml"/><Relationship Id="rId33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4.xml"/><Relationship Id="rId20" Type="http://schemas.openxmlformats.org/officeDocument/2006/relationships/worksheet" Target="worksheets/sheet5.xml"/><Relationship Id="rId29" Type="http://schemas.openxmlformats.org/officeDocument/2006/relationships/worksheet" Target="worksheets/sheet14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24" Type="http://schemas.openxmlformats.org/officeDocument/2006/relationships/worksheet" Target="worksheets/sheet9.xml"/><Relationship Id="rId32" Type="http://schemas.openxmlformats.org/officeDocument/2006/relationships/sharedStrings" Target="sharedStrings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3.xml"/><Relationship Id="rId23" Type="http://schemas.openxmlformats.org/officeDocument/2006/relationships/worksheet" Target="worksheets/sheet8.xml"/><Relationship Id="rId28" Type="http://schemas.openxmlformats.org/officeDocument/2006/relationships/worksheet" Target="worksheets/sheet13.xml"/><Relationship Id="rId10" Type="http://schemas.openxmlformats.org/officeDocument/2006/relationships/chartsheet" Target="chartsheets/sheet9.xml"/><Relationship Id="rId19" Type="http://schemas.openxmlformats.org/officeDocument/2006/relationships/worksheet" Target="worksheets/sheet4.xml"/><Relationship Id="rId31" Type="http://schemas.openxmlformats.org/officeDocument/2006/relationships/styles" Target="styles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2.xml"/><Relationship Id="rId22" Type="http://schemas.openxmlformats.org/officeDocument/2006/relationships/worksheet" Target="worksheets/sheet7.xml"/><Relationship Id="rId27" Type="http://schemas.openxmlformats.org/officeDocument/2006/relationships/worksheet" Target="worksheets/sheet12.xml"/><Relationship Id="rId30" Type="http://schemas.openxmlformats.org/officeDocument/2006/relationships/theme" Target="theme/theme1.xml"/><Relationship Id="rId8" Type="http://schemas.openxmlformats.org/officeDocument/2006/relationships/chartsheet" Target="chartsheets/sheet7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Primary energy production by fuel, EU, in selected years, 1990-2023
Petajoule (PJ)</a:t>
            </a:r>
          </a:p>
        </c:rich>
      </c:tx>
      <c:layout>
        <c:manualLayout>
          <c:xMode val="edge"/>
          <c:yMode val="edge"/>
          <c:x val="2.003646572866916E-2"/>
          <c:y val="1.3947550489243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2254205929176888E-2"/>
          <c:y val="9.8472803347280341E-2"/>
          <c:w val="0.92273388982114946"/>
          <c:h val="0.66100994959312098"/>
        </c:manualLayout>
      </c:layout>
      <c:lineChart>
        <c:grouping val="standard"/>
        <c:varyColors val="0"/>
        <c:ser>
          <c:idx val="3"/>
          <c:order val="0"/>
          <c:tx>
            <c:strRef>
              <c:f>'DATA-1'!$A$30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'DATA-1'!$B$30:$AI$30</c:f>
              <c:numCache>
                <c:formatCode>#\ ##0.0</c:formatCode>
                <c:ptCount val="34"/>
                <c:pt idx="0">
                  <c:v>12790.989883</c:v>
                </c:pt>
                <c:pt idx="1">
                  <c:v>11702.849531</c:v>
                </c:pt>
                <c:pt idx="2">
                  <c:v>11161.380392999999</c:v>
                </c:pt>
                <c:pt idx="3">
                  <c:v>10507.822478</c:v>
                </c:pt>
                <c:pt idx="4">
                  <c:v>10048.150710999998</c:v>
                </c:pt>
                <c:pt idx="5">
                  <c:v>9986.2455370000007</c:v>
                </c:pt>
                <c:pt idx="6">
                  <c:v>9764.3845779999992</c:v>
                </c:pt>
                <c:pt idx="7">
                  <c:v>9620.5949460000011</c:v>
                </c:pt>
                <c:pt idx="8">
                  <c:v>8666.0842350000003</c:v>
                </c:pt>
                <c:pt idx="9">
                  <c:v>8203.710212</c:v>
                </c:pt>
                <c:pt idx="10">
                  <c:v>7945.605294</c:v>
                </c:pt>
                <c:pt idx="11">
                  <c:v>7840.022481</c:v>
                </c:pt>
                <c:pt idx="12">
                  <c:v>7788.3637989999997</c:v>
                </c:pt>
                <c:pt idx="13">
                  <c:v>7737.095249</c:v>
                </c:pt>
                <c:pt idx="14">
                  <c:v>7575.2525729999998</c:v>
                </c:pt>
                <c:pt idx="15">
                  <c:v>7404.4179439999998</c:v>
                </c:pt>
                <c:pt idx="16">
                  <c:v>7232.013672</c:v>
                </c:pt>
                <c:pt idx="17">
                  <c:v>7087.1526130000002</c:v>
                </c:pt>
                <c:pt idx="18">
                  <c:v>6743.0172990000001</c:v>
                </c:pt>
                <c:pt idx="19">
                  <c:v>6274.272516</c:v>
                </c:pt>
                <c:pt idx="20">
                  <c:v>6138.7455410000002</c:v>
                </c:pt>
                <c:pt idx="21">
                  <c:v>6255.8953000000001</c:v>
                </c:pt>
                <c:pt idx="22">
                  <c:v>6322.9666339999994</c:v>
                </c:pt>
                <c:pt idx="23">
                  <c:v>5895.4438039999995</c:v>
                </c:pt>
                <c:pt idx="24">
                  <c:v>5661.7006430000001</c:v>
                </c:pt>
                <c:pt idx="25">
                  <c:v>5601.1334870000001</c:v>
                </c:pt>
                <c:pt idx="26">
                  <c:v>5219.6571840000006</c:v>
                </c:pt>
                <c:pt idx="27">
                  <c:v>5134.2174070000001</c:v>
                </c:pt>
                <c:pt idx="28">
                  <c:v>4860.4760719999995</c:v>
                </c:pt>
                <c:pt idx="29">
                  <c:v>4189.5537540000005</c:v>
                </c:pt>
                <c:pt idx="30">
                  <c:v>3499.7492940000002</c:v>
                </c:pt>
                <c:pt idx="31">
                  <c:v>3808.585067</c:v>
                </c:pt>
                <c:pt idx="32">
                  <c:v>3873.0032259999998</c:v>
                </c:pt>
                <c:pt idx="33">
                  <c:v>3162.5703080000003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68-4157-937B-27A75623C868}"/>
            </c:ext>
          </c:extLst>
        </c:ser>
        <c:ser>
          <c:idx val="8"/>
          <c:order val="1"/>
          <c:tx>
            <c:strRef>
              <c:f>'DATA-1'!$A$31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'DATA-1'!$B$31:$AI$31</c:f>
              <c:numCache>
                <c:formatCode>#\ ##0.0</c:formatCode>
                <c:ptCount val="34"/>
                <c:pt idx="0">
                  <c:v>157.00727699999999</c:v>
                </c:pt>
                <c:pt idx="1">
                  <c:v>115.277681</c:v>
                </c:pt>
                <c:pt idx="2">
                  <c:v>138.784943</c:v>
                </c:pt>
                <c:pt idx="3">
                  <c:v>111.302443</c:v>
                </c:pt>
                <c:pt idx="4">
                  <c:v>160.53240100000002</c:v>
                </c:pt>
                <c:pt idx="5">
                  <c:v>175.183842</c:v>
                </c:pt>
                <c:pt idx="6">
                  <c:v>164.379876</c:v>
                </c:pt>
                <c:pt idx="7">
                  <c:v>161.34278700000002</c:v>
                </c:pt>
                <c:pt idx="8">
                  <c:v>63.743378999999997</c:v>
                </c:pt>
                <c:pt idx="9">
                  <c:v>147.83787899999999</c:v>
                </c:pt>
                <c:pt idx="10">
                  <c:v>98.644778000000002</c:v>
                </c:pt>
                <c:pt idx="11">
                  <c:v>121.125349</c:v>
                </c:pt>
                <c:pt idx="12">
                  <c:v>136.890558</c:v>
                </c:pt>
                <c:pt idx="13">
                  <c:v>136.52618799999999</c:v>
                </c:pt>
                <c:pt idx="14">
                  <c:v>91.26418799999999</c:v>
                </c:pt>
                <c:pt idx="15">
                  <c:v>139.36133100000001</c:v>
                </c:pt>
                <c:pt idx="16">
                  <c:v>181.259671</c:v>
                </c:pt>
                <c:pt idx="17">
                  <c:v>84.685152000000002</c:v>
                </c:pt>
                <c:pt idx="18">
                  <c:v>85.464758000000003</c:v>
                </c:pt>
                <c:pt idx="19">
                  <c:v>129.217837</c:v>
                </c:pt>
                <c:pt idx="20">
                  <c:v>132.176918</c:v>
                </c:pt>
                <c:pt idx="21">
                  <c:v>116.11073500000001</c:v>
                </c:pt>
                <c:pt idx="22">
                  <c:v>63.365131999999996</c:v>
                </c:pt>
                <c:pt idx="23">
                  <c:v>138.39508699999999</c:v>
                </c:pt>
                <c:pt idx="24">
                  <c:v>117.84996400000001</c:v>
                </c:pt>
                <c:pt idx="25">
                  <c:v>74.056468999999993</c:v>
                </c:pt>
                <c:pt idx="26">
                  <c:v>65.295001999999997</c:v>
                </c:pt>
                <c:pt idx="27">
                  <c:v>67.147086999999999</c:v>
                </c:pt>
                <c:pt idx="28">
                  <c:v>119.987916</c:v>
                </c:pt>
                <c:pt idx="29">
                  <c:v>65.893418999999994</c:v>
                </c:pt>
                <c:pt idx="30">
                  <c:v>32.639132000000004</c:v>
                </c:pt>
                <c:pt idx="31">
                  <c:v>18.756794000000003</c:v>
                </c:pt>
                <c:pt idx="32">
                  <c:v>20.984348000000001</c:v>
                </c:pt>
                <c:pt idx="33">
                  <c:v>21.008725999999999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2D-4D2D-B4AA-7CEA7B2F2FEA}"/>
            </c:ext>
          </c:extLst>
        </c:ser>
        <c:ser>
          <c:idx val="0"/>
          <c:order val="2"/>
          <c:tx>
            <c:strRef>
              <c:f>'DATA-1'!$A$32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'DATA-1'!$B$32:$AI$32</c:f>
              <c:numCache>
                <c:formatCode>#\ ##0.0</c:formatCode>
                <c:ptCount val="34"/>
                <c:pt idx="0">
                  <c:v>245.59146200000001</c:v>
                </c:pt>
                <c:pt idx="1">
                  <c:v>213.83606899999998</c:v>
                </c:pt>
                <c:pt idx="2">
                  <c:v>175.762213</c:v>
                </c:pt>
                <c:pt idx="3">
                  <c:v>143.55724799999999</c:v>
                </c:pt>
                <c:pt idx="4">
                  <c:v>148.97087400000001</c:v>
                </c:pt>
                <c:pt idx="5">
                  <c:v>140.49490299999999</c:v>
                </c:pt>
                <c:pt idx="6">
                  <c:v>146.868799</c:v>
                </c:pt>
                <c:pt idx="7">
                  <c:v>142.43008799999998</c:v>
                </c:pt>
                <c:pt idx="8">
                  <c:v>121.969314</c:v>
                </c:pt>
                <c:pt idx="9">
                  <c:v>109.431022</c:v>
                </c:pt>
                <c:pt idx="10">
                  <c:v>116.74999000000001</c:v>
                </c:pt>
                <c:pt idx="11">
                  <c:v>116.03753200000001</c:v>
                </c:pt>
                <c:pt idx="12">
                  <c:v>115.41197100000001</c:v>
                </c:pt>
                <c:pt idx="13">
                  <c:v>133.02095800000001</c:v>
                </c:pt>
                <c:pt idx="14">
                  <c:v>135.31433900000002</c:v>
                </c:pt>
                <c:pt idx="15">
                  <c:v>136.61156400000002</c:v>
                </c:pt>
                <c:pt idx="16">
                  <c:v>135.989025</c:v>
                </c:pt>
                <c:pt idx="17">
                  <c:v>161.273774</c:v>
                </c:pt>
                <c:pt idx="18">
                  <c:v>142.17688899999999</c:v>
                </c:pt>
                <c:pt idx="19">
                  <c:v>119.285659</c:v>
                </c:pt>
                <c:pt idx="20">
                  <c:v>166.436711</c:v>
                </c:pt>
                <c:pt idx="21">
                  <c:v>168.30475700000002</c:v>
                </c:pt>
                <c:pt idx="22">
                  <c:v>153.03174999999999</c:v>
                </c:pt>
                <c:pt idx="23">
                  <c:v>172.15665799999999</c:v>
                </c:pt>
                <c:pt idx="24">
                  <c:v>168.078643</c:v>
                </c:pt>
                <c:pt idx="25">
                  <c:v>147.16023199999998</c:v>
                </c:pt>
                <c:pt idx="26">
                  <c:v>155.583054</c:v>
                </c:pt>
                <c:pt idx="27">
                  <c:v>179.74338599999999</c:v>
                </c:pt>
                <c:pt idx="28">
                  <c:v>174.990657</c:v>
                </c:pt>
                <c:pt idx="29">
                  <c:v>133.04454100000001</c:v>
                </c:pt>
                <c:pt idx="30">
                  <c:v>105.36315499999999</c:v>
                </c:pt>
                <c:pt idx="31">
                  <c:v>101.668925</c:v>
                </c:pt>
                <c:pt idx="32">
                  <c:v>114.255799</c:v>
                </c:pt>
                <c:pt idx="33">
                  <c:v>110.74424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8-4157-937B-27A75623C868}"/>
            </c:ext>
          </c:extLst>
        </c:ser>
        <c:ser>
          <c:idx val="1"/>
          <c:order val="3"/>
          <c:tx>
            <c:strRef>
              <c:f>'DATA-1'!$A$33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B0912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'DATA-1'!$B$33:$AI$33</c:f>
              <c:numCache>
                <c:formatCode>#\ ##0.0</c:formatCode>
                <c:ptCount val="34"/>
                <c:pt idx="0">
                  <c:v>5152.5797659999998</c:v>
                </c:pt>
                <c:pt idx="1">
                  <c:v>5381.8715310000007</c:v>
                </c:pt>
                <c:pt idx="2">
                  <c:v>5308.2249409999995</c:v>
                </c:pt>
                <c:pt idx="3">
                  <c:v>5426.543705</c:v>
                </c:pt>
                <c:pt idx="4">
                  <c:v>5240.3380659999993</c:v>
                </c:pt>
                <c:pt idx="5">
                  <c:v>5328.7860369999999</c:v>
                </c:pt>
                <c:pt idx="6">
                  <c:v>5695.8040270000001</c:v>
                </c:pt>
                <c:pt idx="7">
                  <c:v>5261.92418</c:v>
                </c:pt>
                <c:pt idx="8">
                  <c:v>5026.0727440000001</c:v>
                </c:pt>
                <c:pt idx="9">
                  <c:v>4819.3215140000002</c:v>
                </c:pt>
                <c:pt idx="10">
                  <c:v>4698.8860070000001</c:v>
                </c:pt>
                <c:pt idx="11">
                  <c:v>4791.4984110000005</c:v>
                </c:pt>
                <c:pt idx="12">
                  <c:v>4728.9979299999995</c:v>
                </c:pt>
                <c:pt idx="13">
                  <c:v>4556.8821989999997</c:v>
                </c:pt>
                <c:pt idx="14">
                  <c:v>4940.845738</c:v>
                </c:pt>
                <c:pt idx="15">
                  <c:v>4652.3190109999996</c:v>
                </c:pt>
                <c:pt idx="16">
                  <c:v>4625.8061639999996</c:v>
                </c:pt>
                <c:pt idx="17">
                  <c:v>4403.1669769999999</c:v>
                </c:pt>
                <c:pt idx="18">
                  <c:v>4625.2072640000006</c:v>
                </c:pt>
                <c:pt idx="19">
                  <c:v>4320.426117</c:v>
                </c:pt>
                <c:pt idx="20">
                  <c:v>4584.6988569999994</c:v>
                </c:pt>
                <c:pt idx="21">
                  <c:v>4307.1026579999998</c:v>
                </c:pt>
                <c:pt idx="22">
                  <c:v>4161.8554679999997</c:v>
                </c:pt>
                <c:pt idx="23">
                  <c:v>4164.2673780000005</c:v>
                </c:pt>
                <c:pt idx="24">
                  <c:v>3595.0636949999998</c:v>
                </c:pt>
                <c:pt idx="25">
                  <c:v>3030.4886940000001</c:v>
                </c:pt>
                <c:pt idx="26">
                  <c:v>2991.1320879999998</c:v>
                </c:pt>
                <c:pt idx="27">
                  <c:v>2788.7183650000002</c:v>
                </c:pt>
                <c:pt idx="28">
                  <c:v>2484.1160060000002</c:v>
                </c:pt>
                <c:pt idx="29">
                  <c:v>2184.5584210000002</c:v>
                </c:pt>
                <c:pt idx="30">
                  <c:v>1726.406712</c:v>
                </c:pt>
                <c:pt idx="31">
                  <c:v>1588.504672</c:v>
                </c:pt>
                <c:pt idx="32">
                  <c:v>1461.779411</c:v>
                </c:pt>
                <c:pt idx="33">
                  <c:v>1229.189895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8-4157-937B-27A75623C868}"/>
            </c:ext>
          </c:extLst>
        </c:ser>
        <c:ser>
          <c:idx val="2"/>
          <c:order val="4"/>
          <c:tx>
            <c:strRef>
              <c:f>'DATA-1'!$A$34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'DATA-1'!$B$34:$AI$34</c:f>
              <c:numCache>
                <c:formatCode>#\ ##0.0</c:formatCode>
                <c:ptCount val="34"/>
                <c:pt idx="0">
                  <c:v>1692.094732</c:v>
                </c:pt>
                <c:pt idx="1">
                  <c:v>1635.312011</c:v>
                </c:pt>
                <c:pt idx="2">
                  <c:v>1612.3683209999999</c:v>
                </c:pt>
                <c:pt idx="3">
                  <c:v>1608.455792</c:v>
                </c:pt>
                <c:pt idx="4">
                  <c:v>1675.0150639999999</c:v>
                </c:pt>
                <c:pt idx="5">
                  <c:v>1653.0137549999999</c:v>
                </c:pt>
                <c:pt idx="6">
                  <c:v>1639.7470819999999</c:v>
                </c:pt>
                <c:pt idx="7">
                  <c:v>1685.7977900000001</c:v>
                </c:pt>
                <c:pt idx="8">
                  <c:v>1657.474048</c:v>
                </c:pt>
                <c:pt idx="9">
                  <c:v>1714.226928</c:v>
                </c:pt>
                <c:pt idx="10">
                  <c:v>1865.926095</c:v>
                </c:pt>
                <c:pt idx="11">
                  <c:v>1774.73361</c:v>
                </c:pt>
                <c:pt idx="12">
                  <c:v>1980.4772190000001</c:v>
                </c:pt>
                <c:pt idx="13">
                  <c:v>1984.274349</c:v>
                </c:pt>
                <c:pt idx="14">
                  <c:v>1964.5987379999999</c:v>
                </c:pt>
                <c:pt idx="15">
                  <c:v>1920.956111</c:v>
                </c:pt>
                <c:pt idx="16">
                  <c:v>1795.203</c:v>
                </c:pt>
                <c:pt idx="17">
                  <c:v>1702.5508300000001</c:v>
                </c:pt>
                <c:pt idx="18">
                  <c:v>1591.3512190000001</c:v>
                </c:pt>
                <c:pt idx="19">
                  <c:v>1451.816681</c:v>
                </c:pt>
                <c:pt idx="20">
                  <c:v>1385.980806</c:v>
                </c:pt>
                <c:pt idx="21">
                  <c:v>1316.0859800000001</c:v>
                </c:pt>
                <c:pt idx="22">
                  <c:v>1267.002199</c:v>
                </c:pt>
                <c:pt idx="23">
                  <c:v>1230.596941</c:v>
                </c:pt>
                <c:pt idx="24">
                  <c:v>1214.245146</c:v>
                </c:pt>
                <c:pt idx="25">
                  <c:v>1183.702031</c:v>
                </c:pt>
                <c:pt idx="26">
                  <c:v>1057.1316029999998</c:v>
                </c:pt>
                <c:pt idx="27">
                  <c:v>1049.0858009999999</c:v>
                </c:pt>
                <c:pt idx="28">
                  <c:v>1026.7970170000001</c:v>
                </c:pt>
                <c:pt idx="29">
                  <c:v>949.3468959999999</c:v>
                </c:pt>
                <c:pt idx="30">
                  <c:v>892.84567099999992</c:v>
                </c:pt>
                <c:pt idx="31">
                  <c:v>843.62130300000001</c:v>
                </c:pt>
                <c:pt idx="32">
                  <c:v>784.97548400000005</c:v>
                </c:pt>
                <c:pt idx="33">
                  <c:v>788.93282199999999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68-4157-937B-27A75623C868}"/>
            </c:ext>
          </c:extLst>
        </c:ser>
        <c:ser>
          <c:idx val="4"/>
          <c:order val="5"/>
          <c:tx>
            <c:strRef>
              <c:f>'DATA-1'!$A$35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'DATA-1'!$B$35:$AI$35</c:f>
              <c:numCache>
                <c:formatCode>#\ ##0.0</c:formatCode>
                <c:ptCount val="34"/>
                <c:pt idx="0">
                  <c:v>2960.2026540000002</c:v>
                </c:pt>
                <c:pt idx="1">
                  <c:v>3081.3392640000002</c:v>
                </c:pt>
                <c:pt idx="2">
                  <c:v>3156.5391919999997</c:v>
                </c:pt>
                <c:pt idx="3">
                  <c:v>3345.5759479999997</c:v>
                </c:pt>
                <c:pt idx="4">
                  <c:v>3365.4968960000001</c:v>
                </c:pt>
                <c:pt idx="5">
                  <c:v>3455.7779049999999</c:v>
                </c:pt>
                <c:pt idx="6">
                  <c:v>3617.0195440000002</c:v>
                </c:pt>
                <c:pt idx="7">
                  <c:v>3753.4465890000001</c:v>
                </c:pt>
                <c:pt idx="8">
                  <c:v>3856.8291960000001</c:v>
                </c:pt>
                <c:pt idx="9">
                  <c:v>3871.8926000000001</c:v>
                </c:pt>
                <c:pt idx="10">
                  <c:v>4017.9560860000001</c:v>
                </c:pt>
                <c:pt idx="11">
                  <c:v>4153.2688710000002</c:v>
                </c:pt>
                <c:pt idx="12">
                  <c:v>4079.4451009999998</c:v>
                </c:pt>
                <c:pt idx="13">
                  <c:v>4441.4294239999999</c:v>
                </c:pt>
                <c:pt idx="14">
                  <c:v>4691.3295170000001</c:v>
                </c:pt>
                <c:pt idx="15">
                  <c:v>4952.002939</c:v>
                </c:pt>
                <c:pt idx="16">
                  <c:v>5245.2705169999999</c:v>
                </c:pt>
                <c:pt idx="17">
                  <c:v>5651.2007510000003</c:v>
                </c:pt>
                <c:pt idx="18">
                  <c:v>6085.9888080000001</c:v>
                </c:pt>
                <c:pt idx="19">
                  <c:v>6346.1078010000001</c:v>
                </c:pt>
                <c:pt idx="20">
                  <c:v>7066.5684309999997</c:v>
                </c:pt>
                <c:pt idx="21">
                  <c:v>6924.211886</c:v>
                </c:pt>
                <c:pt idx="22">
                  <c:v>7680.6040060000005</c:v>
                </c:pt>
                <c:pt idx="23">
                  <c:v>8145.5470609999993</c:v>
                </c:pt>
                <c:pt idx="24">
                  <c:v>8154.4285049999999</c:v>
                </c:pt>
                <c:pt idx="25">
                  <c:v>8426.9234379999998</c:v>
                </c:pt>
                <c:pt idx="26">
                  <c:v>8558.6949640000003</c:v>
                </c:pt>
                <c:pt idx="27">
                  <c:v>8847.9695580000007</c:v>
                </c:pt>
                <c:pt idx="28">
                  <c:v>9240.1702590000004</c:v>
                </c:pt>
                <c:pt idx="29">
                  <c:v>9525.4070059999995</c:v>
                </c:pt>
                <c:pt idx="30">
                  <c:v>9778.7553159999989</c:v>
                </c:pt>
                <c:pt idx="31">
                  <c:v>10238.124210000002</c:v>
                </c:pt>
                <c:pt idx="32">
                  <c:v>10189.343901</c:v>
                </c:pt>
                <c:pt idx="33">
                  <c:v>10645.020952999999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68-4157-937B-27A75623C868}"/>
            </c:ext>
          </c:extLst>
        </c:ser>
        <c:ser>
          <c:idx val="6"/>
          <c:order val="6"/>
          <c:tx>
            <c:strRef>
              <c:f>'DATA-1'!$A$36</c:f>
              <c:strCache>
                <c:ptCount val="1"/>
                <c:pt idx="0">
                  <c:v>Non-renewable waste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'DATA-1'!$B$36:$AI$36</c:f>
              <c:numCache>
                <c:formatCode>#\ ##0.0</c:formatCode>
                <c:ptCount val="34"/>
                <c:pt idx="0">
                  <c:v>155.929</c:v>
                </c:pt>
                <c:pt idx="1">
                  <c:v>163.982</c:v>
                </c:pt>
                <c:pt idx="2">
                  <c:v>183.31</c:v>
                </c:pt>
                <c:pt idx="3">
                  <c:v>182.22399999999999</c:v>
                </c:pt>
                <c:pt idx="4">
                  <c:v>198.57400000000001</c:v>
                </c:pt>
                <c:pt idx="5">
                  <c:v>230.00800000000001</c:v>
                </c:pt>
                <c:pt idx="6">
                  <c:v>233.52500000000001</c:v>
                </c:pt>
                <c:pt idx="7">
                  <c:v>240.43100000000001</c:v>
                </c:pt>
                <c:pt idx="8">
                  <c:v>235.54900000000001</c:v>
                </c:pt>
                <c:pt idx="9">
                  <c:v>232.559</c:v>
                </c:pt>
                <c:pt idx="10">
                  <c:v>245.72438399999999</c:v>
                </c:pt>
                <c:pt idx="11">
                  <c:v>271.85895299999999</c:v>
                </c:pt>
                <c:pt idx="12">
                  <c:v>264.90557799999999</c:v>
                </c:pt>
                <c:pt idx="13">
                  <c:v>253.39049199999999</c:v>
                </c:pt>
                <c:pt idx="14">
                  <c:v>274.38327700000002</c:v>
                </c:pt>
                <c:pt idx="15">
                  <c:v>300.70340199999998</c:v>
                </c:pt>
                <c:pt idx="16">
                  <c:v>331.09732600000001</c:v>
                </c:pt>
                <c:pt idx="17">
                  <c:v>350.38767300000001</c:v>
                </c:pt>
                <c:pt idx="18">
                  <c:v>380.76144099999999</c:v>
                </c:pt>
                <c:pt idx="19">
                  <c:v>418.16470099999998</c:v>
                </c:pt>
                <c:pt idx="20">
                  <c:v>442.55056199999996</c:v>
                </c:pt>
                <c:pt idx="21">
                  <c:v>465.78060499999998</c:v>
                </c:pt>
                <c:pt idx="22">
                  <c:v>468.84287800000004</c:v>
                </c:pt>
                <c:pt idx="23">
                  <c:v>485.54776600000002</c:v>
                </c:pt>
                <c:pt idx="24">
                  <c:v>507.29846399999997</c:v>
                </c:pt>
                <c:pt idx="25">
                  <c:v>516.41750300000001</c:v>
                </c:pt>
                <c:pt idx="26">
                  <c:v>556.28207700000007</c:v>
                </c:pt>
                <c:pt idx="27">
                  <c:v>559.09983599999998</c:v>
                </c:pt>
                <c:pt idx="28">
                  <c:v>561.09602899999993</c:v>
                </c:pt>
                <c:pt idx="29">
                  <c:v>571.42627599999992</c:v>
                </c:pt>
                <c:pt idx="30">
                  <c:v>580.15684099999999</c:v>
                </c:pt>
                <c:pt idx="31">
                  <c:v>583.72845200000006</c:v>
                </c:pt>
                <c:pt idx="32">
                  <c:v>578.66024700000003</c:v>
                </c:pt>
                <c:pt idx="33">
                  <c:v>557.96443299999999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3-4B2C-A230-A517A3A06E5C}"/>
            </c:ext>
          </c:extLst>
        </c:ser>
        <c:ser>
          <c:idx val="7"/>
          <c:order val="7"/>
          <c:tx>
            <c:strRef>
              <c:f>'DATA-1'!$A$37</c:f>
              <c:strCache>
                <c:ptCount val="1"/>
                <c:pt idx="0">
                  <c:v>Nuclear heat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'DATA-1'!$B$37:$AI$37</c:f>
              <c:numCache>
                <c:formatCode>#\ ##0.0</c:formatCode>
                <c:ptCount val="34"/>
                <c:pt idx="0">
                  <c:v>7895.4762000000001</c:v>
                </c:pt>
                <c:pt idx="1">
                  <c:v>8099.9465999999993</c:v>
                </c:pt>
                <c:pt idx="2">
                  <c:v>8116.0307999999995</c:v>
                </c:pt>
                <c:pt idx="3">
                  <c:v>8356.7610000000004</c:v>
                </c:pt>
                <c:pt idx="4">
                  <c:v>8330.8595999999998</c:v>
                </c:pt>
                <c:pt idx="5">
                  <c:v>8563.3266000000003</c:v>
                </c:pt>
                <c:pt idx="6">
                  <c:v>8990.8284000000003</c:v>
                </c:pt>
                <c:pt idx="7">
                  <c:v>9079.3308000000015</c:v>
                </c:pt>
                <c:pt idx="8">
                  <c:v>9010.857</c:v>
                </c:pt>
                <c:pt idx="9">
                  <c:v>9171.3738000000012</c:v>
                </c:pt>
                <c:pt idx="10">
                  <c:v>9296.8469999999998</c:v>
                </c:pt>
                <c:pt idx="11">
                  <c:v>9616.6625999999997</c:v>
                </c:pt>
                <c:pt idx="12">
                  <c:v>9761.8613999999998</c:v>
                </c:pt>
                <c:pt idx="13">
                  <c:v>9814.2761999999984</c:v>
                </c:pt>
                <c:pt idx="14">
                  <c:v>10046.7474</c:v>
                </c:pt>
                <c:pt idx="15">
                  <c:v>9913.2648000000008</c:v>
                </c:pt>
                <c:pt idx="16">
                  <c:v>9895.4778000000006</c:v>
                </c:pt>
                <c:pt idx="17">
                  <c:v>9439.3661999999986</c:v>
                </c:pt>
                <c:pt idx="18">
                  <c:v>9574.0061999999998</c:v>
                </c:pt>
                <c:pt idx="19">
                  <c:v>8902.6738989999994</c:v>
                </c:pt>
                <c:pt idx="20">
                  <c:v>9195.080199</c:v>
                </c:pt>
                <c:pt idx="21">
                  <c:v>9016.1026989999991</c:v>
                </c:pt>
                <c:pt idx="22">
                  <c:v>8724.1354680000004</c:v>
                </c:pt>
                <c:pt idx="23">
                  <c:v>8646.3300930000005</c:v>
                </c:pt>
                <c:pt idx="24">
                  <c:v>8748.9945820000012</c:v>
                </c:pt>
                <c:pt idx="25">
                  <c:v>8531.9301930000001</c:v>
                </c:pt>
                <c:pt idx="26">
                  <c:v>8250.2062910000004</c:v>
                </c:pt>
                <c:pt idx="27">
                  <c:v>8160.0253439999997</c:v>
                </c:pt>
                <c:pt idx="28">
                  <c:v>8174.6270190000005</c:v>
                </c:pt>
                <c:pt idx="29">
                  <c:v>8213.7028109999992</c:v>
                </c:pt>
                <c:pt idx="30">
                  <c:v>7334.2741830000004</c:v>
                </c:pt>
                <c:pt idx="31">
                  <c:v>7815.185829</c:v>
                </c:pt>
                <c:pt idx="32">
                  <c:v>6509.6964150000003</c:v>
                </c:pt>
                <c:pt idx="33">
                  <c:v>6613.0765839999995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3-4B2C-A230-A517A3A06E5C}"/>
            </c:ext>
          </c:extLst>
        </c:ser>
        <c:ser>
          <c:idx val="5"/>
          <c:order val="8"/>
          <c:tx>
            <c:strRef>
              <c:f>'DATA-1'!$A$38</c:f>
              <c:strCache>
                <c:ptCount val="1"/>
                <c:pt idx="0">
                  <c:v>Heat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plus"/>
            <c:size val="5"/>
            <c:spPr>
              <a:noFill/>
              <a:ln w="28575">
                <a:solidFill>
                  <a:srgbClr val="EC8C8C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C05F03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'DATA-1'!$B$29:$AI$29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'DATA-1'!$B$38:$AI$38</c:f>
              <c:numCache>
                <c:formatCode>#\ ##0.0</c:formatCode>
                <c:ptCount val="34"/>
                <c:pt idx="0">
                  <c:v>3.8266</c:v>
                </c:pt>
                <c:pt idx="1">
                  <c:v>3.6278000000000001</c:v>
                </c:pt>
                <c:pt idx="2">
                  <c:v>3.8954</c:v>
                </c:pt>
                <c:pt idx="3">
                  <c:v>2.0674000000000001</c:v>
                </c:pt>
                <c:pt idx="4">
                  <c:v>1.6624000000000001</c:v>
                </c:pt>
                <c:pt idx="5">
                  <c:v>2.7158000000000002</c:v>
                </c:pt>
                <c:pt idx="6">
                  <c:v>3.7438000000000002</c:v>
                </c:pt>
                <c:pt idx="7">
                  <c:v>4.1358000000000006</c:v>
                </c:pt>
                <c:pt idx="8">
                  <c:v>5.1894</c:v>
                </c:pt>
                <c:pt idx="9">
                  <c:v>5.4820000000000002</c:v>
                </c:pt>
                <c:pt idx="10">
                  <c:v>10.8</c:v>
                </c:pt>
                <c:pt idx="11">
                  <c:v>9.4949999999999992</c:v>
                </c:pt>
                <c:pt idx="12">
                  <c:v>13.0556</c:v>
                </c:pt>
                <c:pt idx="13">
                  <c:v>14.087200000000001</c:v>
                </c:pt>
                <c:pt idx="14">
                  <c:v>19.267400000000002</c:v>
                </c:pt>
                <c:pt idx="15">
                  <c:v>22.412624000000001</c:v>
                </c:pt>
                <c:pt idx="16">
                  <c:v>23.090755000000001</c:v>
                </c:pt>
                <c:pt idx="17">
                  <c:v>25.058629</c:v>
                </c:pt>
                <c:pt idx="18">
                  <c:v>29.667133000000003</c:v>
                </c:pt>
                <c:pt idx="19">
                  <c:v>24.949047999999998</c:v>
                </c:pt>
                <c:pt idx="20">
                  <c:v>29.64508</c:v>
                </c:pt>
                <c:pt idx="21">
                  <c:v>30.129607</c:v>
                </c:pt>
                <c:pt idx="22">
                  <c:v>31.445686000000002</c:v>
                </c:pt>
                <c:pt idx="23">
                  <c:v>34.446158000000004</c:v>
                </c:pt>
                <c:pt idx="24">
                  <c:v>36.486766000000003</c:v>
                </c:pt>
                <c:pt idx="25">
                  <c:v>39.925964999999998</c:v>
                </c:pt>
                <c:pt idx="26">
                  <c:v>43.808796000000001</c:v>
                </c:pt>
                <c:pt idx="27">
                  <c:v>46.954173000000004</c:v>
                </c:pt>
                <c:pt idx="28">
                  <c:v>45.062657000000002</c:v>
                </c:pt>
                <c:pt idx="29">
                  <c:v>45.514235999999997</c:v>
                </c:pt>
                <c:pt idx="30">
                  <c:v>46.177264999999998</c:v>
                </c:pt>
                <c:pt idx="31">
                  <c:v>45.982358999999995</c:v>
                </c:pt>
                <c:pt idx="32">
                  <c:v>37.314946000000006</c:v>
                </c:pt>
                <c:pt idx="33">
                  <c:v>30.231580999999998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68-4157-937B-27A75623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56552"/>
        <c:axId val="573262432"/>
      </c:lineChart>
      <c:catAx>
        <c:axId val="573256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2432"/>
        <c:crosses val="autoZero"/>
        <c:auto val="1"/>
        <c:lblAlgn val="ctr"/>
        <c:lblOffset val="100"/>
        <c:tickMarkSkip val="1"/>
        <c:noMultiLvlLbl val="0"/>
      </c:catAx>
      <c:valAx>
        <c:axId val="57326243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565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377794988741161E-2"/>
          <c:y val="0.85076763417125156"/>
          <c:w val="0.96420980164364711"/>
          <c:h val="0.10931588310875366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8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Imports of selected energy products,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6.9216793597521628E-2"/>
          <c:y val="7.67090567653938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80773919653485E-2"/>
          <c:y val="7.643659605310843E-2"/>
          <c:w val="0.92650725011832535"/>
          <c:h val="0.74826156667655042"/>
        </c:manualLayout>
      </c:layout>
      <c:lineChart>
        <c:grouping val="standard"/>
        <c:varyColors val="0"/>
        <c:ser>
          <c:idx val="0"/>
          <c:order val="0"/>
          <c:tx>
            <c:strRef>
              <c:f>'DATA-2'!$A$27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'DATA-2'!$B$26:$AI$26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'DATA-2'!$B$27:$AI$27</c:f>
              <c:numCache>
                <c:formatCode>#\ ##0.0</c:formatCode>
                <c:ptCount val="34"/>
                <c:pt idx="0">
                  <c:v>4624.5639600000004</c:v>
                </c:pt>
                <c:pt idx="1">
                  <c:v>4620.9130580000001</c:v>
                </c:pt>
                <c:pt idx="2">
                  <c:v>4459.7153389999994</c:v>
                </c:pt>
                <c:pt idx="3">
                  <c:v>3842.2904049999997</c:v>
                </c:pt>
                <c:pt idx="4">
                  <c:v>4083.6665240000002</c:v>
                </c:pt>
                <c:pt idx="5">
                  <c:v>4296.9246700000003</c:v>
                </c:pt>
                <c:pt idx="6">
                  <c:v>4300.627101</c:v>
                </c:pt>
                <c:pt idx="7">
                  <c:v>4346.9792719999996</c:v>
                </c:pt>
                <c:pt idx="8">
                  <c:v>4361.4863759999998</c:v>
                </c:pt>
                <c:pt idx="9">
                  <c:v>4163.8486549999998</c:v>
                </c:pt>
                <c:pt idx="10">
                  <c:v>4611.9249289999998</c:v>
                </c:pt>
                <c:pt idx="11">
                  <c:v>4774.6920369999998</c:v>
                </c:pt>
                <c:pt idx="12">
                  <c:v>4821.0295769999993</c:v>
                </c:pt>
                <c:pt idx="13">
                  <c:v>4992.2737079999997</c:v>
                </c:pt>
                <c:pt idx="14">
                  <c:v>5336.0078609999991</c:v>
                </c:pt>
                <c:pt idx="15">
                  <c:v>5068.7282500000001</c:v>
                </c:pt>
                <c:pt idx="16">
                  <c:v>5488.4698839999992</c:v>
                </c:pt>
                <c:pt idx="17">
                  <c:v>5494.7333870000002</c:v>
                </c:pt>
                <c:pt idx="18">
                  <c:v>5405.167974</c:v>
                </c:pt>
                <c:pt idx="19">
                  <c:v>4324.2188459999998</c:v>
                </c:pt>
                <c:pt idx="20">
                  <c:v>4771.2306799999997</c:v>
                </c:pt>
                <c:pt idx="21">
                  <c:v>4965.9366209999998</c:v>
                </c:pt>
                <c:pt idx="22">
                  <c:v>4897.7049349999998</c:v>
                </c:pt>
                <c:pt idx="23">
                  <c:v>4806.6388790000001</c:v>
                </c:pt>
                <c:pt idx="24">
                  <c:v>4823.0492599999998</c:v>
                </c:pt>
                <c:pt idx="25">
                  <c:v>4729.6646309999996</c:v>
                </c:pt>
                <c:pt idx="26">
                  <c:v>4566.4292869999999</c:v>
                </c:pt>
                <c:pt idx="27">
                  <c:v>4568.1746550000007</c:v>
                </c:pt>
                <c:pt idx="28">
                  <c:v>4391.5774790000005</c:v>
                </c:pt>
                <c:pt idx="29">
                  <c:v>3640.9972269999998</c:v>
                </c:pt>
                <c:pt idx="30">
                  <c:v>2633.2361150000002</c:v>
                </c:pt>
                <c:pt idx="31">
                  <c:v>3144.2544270000003</c:v>
                </c:pt>
                <c:pt idx="32">
                  <c:v>3671.91356</c:v>
                </c:pt>
                <c:pt idx="33">
                  <c:v>2740.4907560000001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4-44A8-8EC3-FF48F7B5D96F}"/>
            </c:ext>
          </c:extLst>
        </c:ser>
        <c:ser>
          <c:idx val="1"/>
          <c:order val="1"/>
          <c:tx>
            <c:strRef>
              <c:f>'DATA-2'!$A$28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'DATA-2'!$B$26:$AI$26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'DATA-2'!$B$28:$AI$28</c:f>
              <c:numCache>
                <c:formatCode>#\ ##0.0</c:formatCode>
                <c:ptCount val="34"/>
                <c:pt idx="0">
                  <c:v>6606.1469729999999</c:v>
                </c:pt>
                <c:pt idx="1">
                  <c:v>6664.6803310000005</c:v>
                </c:pt>
                <c:pt idx="2">
                  <c:v>6678.9648980000002</c:v>
                </c:pt>
                <c:pt idx="3">
                  <c:v>6593.1305400000001</c:v>
                </c:pt>
                <c:pt idx="4">
                  <c:v>6733.3645859999997</c:v>
                </c:pt>
                <c:pt idx="5">
                  <c:v>7480.5153849999997</c:v>
                </c:pt>
                <c:pt idx="6">
                  <c:v>8376.0381020000004</c:v>
                </c:pt>
                <c:pt idx="7">
                  <c:v>8433.0246609999995</c:v>
                </c:pt>
                <c:pt idx="8">
                  <c:v>8637.1099080000004</c:v>
                </c:pt>
                <c:pt idx="9">
                  <c:v>9401.2744509999993</c:v>
                </c:pt>
                <c:pt idx="10">
                  <c:v>10065.615789000001</c:v>
                </c:pt>
                <c:pt idx="11">
                  <c:v>10258.572717999999</c:v>
                </c:pt>
                <c:pt idx="12">
                  <c:v>11005.180484999999</c:v>
                </c:pt>
                <c:pt idx="13">
                  <c:v>11652.767462</c:v>
                </c:pt>
                <c:pt idx="14">
                  <c:v>12109.138815</c:v>
                </c:pt>
                <c:pt idx="15">
                  <c:v>12958.491095000001</c:v>
                </c:pt>
                <c:pt idx="16">
                  <c:v>13189.285635</c:v>
                </c:pt>
                <c:pt idx="17">
                  <c:v>12611.177362</c:v>
                </c:pt>
                <c:pt idx="18">
                  <c:v>13248.88877</c:v>
                </c:pt>
                <c:pt idx="19">
                  <c:v>12558.301839</c:v>
                </c:pt>
                <c:pt idx="20">
                  <c:v>13231.823565999999</c:v>
                </c:pt>
                <c:pt idx="21">
                  <c:v>12941.488844000001</c:v>
                </c:pt>
                <c:pt idx="22">
                  <c:v>12523.727277</c:v>
                </c:pt>
                <c:pt idx="23">
                  <c:v>12678.670808000001</c:v>
                </c:pt>
                <c:pt idx="24">
                  <c:v>11789.791529999999</c:v>
                </c:pt>
                <c:pt idx="25">
                  <c:v>12402.272459000002</c:v>
                </c:pt>
                <c:pt idx="26">
                  <c:v>12768.813910000001</c:v>
                </c:pt>
                <c:pt idx="27">
                  <c:v>13430.088124</c:v>
                </c:pt>
                <c:pt idx="28">
                  <c:v>12474.559894</c:v>
                </c:pt>
                <c:pt idx="29">
                  <c:v>13970.032074999999</c:v>
                </c:pt>
                <c:pt idx="30">
                  <c:v>12543.998954000001</c:v>
                </c:pt>
                <c:pt idx="31">
                  <c:v>13002.079230000001</c:v>
                </c:pt>
                <c:pt idx="32">
                  <c:v>14051.59232</c:v>
                </c:pt>
                <c:pt idx="33">
                  <c:v>12530.744050000001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84-44A8-8EC3-FF48F7B5D96F}"/>
            </c:ext>
          </c:extLst>
        </c:ser>
        <c:ser>
          <c:idx val="2"/>
          <c:order val="2"/>
          <c:tx>
            <c:strRef>
              <c:f>'DATA-2'!$A$29</c:f>
              <c:strCache>
                <c:ptCount val="1"/>
                <c:pt idx="0">
                  <c:v>Crude oil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'DATA-2'!$B$26:$AI$26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'DATA-2'!$B$29:$AI$29</c:f>
              <c:numCache>
                <c:formatCode>#\ ##0.0</c:formatCode>
                <c:ptCount val="34"/>
                <c:pt idx="0">
                  <c:v>20629.845018</c:v>
                </c:pt>
                <c:pt idx="1">
                  <c:v>20086.100425999997</c:v>
                </c:pt>
                <c:pt idx="2">
                  <c:v>20589.773828000001</c:v>
                </c:pt>
                <c:pt idx="3">
                  <c:v>20759.058155000002</c:v>
                </c:pt>
                <c:pt idx="4">
                  <c:v>21370.283122000001</c:v>
                </c:pt>
                <c:pt idx="5">
                  <c:v>21688.155899999998</c:v>
                </c:pt>
                <c:pt idx="6">
                  <c:v>22405.094765000002</c:v>
                </c:pt>
                <c:pt idx="7">
                  <c:v>22883.748705999998</c:v>
                </c:pt>
                <c:pt idx="8">
                  <c:v>24186.608249000001</c:v>
                </c:pt>
                <c:pt idx="9">
                  <c:v>22715.371467000001</c:v>
                </c:pt>
                <c:pt idx="10">
                  <c:v>23175.494857999998</c:v>
                </c:pt>
                <c:pt idx="11">
                  <c:v>23177.192258000003</c:v>
                </c:pt>
                <c:pt idx="12">
                  <c:v>22522.304065</c:v>
                </c:pt>
                <c:pt idx="13">
                  <c:v>23472.246644000003</c:v>
                </c:pt>
                <c:pt idx="14">
                  <c:v>24101.331059</c:v>
                </c:pt>
                <c:pt idx="15">
                  <c:v>24188.852988000002</c:v>
                </c:pt>
                <c:pt idx="16">
                  <c:v>23907.665100000002</c:v>
                </c:pt>
                <c:pt idx="17">
                  <c:v>23551.700614000001</c:v>
                </c:pt>
                <c:pt idx="18">
                  <c:v>23728.224613999999</c:v>
                </c:pt>
                <c:pt idx="19">
                  <c:v>21735.702155000003</c:v>
                </c:pt>
                <c:pt idx="20">
                  <c:v>21721.112993000002</c:v>
                </c:pt>
                <c:pt idx="21">
                  <c:v>20921.224016</c:v>
                </c:pt>
                <c:pt idx="22">
                  <c:v>21271.425660999997</c:v>
                </c:pt>
                <c:pt idx="23">
                  <c:v>20183.607277999999</c:v>
                </c:pt>
                <c:pt idx="24">
                  <c:v>20122.735148</c:v>
                </c:pt>
                <c:pt idx="25">
                  <c:v>21673.792912999997</c:v>
                </c:pt>
                <c:pt idx="26">
                  <c:v>21481.423600000002</c:v>
                </c:pt>
                <c:pt idx="27">
                  <c:v>22083.831024999999</c:v>
                </c:pt>
                <c:pt idx="28">
                  <c:v>21714.413486999998</c:v>
                </c:pt>
                <c:pt idx="29">
                  <c:v>21477.545758</c:v>
                </c:pt>
                <c:pt idx="30">
                  <c:v>18622.960030999999</c:v>
                </c:pt>
                <c:pt idx="31">
                  <c:v>18914.973695000001</c:v>
                </c:pt>
                <c:pt idx="32">
                  <c:v>20323.571441</c:v>
                </c:pt>
                <c:pt idx="33" formatCode="####\ ##0.0">
                  <c:v>19981.528081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84-44A8-8EC3-FF48F7B5D96F}"/>
            </c:ext>
          </c:extLst>
        </c:ser>
        <c:ser>
          <c:idx val="3"/>
          <c:order val="3"/>
          <c:tx>
            <c:strRef>
              <c:f>'DATA-2'!$A$30</c:f>
              <c:strCache>
                <c:ptCount val="1"/>
                <c:pt idx="0">
                  <c:v>Naphtha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'DATA-2'!$B$26:$AI$26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'DATA-2'!$B$30:$AI$30</c:f>
              <c:numCache>
                <c:formatCode>#\ ##0.0</c:formatCode>
                <c:ptCount val="34"/>
                <c:pt idx="0">
                  <c:v>1204.6871299999998</c:v>
                </c:pt>
                <c:pt idx="1">
                  <c:v>1077.0247199999999</c:v>
                </c:pt>
                <c:pt idx="2">
                  <c:v>1106.484604</c:v>
                </c:pt>
                <c:pt idx="3">
                  <c:v>1018.9477879999999</c:v>
                </c:pt>
                <c:pt idx="4">
                  <c:v>1122.241708</c:v>
                </c:pt>
                <c:pt idx="5">
                  <c:v>1173.6582800000001</c:v>
                </c:pt>
                <c:pt idx="6">
                  <c:v>1130.354808</c:v>
                </c:pt>
                <c:pt idx="7">
                  <c:v>1218.4436569999998</c:v>
                </c:pt>
                <c:pt idx="8">
                  <c:v>1162.937686</c:v>
                </c:pt>
                <c:pt idx="9">
                  <c:v>1244.533592</c:v>
                </c:pt>
                <c:pt idx="10">
                  <c:v>1352.342431</c:v>
                </c:pt>
                <c:pt idx="11">
                  <c:v>1259.8775220000002</c:v>
                </c:pt>
                <c:pt idx="12">
                  <c:v>1260.36832</c:v>
                </c:pt>
                <c:pt idx="13">
                  <c:v>1369.3247099999999</c:v>
                </c:pt>
                <c:pt idx="14">
                  <c:v>1560.5670789999999</c:v>
                </c:pt>
                <c:pt idx="15">
                  <c:v>1490.085503</c:v>
                </c:pt>
                <c:pt idx="16">
                  <c:v>1495.5593349999999</c:v>
                </c:pt>
                <c:pt idx="17">
                  <c:v>1458.144415</c:v>
                </c:pt>
                <c:pt idx="18">
                  <c:v>1280.3560930000001</c:v>
                </c:pt>
                <c:pt idx="19">
                  <c:v>1292.0596480000002</c:v>
                </c:pt>
                <c:pt idx="20">
                  <c:v>1438.4334369999999</c:v>
                </c:pt>
                <c:pt idx="21">
                  <c:v>1267.6889210000002</c:v>
                </c:pt>
                <c:pt idx="22">
                  <c:v>1414.856407</c:v>
                </c:pt>
                <c:pt idx="23">
                  <c:v>1367.2542900000001</c:v>
                </c:pt>
                <c:pt idx="24">
                  <c:v>1423.5325270000001</c:v>
                </c:pt>
                <c:pt idx="25">
                  <c:v>1420.994095</c:v>
                </c:pt>
                <c:pt idx="26">
                  <c:v>1482.2458589999999</c:v>
                </c:pt>
                <c:pt idx="27">
                  <c:v>1687.2360530000001</c:v>
                </c:pt>
                <c:pt idx="28">
                  <c:v>1786.3436449999999</c:v>
                </c:pt>
                <c:pt idx="29">
                  <c:v>1762.6994040000002</c:v>
                </c:pt>
                <c:pt idx="30">
                  <c:v>1776.252753</c:v>
                </c:pt>
                <c:pt idx="31">
                  <c:v>1999.4869619999999</c:v>
                </c:pt>
                <c:pt idx="32">
                  <c:v>1803.273007</c:v>
                </c:pt>
                <c:pt idx="33">
                  <c:v>1387.159658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84-44A8-8EC3-FF48F7B5D96F}"/>
            </c:ext>
          </c:extLst>
        </c:ser>
        <c:ser>
          <c:idx val="4"/>
          <c:order val="4"/>
          <c:tx>
            <c:strRef>
              <c:f>'DATA-2'!$A$31</c:f>
              <c:strCache>
                <c:ptCount val="1"/>
                <c:pt idx="0">
                  <c:v>Gas oil and diesel oil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'DATA-2'!$B$26:$AI$26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'DATA-2'!$B$31:$AI$31</c:f>
              <c:numCache>
                <c:formatCode>#\ ##0.0</c:formatCode>
                <c:ptCount val="34"/>
                <c:pt idx="0">
                  <c:v>1276.2004830000001</c:v>
                </c:pt>
                <c:pt idx="1">
                  <c:v>1269.0188989999999</c:v>
                </c:pt>
                <c:pt idx="2">
                  <c:v>1208.2576980000001</c:v>
                </c:pt>
                <c:pt idx="3">
                  <c:v>1216.7974059999999</c:v>
                </c:pt>
                <c:pt idx="4">
                  <c:v>1153.2763559999999</c:v>
                </c:pt>
                <c:pt idx="5">
                  <c:v>1180.252847</c:v>
                </c:pt>
                <c:pt idx="6">
                  <c:v>1137.241237</c:v>
                </c:pt>
                <c:pt idx="7">
                  <c:v>1166.161527</c:v>
                </c:pt>
                <c:pt idx="8">
                  <c:v>1209.8201610000001</c:v>
                </c:pt>
                <c:pt idx="9">
                  <c:v>1135.2541310000001</c:v>
                </c:pt>
                <c:pt idx="10">
                  <c:v>1250.5126279999999</c:v>
                </c:pt>
                <c:pt idx="11">
                  <c:v>1133.6953659999999</c:v>
                </c:pt>
                <c:pt idx="12">
                  <c:v>1049.21759</c:v>
                </c:pt>
                <c:pt idx="13">
                  <c:v>1007.144671</c:v>
                </c:pt>
                <c:pt idx="14">
                  <c:v>969.89940000000001</c:v>
                </c:pt>
                <c:pt idx="15">
                  <c:v>1049.4355270000001</c:v>
                </c:pt>
                <c:pt idx="16">
                  <c:v>1010.8709570000001</c:v>
                </c:pt>
                <c:pt idx="17">
                  <c:v>975.63572699999997</c:v>
                </c:pt>
                <c:pt idx="18">
                  <c:v>1018.2347129999999</c:v>
                </c:pt>
                <c:pt idx="19">
                  <c:v>1002.2670420000001</c:v>
                </c:pt>
                <c:pt idx="20">
                  <c:v>994.79144400000007</c:v>
                </c:pt>
                <c:pt idx="21">
                  <c:v>1006.1367290000001</c:v>
                </c:pt>
                <c:pt idx="22">
                  <c:v>1011.1518179999999</c:v>
                </c:pt>
                <c:pt idx="23">
                  <c:v>925.45775800000001</c:v>
                </c:pt>
                <c:pt idx="24">
                  <c:v>951.32484199999999</c:v>
                </c:pt>
                <c:pt idx="25">
                  <c:v>1027.987889</c:v>
                </c:pt>
                <c:pt idx="26">
                  <c:v>1060.1737919999998</c:v>
                </c:pt>
                <c:pt idx="27">
                  <c:v>1077.091308</c:v>
                </c:pt>
                <c:pt idx="28">
                  <c:v>939.26030000000003</c:v>
                </c:pt>
                <c:pt idx="29">
                  <c:v>1005.588186</c:v>
                </c:pt>
                <c:pt idx="30">
                  <c:v>892.83925999999997</c:v>
                </c:pt>
                <c:pt idx="31">
                  <c:v>975.83781999999997</c:v>
                </c:pt>
                <c:pt idx="32">
                  <c:v>970.19378000000006</c:v>
                </c:pt>
                <c:pt idx="33">
                  <c:v>991.55091500000003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84-44A8-8EC3-FF48F7B5D96F}"/>
            </c:ext>
          </c:extLst>
        </c:ser>
        <c:ser>
          <c:idx val="5"/>
          <c:order val="5"/>
          <c:tx>
            <c:strRef>
              <c:f>'DATA-2'!$A$32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'DATA-2'!$B$26:$AI$26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'DATA-2'!$B$32:$AI$32</c:f>
              <c:numCache>
                <c:formatCode>#\ ##0.0</c:formatCode>
                <c:ptCount val="34"/>
                <c:pt idx="0">
                  <c:v>2695.6943580000002</c:v>
                </c:pt>
                <c:pt idx="1">
                  <c:v>2948.3087999999998</c:v>
                </c:pt>
                <c:pt idx="2">
                  <c:v>2767.3547719999997</c:v>
                </c:pt>
                <c:pt idx="3">
                  <c:v>2716.8650610000004</c:v>
                </c:pt>
                <c:pt idx="4">
                  <c:v>2413.9712159999999</c:v>
                </c:pt>
                <c:pt idx="5">
                  <c:v>2505.0061660000001</c:v>
                </c:pt>
                <c:pt idx="6">
                  <c:v>2957.6979589999996</c:v>
                </c:pt>
                <c:pt idx="7">
                  <c:v>2868.1022849999999</c:v>
                </c:pt>
                <c:pt idx="8">
                  <c:v>2989.6065070000004</c:v>
                </c:pt>
                <c:pt idx="9">
                  <c:v>2971.5791439999998</c:v>
                </c:pt>
                <c:pt idx="10">
                  <c:v>2945.4533160000001</c:v>
                </c:pt>
                <c:pt idx="11">
                  <c:v>3416.7332200000001</c:v>
                </c:pt>
                <c:pt idx="12">
                  <c:v>3593.692305</c:v>
                </c:pt>
                <c:pt idx="13">
                  <c:v>3668.3391979999997</c:v>
                </c:pt>
                <c:pt idx="14">
                  <c:v>3907.2463859999998</c:v>
                </c:pt>
                <c:pt idx="15">
                  <c:v>4262.0696100000005</c:v>
                </c:pt>
                <c:pt idx="16">
                  <c:v>4366.8291870000003</c:v>
                </c:pt>
                <c:pt idx="17">
                  <c:v>3770.040383</c:v>
                </c:pt>
                <c:pt idx="18">
                  <c:v>4169.9916199999998</c:v>
                </c:pt>
                <c:pt idx="19">
                  <c:v>4345.9063749999996</c:v>
                </c:pt>
                <c:pt idx="20">
                  <c:v>4572.8894440000004</c:v>
                </c:pt>
                <c:pt idx="21">
                  <c:v>4495.4529080000002</c:v>
                </c:pt>
                <c:pt idx="22">
                  <c:v>4385.125282</c:v>
                </c:pt>
                <c:pt idx="23">
                  <c:v>4750.3907170000002</c:v>
                </c:pt>
                <c:pt idx="24">
                  <c:v>4474.6993309999998</c:v>
                </c:pt>
                <c:pt idx="25">
                  <c:v>4871.0101459999996</c:v>
                </c:pt>
                <c:pt idx="26">
                  <c:v>5180.1239439999999</c:v>
                </c:pt>
                <c:pt idx="27">
                  <c:v>5095.3127100000002</c:v>
                </c:pt>
                <c:pt idx="28">
                  <c:v>4791.8208720000002</c:v>
                </c:pt>
                <c:pt idx="29">
                  <c:v>4971.2153310000003</c:v>
                </c:pt>
                <c:pt idx="30">
                  <c:v>4723.4279150000002</c:v>
                </c:pt>
                <c:pt idx="31">
                  <c:v>4617.2335480000002</c:v>
                </c:pt>
                <c:pt idx="32">
                  <c:v>4690.3888649999999</c:v>
                </c:pt>
                <c:pt idx="33">
                  <c:v>4714.3662729999996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84-44A8-8EC3-FF48F7B5D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67136"/>
        <c:axId val="573269096"/>
      </c:lineChart>
      <c:catAx>
        <c:axId val="57326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9096"/>
        <c:crosses val="autoZero"/>
        <c:auto val="1"/>
        <c:lblAlgn val="ctr"/>
        <c:lblOffset val="100"/>
        <c:tickMarkSkip val="1"/>
        <c:noMultiLvlLbl val="0"/>
      </c:catAx>
      <c:valAx>
        <c:axId val="573269096"/>
        <c:scaling>
          <c:orientation val="minMax"/>
          <c:max val="25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7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0373155199862315E-2"/>
          <c:y val="0.91855511220036479"/>
          <c:w val="0.95067434705907661"/>
          <c:h val="2.688416301518795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Exports of selected energy products,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6.1020072286046209E-2"/>
          <c:y val="7.670905676539386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80773919653485E-2"/>
          <c:y val="7.643659605310843E-2"/>
          <c:w val="0.92650725011832535"/>
          <c:h val="0.76360326821072066"/>
        </c:manualLayout>
      </c:layout>
      <c:lineChart>
        <c:grouping val="standard"/>
        <c:varyColors val="0"/>
        <c:ser>
          <c:idx val="0"/>
          <c:order val="0"/>
          <c:tx>
            <c:strRef>
              <c:f>'DATA-2'!$A$64</c:f>
              <c:strCache>
                <c:ptCount val="1"/>
                <c:pt idx="0">
                  <c:v>Naphtha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'DATA-2'!$B$63:$AI$63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'DATA-2'!$B$64:$AI$64</c:f>
              <c:numCache>
                <c:formatCode>#\ ##0.0</c:formatCode>
                <c:ptCount val="34"/>
                <c:pt idx="0">
                  <c:v>661.86713699999996</c:v>
                </c:pt>
                <c:pt idx="1">
                  <c:v>559.13489800000002</c:v>
                </c:pt>
                <c:pt idx="2">
                  <c:v>590.92243099999996</c:v>
                </c:pt>
                <c:pt idx="3">
                  <c:v>529.70419600000002</c:v>
                </c:pt>
                <c:pt idx="4">
                  <c:v>574.63167799999997</c:v>
                </c:pt>
                <c:pt idx="5">
                  <c:v>640.08635100000004</c:v>
                </c:pt>
                <c:pt idx="6">
                  <c:v>633.36365599999999</c:v>
                </c:pt>
                <c:pt idx="7">
                  <c:v>711.087175</c:v>
                </c:pt>
                <c:pt idx="8">
                  <c:v>730.04661299999998</c:v>
                </c:pt>
                <c:pt idx="9">
                  <c:v>817.10429699999997</c:v>
                </c:pt>
                <c:pt idx="10">
                  <c:v>887.99083999999993</c:v>
                </c:pt>
                <c:pt idx="11">
                  <c:v>802.36171899999999</c:v>
                </c:pt>
                <c:pt idx="12">
                  <c:v>774.10448100000008</c:v>
                </c:pt>
                <c:pt idx="13">
                  <c:v>807.43995299999995</c:v>
                </c:pt>
                <c:pt idx="14">
                  <c:v>980.716049</c:v>
                </c:pt>
                <c:pt idx="15">
                  <c:v>895.67957899999999</c:v>
                </c:pt>
                <c:pt idx="16">
                  <c:v>865.15688299999999</c:v>
                </c:pt>
                <c:pt idx="17">
                  <c:v>808.33961600000009</c:v>
                </c:pt>
                <c:pt idx="18">
                  <c:v>865.405306</c:v>
                </c:pt>
                <c:pt idx="19">
                  <c:v>807.43020200000001</c:v>
                </c:pt>
                <c:pt idx="20">
                  <c:v>834.57394700000009</c:v>
                </c:pt>
                <c:pt idx="21">
                  <c:v>862.91680599999995</c:v>
                </c:pt>
                <c:pt idx="22">
                  <c:v>871.34467599999994</c:v>
                </c:pt>
                <c:pt idx="23">
                  <c:v>888.18761899999993</c:v>
                </c:pt>
                <c:pt idx="24">
                  <c:v>849.49371299999996</c:v>
                </c:pt>
                <c:pt idx="25">
                  <c:v>916.64563800000008</c:v>
                </c:pt>
                <c:pt idx="26">
                  <c:v>1024.518761</c:v>
                </c:pt>
                <c:pt idx="27">
                  <c:v>1066.5737260000001</c:v>
                </c:pt>
                <c:pt idx="28">
                  <c:v>1128.88166</c:v>
                </c:pt>
                <c:pt idx="29">
                  <c:v>1011.805277</c:v>
                </c:pt>
                <c:pt idx="30">
                  <c:v>974.92506600000002</c:v>
                </c:pt>
                <c:pt idx="31">
                  <c:v>1005.313039</c:v>
                </c:pt>
                <c:pt idx="32">
                  <c:v>1016.459342</c:v>
                </c:pt>
                <c:pt idx="33">
                  <c:v>1112.8744489999999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76-49E6-B737-B04BBE408ED6}"/>
            </c:ext>
          </c:extLst>
        </c:ser>
        <c:ser>
          <c:idx val="1"/>
          <c:order val="1"/>
          <c:tx>
            <c:strRef>
              <c:f>'DATA-2'!$A$65</c:f>
              <c:strCache>
                <c:ptCount val="1"/>
                <c:pt idx="0">
                  <c:v>Motor gasoline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'DATA-2'!$B$63:$AI$63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'DATA-2'!$B$65:$AI$65</c:f>
              <c:numCache>
                <c:formatCode>#\ ##0.0</c:formatCode>
                <c:ptCount val="34"/>
                <c:pt idx="0">
                  <c:v>1540.7689150000001</c:v>
                </c:pt>
                <c:pt idx="1">
                  <c:v>1420.9864319999999</c:v>
                </c:pt>
                <c:pt idx="2">
                  <c:v>1376.3126200000002</c:v>
                </c:pt>
                <c:pt idx="3">
                  <c:v>1490.910617</c:v>
                </c:pt>
                <c:pt idx="4">
                  <c:v>1661.589381</c:v>
                </c:pt>
                <c:pt idx="5">
                  <c:v>1552.184035</c:v>
                </c:pt>
                <c:pt idx="6">
                  <c:v>1584.1714539999998</c:v>
                </c:pt>
                <c:pt idx="7">
                  <c:v>1598.4919439999999</c:v>
                </c:pt>
                <c:pt idx="8">
                  <c:v>1693.6482169999999</c:v>
                </c:pt>
                <c:pt idx="9">
                  <c:v>1695.1077069999999</c:v>
                </c:pt>
                <c:pt idx="10">
                  <c:v>1853.9969080000001</c:v>
                </c:pt>
                <c:pt idx="11">
                  <c:v>1894.934714</c:v>
                </c:pt>
                <c:pt idx="12">
                  <c:v>1911.8912800000001</c:v>
                </c:pt>
                <c:pt idx="13">
                  <c:v>1995.47127</c:v>
                </c:pt>
                <c:pt idx="14">
                  <c:v>2270.0533719999999</c:v>
                </c:pt>
                <c:pt idx="15">
                  <c:v>2495.4990400000002</c:v>
                </c:pt>
                <c:pt idx="16">
                  <c:v>2651.031755</c:v>
                </c:pt>
                <c:pt idx="17">
                  <c:v>2519.851568</c:v>
                </c:pt>
                <c:pt idx="18">
                  <c:v>2732.566632</c:v>
                </c:pt>
                <c:pt idx="19">
                  <c:v>2620.6363029999998</c:v>
                </c:pt>
                <c:pt idx="20">
                  <c:v>2632.854867</c:v>
                </c:pt>
                <c:pt idx="21">
                  <c:v>2499.395434</c:v>
                </c:pt>
                <c:pt idx="22">
                  <c:v>2833.4714629999999</c:v>
                </c:pt>
                <c:pt idx="23">
                  <c:v>2644.364341</c:v>
                </c:pt>
                <c:pt idx="24">
                  <c:v>2732.7924969999999</c:v>
                </c:pt>
                <c:pt idx="25">
                  <c:v>3070.0137549999999</c:v>
                </c:pt>
                <c:pt idx="26">
                  <c:v>3066.2313810000001</c:v>
                </c:pt>
                <c:pt idx="27">
                  <c:v>3167.5298829999997</c:v>
                </c:pt>
                <c:pt idx="28">
                  <c:v>3164.4847289999998</c:v>
                </c:pt>
                <c:pt idx="29">
                  <c:v>3205.764197</c:v>
                </c:pt>
                <c:pt idx="30">
                  <c:v>2739.165982</c:v>
                </c:pt>
                <c:pt idx="31">
                  <c:v>3058.4251020000002</c:v>
                </c:pt>
                <c:pt idx="32">
                  <c:v>3036.8905959999997</c:v>
                </c:pt>
                <c:pt idx="33">
                  <c:v>2929.1419289999999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76-49E6-B737-B04BBE408ED6}"/>
            </c:ext>
          </c:extLst>
        </c:ser>
        <c:ser>
          <c:idx val="2"/>
          <c:order val="2"/>
          <c:tx>
            <c:strRef>
              <c:f>'DATA-2'!$A$66</c:f>
              <c:strCache>
                <c:ptCount val="1"/>
                <c:pt idx="0">
                  <c:v>Gas oil and diesel oil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'DATA-2'!$B$63:$AI$63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'DATA-2'!$B$66:$AI$66</c:f>
              <c:numCache>
                <c:formatCode>#\ ##0.0</c:formatCode>
                <c:ptCount val="34"/>
                <c:pt idx="0">
                  <c:v>2001.6460630000001</c:v>
                </c:pt>
                <c:pt idx="1">
                  <c:v>1990.313662</c:v>
                </c:pt>
                <c:pt idx="2">
                  <c:v>2042.354771</c:v>
                </c:pt>
                <c:pt idx="3">
                  <c:v>2329.4921140000001</c:v>
                </c:pt>
                <c:pt idx="4">
                  <c:v>2384.541976</c:v>
                </c:pt>
                <c:pt idx="5">
                  <c:v>2312.0473780000002</c:v>
                </c:pt>
                <c:pt idx="6">
                  <c:v>2419.2947300000001</c:v>
                </c:pt>
                <c:pt idx="7">
                  <c:v>2457.4869100000001</c:v>
                </c:pt>
                <c:pt idx="8">
                  <c:v>2554.0746690000001</c:v>
                </c:pt>
                <c:pt idx="9">
                  <c:v>2468.0284689999999</c:v>
                </c:pt>
                <c:pt idx="10">
                  <c:v>2500.8080319999999</c:v>
                </c:pt>
                <c:pt idx="11">
                  <c:v>2712.6544309999999</c:v>
                </c:pt>
                <c:pt idx="12">
                  <c:v>2742.03566</c:v>
                </c:pt>
                <c:pt idx="13">
                  <c:v>2729.6922689999997</c:v>
                </c:pt>
                <c:pt idx="14">
                  <c:v>2880.2408730000002</c:v>
                </c:pt>
                <c:pt idx="15">
                  <c:v>3155.6177390000003</c:v>
                </c:pt>
                <c:pt idx="16">
                  <c:v>3305.9591460000001</c:v>
                </c:pt>
                <c:pt idx="17">
                  <c:v>3234.6209950000002</c:v>
                </c:pt>
                <c:pt idx="18">
                  <c:v>3389.4757409999997</c:v>
                </c:pt>
                <c:pt idx="19">
                  <c:v>3434.735717</c:v>
                </c:pt>
                <c:pt idx="20">
                  <c:v>3496.0208269999998</c:v>
                </c:pt>
                <c:pt idx="21">
                  <c:v>3478.1869630000001</c:v>
                </c:pt>
                <c:pt idx="22">
                  <c:v>3902.963182</c:v>
                </c:pt>
                <c:pt idx="23">
                  <c:v>3974.2448399999998</c:v>
                </c:pt>
                <c:pt idx="24">
                  <c:v>3918.8969300000003</c:v>
                </c:pt>
                <c:pt idx="25">
                  <c:v>4250.7852999999996</c:v>
                </c:pt>
                <c:pt idx="26">
                  <c:v>4501.1817120000005</c:v>
                </c:pt>
                <c:pt idx="27">
                  <c:v>4579.5766160000003</c:v>
                </c:pt>
                <c:pt idx="28">
                  <c:v>4058.769104</c:v>
                </c:pt>
                <c:pt idx="29">
                  <c:v>3957.77495</c:v>
                </c:pt>
                <c:pt idx="30">
                  <c:v>3772.7300319999999</c:v>
                </c:pt>
                <c:pt idx="31">
                  <c:v>4064.2789769999999</c:v>
                </c:pt>
                <c:pt idx="32">
                  <c:v>3859.524555</c:v>
                </c:pt>
                <c:pt idx="33">
                  <c:v>4013.7668189999999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76-49E6-B737-B04BBE408ED6}"/>
            </c:ext>
          </c:extLst>
        </c:ser>
        <c:ser>
          <c:idx val="3"/>
          <c:order val="3"/>
          <c:tx>
            <c:strRef>
              <c:f>'DATA-2'!$A$67</c:f>
              <c:strCache>
                <c:ptCount val="1"/>
                <c:pt idx="0">
                  <c:v>Fuel oil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'DATA-2'!$B$63:$AI$63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'DATA-2'!$B$67:$AI$67</c:f>
              <c:numCache>
                <c:formatCode>#\ ##0.0</c:formatCode>
                <c:ptCount val="34"/>
                <c:pt idx="0">
                  <c:v>1864.3979259999999</c:v>
                </c:pt>
                <c:pt idx="1">
                  <c:v>1703.807409</c:v>
                </c:pt>
                <c:pt idx="2">
                  <c:v>1757.9122170000001</c:v>
                </c:pt>
                <c:pt idx="3">
                  <c:v>1835.8669729999999</c:v>
                </c:pt>
                <c:pt idx="4">
                  <c:v>1564.7253519999999</c:v>
                </c:pt>
                <c:pt idx="5">
                  <c:v>1336.9472639999999</c:v>
                </c:pt>
                <c:pt idx="6">
                  <c:v>1412.6885020000002</c:v>
                </c:pt>
                <c:pt idx="7">
                  <c:v>1448.4195569999999</c:v>
                </c:pt>
                <c:pt idx="8">
                  <c:v>1601.716776</c:v>
                </c:pt>
                <c:pt idx="9">
                  <c:v>1364.7088570000001</c:v>
                </c:pt>
                <c:pt idx="10">
                  <c:v>1623.8054999999999</c:v>
                </c:pt>
                <c:pt idx="11">
                  <c:v>1536.948705</c:v>
                </c:pt>
                <c:pt idx="12">
                  <c:v>1484.130807</c:v>
                </c:pt>
                <c:pt idx="13">
                  <c:v>1609.057018</c:v>
                </c:pt>
                <c:pt idx="14">
                  <c:v>1898.94643</c:v>
                </c:pt>
                <c:pt idx="15">
                  <c:v>2221.3287310000001</c:v>
                </c:pt>
                <c:pt idx="16">
                  <c:v>2235.9635429999998</c:v>
                </c:pt>
                <c:pt idx="17">
                  <c:v>2318.9364700000001</c:v>
                </c:pt>
                <c:pt idx="18">
                  <c:v>2250.2434040000003</c:v>
                </c:pt>
                <c:pt idx="19">
                  <c:v>2155.6365230000001</c:v>
                </c:pt>
                <c:pt idx="20">
                  <c:v>2485.705958</c:v>
                </c:pt>
                <c:pt idx="21">
                  <c:v>2575.0191049999999</c:v>
                </c:pt>
                <c:pt idx="22">
                  <c:v>2604.7323620000002</c:v>
                </c:pt>
                <c:pt idx="23">
                  <c:v>2704.0857969999997</c:v>
                </c:pt>
                <c:pt idx="24">
                  <c:v>2792.0147590000001</c:v>
                </c:pt>
                <c:pt idx="25">
                  <c:v>3225.3276690000002</c:v>
                </c:pt>
                <c:pt idx="26">
                  <c:v>3086.2374620000001</c:v>
                </c:pt>
                <c:pt idx="27">
                  <c:v>2380.2673799999998</c:v>
                </c:pt>
                <c:pt idx="28">
                  <c:v>2228.5016479999999</c:v>
                </c:pt>
                <c:pt idx="29">
                  <c:v>1837.226091</c:v>
                </c:pt>
                <c:pt idx="30">
                  <c:v>2011.6770160000001</c:v>
                </c:pt>
                <c:pt idx="31">
                  <c:v>2379.3866680000001</c:v>
                </c:pt>
                <c:pt idx="32">
                  <c:v>2291.0960890000001</c:v>
                </c:pt>
                <c:pt idx="33">
                  <c:v>2127.453739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76-49E6-B737-B04BBE408ED6}"/>
            </c:ext>
          </c:extLst>
        </c:ser>
        <c:ser>
          <c:idx val="4"/>
          <c:order val="4"/>
          <c:tx>
            <c:strRef>
              <c:f>'DATA-2'!$A$68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'DATA-2'!$B$63:$AI$63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'DATA-2'!$B$68:$AI$68</c:f>
              <c:numCache>
                <c:formatCode>#\ ##0.0</c:formatCode>
                <c:ptCount val="34"/>
                <c:pt idx="0">
                  <c:v>665.10792000000004</c:v>
                </c:pt>
                <c:pt idx="1">
                  <c:v>631.81116000000009</c:v>
                </c:pt>
                <c:pt idx="2">
                  <c:v>611.61119999999994</c:v>
                </c:pt>
                <c:pt idx="3">
                  <c:v>612.76319999999998</c:v>
                </c:pt>
                <c:pt idx="4">
                  <c:v>598.22280000000001</c:v>
                </c:pt>
                <c:pt idx="5">
                  <c:v>637.29719999999998</c:v>
                </c:pt>
                <c:pt idx="6">
                  <c:v>761.7636</c:v>
                </c:pt>
                <c:pt idx="7">
                  <c:v>737.27639999999997</c:v>
                </c:pt>
                <c:pt idx="8">
                  <c:v>718.27200000000005</c:v>
                </c:pt>
                <c:pt idx="9">
                  <c:v>775.17359999999996</c:v>
                </c:pt>
                <c:pt idx="10">
                  <c:v>874.60147400000005</c:v>
                </c:pt>
                <c:pt idx="11">
                  <c:v>919.94682999999998</c:v>
                </c:pt>
                <c:pt idx="12">
                  <c:v>981.28771600000005</c:v>
                </c:pt>
                <c:pt idx="13">
                  <c:v>1051.136665</c:v>
                </c:pt>
                <c:pt idx="14">
                  <c:v>1040.466895</c:v>
                </c:pt>
                <c:pt idx="15">
                  <c:v>1139.790884</c:v>
                </c:pt>
                <c:pt idx="16">
                  <c:v>1110.2399350000001</c:v>
                </c:pt>
                <c:pt idx="17">
                  <c:v>1102.890924</c:v>
                </c:pt>
                <c:pt idx="18">
                  <c:v>1055.0697270000001</c:v>
                </c:pt>
                <c:pt idx="19">
                  <c:v>989.97776999999996</c:v>
                </c:pt>
                <c:pt idx="20">
                  <c:v>1031.906534</c:v>
                </c:pt>
                <c:pt idx="21">
                  <c:v>1152.533754</c:v>
                </c:pt>
                <c:pt idx="22">
                  <c:v>1233.606679</c:v>
                </c:pt>
                <c:pt idx="23">
                  <c:v>1201.9773749999999</c:v>
                </c:pt>
                <c:pt idx="24">
                  <c:v>1327.3572530000001</c:v>
                </c:pt>
                <c:pt idx="25">
                  <c:v>1419.5295190000002</c:v>
                </c:pt>
                <c:pt idx="26">
                  <c:v>1302.7615560000002</c:v>
                </c:pt>
                <c:pt idx="27">
                  <c:v>1336.0680669999999</c:v>
                </c:pt>
                <c:pt idx="28">
                  <c:v>1308.591915</c:v>
                </c:pt>
                <c:pt idx="29">
                  <c:v>1319.3558070000001</c:v>
                </c:pt>
                <c:pt idx="30">
                  <c:v>1321.3675930000002</c:v>
                </c:pt>
                <c:pt idx="31">
                  <c:v>1418.790244</c:v>
                </c:pt>
                <c:pt idx="32">
                  <c:v>1472.3312129999999</c:v>
                </c:pt>
                <c:pt idx="33">
                  <c:v>1466.2120009999999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6-49E6-B737-B04BBE40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68704"/>
        <c:axId val="573268312"/>
      </c:lineChart>
      <c:catAx>
        <c:axId val="57326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8312"/>
        <c:crosses val="autoZero"/>
        <c:auto val="1"/>
        <c:lblAlgn val="ctr"/>
        <c:lblOffset val="100"/>
        <c:tickMarkSkip val="1"/>
        <c:noMultiLvlLbl val="0"/>
      </c:catAx>
      <c:valAx>
        <c:axId val="57326831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8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0326900735768685E-2"/>
          <c:y val="0.92483131815636022"/>
          <c:w val="0.90940073576868463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by fuel,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6.9672202859888413E-2"/>
          <c:y val="6.27626044652368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231014156017389E-2"/>
          <c:y val="8.7594197168868529E-2"/>
          <c:w val="0.90465793210274947"/>
          <c:h val="0.67105700699546444"/>
        </c:manualLayout>
      </c:layout>
      <c:areaChart>
        <c:grouping val="stacked"/>
        <c:varyColors val="0"/>
        <c:ser>
          <c:idx val="2"/>
          <c:order val="0"/>
          <c:tx>
            <c:strRef>
              <c:f>'DATA-1'!$A$77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961A2F"/>
            </a:solidFill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'DATA-1'!$B$77:$AI$77</c:f>
              <c:numCache>
                <c:formatCode>#\ ##0.0</c:formatCode>
                <c:ptCount val="34"/>
                <c:pt idx="0">
                  <c:v>16032.208476</c:v>
                </c:pt>
                <c:pt idx="1">
                  <c:v>15151.200237999999</c:v>
                </c:pt>
                <c:pt idx="2">
                  <c:v>14103.791059000001</c:v>
                </c:pt>
                <c:pt idx="3">
                  <c:v>13420.207509</c:v>
                </c:pt>
                <c:pt idx="4">
                  <c:v>13135.925977999999</c:v>
                </c:pt>
                <c:pt idx="5">
                  <c:v>13020.382562000001</c:v>
                </c:pt>
                <c:pt idx="6">
                  <c:v>13000.995508</c:v>
                </c:pt>
                <c:pt idx="7">
                  <c:v>12646.729443</c:v>
                </c:pt>
                <c:pt idx="8">
                  <c:v>12041.498683</c:v>
                </c:pt>
                <c:pt idx="9">
                  <c:v>11420.548492</c:v>
                </c:pt>
                <c:pt idx="10">
                  <c:v>11682.354619000002</c:v>
                </c:pt>
                <c:pt idx="11">
                  <c:v>11648.856126000001</c:v>
                </c:pt>
                <c:pt idx="12">
                  <c:v>11644.305402</c:v>
                </c:pt>
                <c:pt idx="13">
                  <c:v>11950.165492</c:v>
                </c:pt>
                <c:pt idx="14">
                  <c:v>11886.476848999999</c:v>
                </c:pt>
                <c:pt idx="15">
                  <c:v>11482.458958000001</c:v>
                </c:pt>
                <c:pt idx="16">
                  <c:v>11798.898701</c:v>
                </c:pt>
                <c:pt idx="17">
                  <c:v>11837.601815</c:v>
                </c:pt>
                <c:pt idx="18">
                  <c:v>10948.138066</c:v>
                </c:pt>
                <c:pt idx="19">
                  <c:v>9699.9817459999995</c:v>
                </c:pt>
                <c:pt idx="20">
                  <c:v>10261.073630000001</c:v>
                </c:pt>
                <c:pt idx="21">
                  <c:v>10488.04782</c:v>
                </c:pt>
                <c:pt idx="22">
                  <c:v>10415.309702</c:v>
                </c:pt>
                <c:pt idx="23">
                  <c:v>10254.472551999999</c:v>
                </c:pt>
                <c:pt idx="24">
                  <c:v>9745.3980339999998</c:v>
                </c:pt>
                <c:pt idx="25">
                  <c:v>9800.5134330000001</c:v>
                </c:pt>
                <c:pt idx="26">
                  <c:v>9402.9619889999994</c:v>
                </c:pt>
                <c:pt idx="27">
                  <c:v>9159.6879250000002</c:v>
                </c:pt>
                <c:pt idx="28">
                  <c:v>8803.2058070000003</c:v>
                </c:pt>
                <c:pt idx="29">
                  <c:v>7193.9886900000001</c:v>
                </c:pt>
                <c:pt idx="30">
                  <c:v>5883.0865140000005</c:v>
                </c:pt>
                <c:pt idx="31">
                  <c:v>6845.2116500000002</c:v>
                </c:pt>
                <c:pt idx="32">
                  <c:v>6796.7374230000005</c:v>
                </c:pt>
                <c:pt idx="33">
                  <c:v>5257.837192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AE-4C07-9D53-C5C3733D2888}"/>
            </c:ext>
          </c:extLst>
        </c:ser>
        <c:ser>
          <c:idx val="1"/>
          <c:order val="1"/>
          <c:tx>
            <c:strRef>
              <c:f>'DATA-1'!$A$78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'DATA-1'!$B$78:$AI$78</c:f>
              <c:numCache>
                <c:formatCode>#\ ##0.0</c:formatCode>
                <c:ptCount val="34"/>
                <c:pt idx="0">
                  <c:v>126.232625</c:v>
                </c:pt>
                <c:pt idx="1">
                  <c:v>142.279383</c:v>
                </c:pt>
                <c:pt idx="2">
                  <c:v>142.468481</c:v>
                </c:pt>
                <c:pt idx="3">
                  <c:v>134.70534499999999</c:v>
                </c:pt>
                <c:pt idx="4">
                  <c:v>141.95435699999999</c:v>
                </c:pt>
                <c:pt idx="5">
                  <c:v>130.55420900000001</c:v>
                </c:pt>
                <c:pt idx="6">
                  <c:v>149.61630499999998</c:v>
                </c:pt>
                <c:pt idx="7">
                  <c:v>157.46943299999998</c:v>
                </c:pt>
                <c:pt idx="8">
                  <c:v>142.862123</c:v>
                </c:pt>
                <c:pt idx="9">
                  <c:v>113.132322</c:v>
                </c:pt>
                <c:pt idx="10">
                  <c:v>105.90004499999999</c:v>
                </c:pt>
                <c:pt idx="11">
                  <c:v>137.70220900000001</c:v>
                </c:pt>
                <c:pt idx="12">
                  <c:v>155.86573300000001</c:v>
                </c:pt>
                <c:pt idx="13">
                  <c:v>147.44687400000001</c:v>
                </c:pt>
                <c:pt idx="14">
                  <c:v>125.469038</c:v>
                </c:pt>
                <c:pt idx="15">
                  <c:v>116.977924</c:v>
                </c:pt>
                <c:pt idx="16">
                  <c:v>138.918193</c:v>
                </c:pt>
                <c:pt idx="17">
                  <c:v>152.178786</c:v>
                </c:pt>
                <c:pt idx="18">
                  <c:v>145.13155699999999</c:v>
                </c:pt>
                <c:pt idx="19">
                  <c:v>136.69033999999999</c:v>
                </c:pt>
                <c:pt idx="20">
                  <c:v>140.12703299999998</c:v>
                </c:pt>
                <c:pt idx="21">
                  <c:v>132.09146200000001</c:v>
                </c:pt>
                <c:pt idx="22">
                  <c:v>125.95025100000001</c:v>
                </c:pt>
                <c:pt idx="23">
                  <c:v>86.330151000000001</c:v>
                </c:pt>
                <c:pt idx="24">
                  <c:v>98.164124999999999</c:v>
                </c:pt>
                <c:pt idx="25">
                  <c:v>98.112801000000005</c:v>
                </c:pt>
                <c:pt idx="26">
                  <c:v>97.67201</c:v>
                </c:pt>
                <c:pt idx="27">
                  <c:v>91.164552</c:v>
                </c:pt>
                <c:pt idx="28">
                  <c:v>98.958721999999995</c:v>
                </c:pt>
                <c:pt idx="29">
                  <c:v>96.469932</c:v>
                </c:pt>
                <c:pt idx="30">
                  <c:v>72.937687999999994</c:v>
                </c:pt>
                <c:pt idx="31">
                  <c:v>57.447641000000004</c:v>
                </c:pt>
                <c:pt idx="32">
                  <c:v>53.552712</c:v>
                </c:pt>
                <c:pt idx="33">
                  <c:v>39.116981000000003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E-4C07-9D53-C5C3733D2888}"/>
            </c:ext>
          </c:extLst>
        </c:ser>
        <c:ser>
          <c:idx val="3"/>
          <c:order val="2"/>
          <c:tx>
            <c:strRef>
              <c:f>'DATA-1'!$A$79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'DATA-1'!$B$79:$AI$79</c:f>
              <c:numCache>
                <c:formatCode>#\ ##0.0</c:formatCode>
                <c:ptCount val="34"/>
                <c:pt idx="0">
                  <c:v>277.34145899999999</c:v>
                </c:pt>
                <c:pt idx="1">
                  <c:v>251.88310300000001</c:v>
                </c:pt>
                <c:pt idx="2">
                  <c:v>174.360252</c:v>
                </c:pt>
                <c:pt idx="3">
                  <c:v>144.64001999999999</c:v>
                </c:pt>
                <c:pt idx="4">
                  <c:v>162.365522</c:v>
                </c:pt>
                <c:pt idx="5">
                  <c:v>149.62456899999998</c:v>
                </c:pt>
                <c:pt idx="6">
                  <c:v>149.31465700000001</c:v>
                </c:pt>
                <c:pt idx="7">
                  <c:v>145.60092399999999</c:v>
                </c:pt>
                <c:pt idx="8">
                  <c:v>125.27191499999999</c:v>
                </c:pt>
                <c:pt idx="9">
                  <c:v>119.31377000000001</c:v>
                </c:pt>
                <c:pt idx="10">
                  <c:v>119.405922</c:v>
                </c:pt>
                <c:pt idx="11">
                  <c:v>119.23150800000001</c:v>
                </c:pt>
                <c:pt idx="12">
                  <c:v>112.114479</c:v>
                </c:pt>
                <c:pt idx="13">
                  <c:v>126.31127400000001</c:v>
                </c:pt>
                <c:pt idx="14">
                  <c:v>139.05934099999999</c:v>
                </c:pt>
                <c:pt idx="15">
                  <c:v>140.932264</c:v>
                </c:pt>
                <c:pt idx="16">
                  <c:v>137.45785500000002</c:v>
                </c:pt>
                <c:pt idx="17">
                  <c:v>177.125056</c:v>
                </c:pt>
                <c:pt idx="18">
                  <c:v>140.90168199999999</c:v>
                </c:pt>
                <c:pt idx="19">
                  <c:v>104.17403999999999</c:v>
                </c:pt>
                <c:pt idx="20">
                  <c:v>172.077236</c:v>
                </c:pt>
                <c:pt idx="21">
                  <c:v>170.94133400000001</c:v>
                </c:pt>
                <c:pt idx="22">
                  <c:v>143.75607600000001</c:v>
                </c:pt>
                <c:pt idx="23">
                  <c:v>171.58699799999999</c:v>
                </c:pt>
                <c:pt idx="24">
                  <c:v>164.61886100000001</c:v>
                </c:pt>
                <c:pt idx="25">
                  <c:v>133.17110699999998</c:v>
                </c:pt>
                <c:pt idx="26">
                  <c:v>176.75807</c:v>
                </c:pt>
                <c:pt idx="27">
                  <c:v>182.07148800000002</c:v>
                </c:pt>
                <c:pt idx="28">
                  <c:v>170.48442699999998</c:v>
                </c:pt>
                <c:pt idx="29">
                  <c:v>127.56523799999999</c:v>
                </c:pt>
                <c:pt idx="30">
                  <c:v>104.364628</c:v>
                </c:pt>
                <c:pt idx="31">
                  <c:v>114.123317</c:v>
                </c:pt>
                <c:pt idx="32">
                  <c:v>123.06557799999999</c:v>
                </c:pt>
                <c:pt idx="33">
                  <c:v>98.701895000000007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E-4C07-9D53-C5C3733D2888}"/>
            </c:ext>
          </c:extLst>
        </c:ser>
        <c:ser>
          <c:idx val="0"/>
          <c:order val="3"/>
          <c:tx>
            <c:strRef>
              <c:f>'DATA-1'!$A$80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0092CC"/>
            </a:solidFill>
            <a:ln>
              <a:solidFill>
                <a:schemeClr val="bg1"/>
              </a:solidFill>
            </a:ln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'DATA-1'!$B$80:$AI$80</c:f>
              <c:numCache>
                <c:formatCode>#\ ##0.0</c:formatCode>
                <c:ptCount val="34"/>
                <c:pt idx="0">
                  <c:v>10458.333695000001</c:v>
                </c:pt>
                <c:pt idx="1">
                  <c:v>10711.535232</c:v>
                </c:pt>
                <c:pt idx="2">
                  <c:v>10351.613061</c:v>
                </c:pt>
                <c:pt idx="3">
                  <c:v>10538.044526</c:v>
                </c:pt>
                <c:pt idx="4">
                  <c:v>10426.370549000001</c:v>
                </c:pt>
                <c:pt idx="5">
                  <c:v>11327.638790999999</c:v>
                </c:pt>
                <c:pt idx="6">
                  <c:v>12289.680566999999</c:v>
                </c:pt>
                <c:pt idx="7">
                  <c:v>11962.939379000001</c:v>
                </c:pt>
                <c:pt idx="8">
                  <c:v>12310.669758</c:v>
                </c:pt>
                <c:pt idx="9">
                  <c:v>12587.489081</c:v>
                </c:pt>
                <c:pt idx="10">
                  <c:v>12920.356119999999</c:v>
                </c:pt>
                <c:pt idx="11">
                  <c:v>13383.333913</c:v>
                </c:pt>
                <c:pt idx="12">
                  <c:v>13479.571177</c:v>
                </c:pt>
                <c:pt idx="13">
                  <c:v>14177.321672</c:v>
                </c:pt>
                <c:pt idx="14">
                  <c:v>14551.071069</c:v>
                </c:pt>
                <c:pt idx="15">
                  <c:v>15060.384293999999</c:v>
                </c:pt>
                <c:pt idx="16">
                  <c:v>15053.650528999999</c:v>
                </c:pt>
                <c:pt idx="17">
                  <c:v>14780.969580000001</c:v>
                </c:pt>
                <c:pt idx="18">
                  <c:v>15042.436965999999</c:v>
                </c:pt>
                <c:pt idx="19">
                  <c:v>14138.477591999999</c:v>
                </c:pt>
                <c:pt idx="20">
                  <c:v>15191.481594000001</c:v>
                </c:pt>
                <c:pt idx="21">
                  <c:v>13963.698211999999</c:v>
                </c:pt>
                <c:pt idx="22">
                  <c:v>13708.332187</c:v>
                </c:pt>
                <c:pt idx="23">
                  <c:v>13455.726276000001</c:v>
                </c:pt>
                <c:pt idx="24">
                  <c:v>11870.444133999999</c:v>
                </c:pt>
                <c:pt idx="25">
                  <c:v>12396.527889000001</c:v>
                </c:pt>
                <c:pt idx="26">
                  <c:v>13119.845367</c:v>
                </c:pt>
                <c:pt idx="27">
                  <c:v>13859.894898</c:v>
                </c:pt>
                <c:pt idx="28">
                  <c:v>13603.256516000001</c:v>
                </c:pt>
                <c:pt idx="29">
                  <c:v>14035.359470000001</c:v>
                </c:pt>
                <c:pt idx="30">
                  <c:v>13699.296980000001</c:v>
                </c:pt>
                <c:pt idx="31">
                  <c:v>14208.998468</c:v>
                </c:pt>
                <c:pt idx="32">
                  <c:v>12324.299448000002</c:v>
                </c:pt>
                <c:pt idx="33">
                  <c:v>11431.548384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E-4C07-9D53-C5C3733D2888}"/>
            </c:ext>
          </c:extLst>
        </c:ser>
        <c:ser>
          <c:idx val="8"/>
          <c:order val="4"/>
          <c:tx>
            <c:strRef>
              <c:f>'DATA-1'!$A$81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chemeClr val="tx2"/>
            </a:solidFill>
            <a:ln w="25400">
              <a:solidFill>
                <a:schemeClr val="bg1"/>
              </a:solidFill>
            </a:ln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'DATA-1'!$B$81:$AI$81</c:f>
              <c:numCache>
                <c:formatCode>#\ ##0.0</c:formatCode>
                <c:ptCount val="34"/>
                <c:pt idx="0">
                  <c:v>24328.814728999998</c:v>
                </c:pt>
                <c:pt idx="1">
                  <c:v>24489.174616</c:v>
                </c:pt>
                <c:pt idx="2">
                  <c:v>24192.66201</c:v>
                </c:pt>
                <c:pt idx="3">
                  <c:v>24234.266618000001</c:v>
                </c:pt>
                <c:pt idx="4">
                  <c:v>24283.167118999998</c:v>
                </c:pt>
                <c:pt idx="5">
                  <c:v>25240.535978</c:v>
                </c:pt>
                <c:pt idx="6">
                  <c:v>25878.025289999998</c:v>
                </c:pt>
                <c:pt idx="7">
                  <c:v>26029.932741000001</c:v>
                </c:pt>
                <c:pt idx="8">
                  <c:v>26719.640378</c:v>
                </c:pt>
                <c:pt idx="9">
                  <c:v>26303.451217000002</c:v>
                </c:pt>
                <c:pt idx="10">
                  <c:v>25967.590957</c:v>
                </c:pt>
                <c:pt idx="11">
                  <c:v>26709.374303000001</c:v>
                </c:pt>
                <c:pt idx="12">
                  <c:v>26634.140563000001</c:v>
                </c:pt>
                <c:pt idx="13">
                  <c:v>26893.361625999998</c:v>
                </c:pt>
                <c:pt idx="14">
                  <c:v>27084.501771000003</c:v>
                </c:pt>
                <c:pt idx="15">
                  <c:v>27039.279245999998</c:v>
                </c:pt>
                <c:pt idx="16">
                  <c:v>27097.554470999999</c:v>
                </c:pt>
                <c:pt idx="17">
                  <c:v>26469.716718</c:v>
                </c:pt>
                <c:pt idx="18">
                  <c:v>26331.464190000002</c:v>
                </c:pt>
                <c:pt idx="19">
                  <c:v>24684.048853</c:v>
                </c:pt>
                <c:pt idx="20">
                  <c:v>24516.182022999998</c:v>
                </c:pt>
                <c:pt idx="21">
                  <c:v>23879.371578999999</c:v>
                </c:pt>
                <c:pt idx="22">
                  <c:v>22814.105241000001</c:v>
                </c:pt>
                <c:pt idx="23">
                  <c:v>22203.000370999998</c:v>
                </c:pt>
                <c:pt idx="24">
                  <c:v>21990.531642999998</c:v>
                </c:pt>
                <c:pt idx="25">
                  <c:v>22233.948208000002</c:v>
                </c:pt>
                <c:pt idx="26">
                  <c:v>22520.726870000002</c:v>
                </c:pt>
                <c:pt idx="27">
                  <c:v>23132.515135000001</c:v>
                </c:pt>
                <c:pt idx="28">
                  <c:v>22921.232522999999</c:v>
                </c:pt>
                <c:pt idx="29">
                  <c:v>22825.228326</c:v>
                </c:pt>
                <c:pt idx="30">
                  <c:v>19915.639043000003</c:v>
                </c:pt>
                <c:pt idx="31">
                  <c:v>20953.214670000001</c:v>
                </c:pt>
                <c:pt idx="32">
                  <c:v>21523.294032000002</c:v>
                </c:pt>
                <c:pt idx="33">
                  <c:v>21091.579052000001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59-414E-87E4-6C6E430F1A2A}"/>
            </c:ext>
          </c:extLst>
        </c:ser>
        <c:ser>
          <c:idx val="4"/>
          <c:order val="5"/>
          <c:tx>
            <c:strRef>
              <c:f>'DATA-1'!$A$82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bg1"/>
              </a:solidFill>
            </a:ln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'DATA-1'!$B$82:$AI$82</c:f>
              <c:numCache>
                <c:formatCode>#\ ##0.0</c:formatCode>
                <c:ptCount val="34"/>
                <c:pt idx="0">
                  <c:v>2974.6356540000002</c:v>
                </c:pt>
                <c:pt idx="1">
                  <c:v>3102.6122639999999</c:v>
                </c:pt>
                <c:pt idx="2">
                  <c:v>3169.8873990000002</c:v>
                </c:pt>
                <c:pt idx="3">
                  <c:v>3361.343159</c:v>
                </c:pt>
                <c:pt idx="4">
                  <c:v>3379.1480619999998</c:v>
                </c:pt>
                <c:pt idx="5">
                  <c:v>3467.687856</c:v>
                </c:pt>
                <c:pt idx="6">
                  <c:v>3628.4341630000004</c:v>
                </c:pt>
                <c:pt idx="7">
                  <c:v>3762.667594</c:v>
                </c:pt>
                <c:pt idx="8">
                  <c:v>3863.278671</c:v>
                </c:pt>
                <c:pt idx="9">
                  <c:v>3875.1552779999997</c:v>
                </c:pt>
                <c:pt idx="10">
                  <c:v>4034.515789</c:v>
                </c:pt>
                <c:pt idx="11">
                  <c:v>4171.5918019999999</c:v>
                </c:pt>
                <c:pt idx="12">
                  <c:v>4099.2587579999999</c:v>
                </c:pt>
                <c:pt idx="13">
                  <c:v>4455.276382</c:v>
                </c:pt>
                <c:pt idx="14">
                  <c:v>4713.549137</c:v>
                </c:pt>
                <c:pt idx="15">
                  <c:v>5020.8842410000007</c:v>
                </c:pt>
                <c:pt idx="16">
                  <c:v>5356.1528189999999</c:v>
                </c:pt>
                <c:pt idx="17">
                  <c:v>5777.1153559999993</c:v>
                </c:pt>
                <c:pt idx="18">
                  <c:v>6223.620766</c:v>
                </c:pt>
                <c:pt idx="19">
                  <c:v>6520.9615889999995</c:v>
                </c:pt>
                <c:pt idx="20">
                  <c:v>7285.3398799999995</c:v>
                </c:pt>
                <c:pt idx="21">
                  <c:v>7173.8434119999993</c:v>
                </c:pt>
                <c:pt idx="22">
                  <c:v>7934.4628469999998</c:v>
                </c:pt>
                <c:pt idx="23">
                  <c:v>8327.3355179999999</c:v>
                </c:pt>
                <c:pt idx="24">
                  <c:v>8326.6109209999995</c:v>
                </c:pt>
                <c:pt idx="25">
                  <c:v>8578.9916929999999</c:v>
                </c:pt>
                <c:pt idx="26">
                  <c:v>8722.6696300000003</c:v>
                </c:pt>
                <c:pt idx="27">
                  <c:v>9048.5088110000015</c:v>
                </c:pt>
                <c:pt idx="28">
                  <c:v>9451.4337569999989</c:v>
                </c:pt>
                <c:pt idx="29">
                  <c:v>9735.1361020000004</c:v>
                </c:pt>
                <c:pt idx="30">
                  <c:v>10033.178211999999</c:v>
                </c:pt>
                <c:pt idx="31">
                  <c:v>10556.091431000001</c:v>
                </c:pt>
                <c:pt idx="32">
                  <c:v>10458.885961</c:v>
                </c:pt>
                <c:pt idx="33">
                  <c:v>10926.548529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AE-4C07-9D53-C5C3733D2888}"/>
            </c:ext>
          </c:extLst>
        </c:ser>
        <c:ser>
          <c:idx val="7"/>
          <c:order val="6"/>
          <c:tx>
            <c:strRef>
              <c:f>'DATA-1'!$A$83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5400">
              <a:noFill/>
            </a:ln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'DATA-1'!$B$83:$AI$83</c:f>
              <c:numCache>
                <c:formatCode>#\ ##0.0</c:formatCode>
                <c:ptCount val="34"/>
                <c:pt idx="0">
                  <c:v>155.929</c:v>
                </c:pt>
                <c:pt idx="1">
                  <c:v>163.982</c:v>
                </c:pt>
                <c:pt idx="2">
                  <c:v>183.31</c:v>
                </c:pt>
                <c:pt idx="3">
                  <c:v>182.22399999999999</c:v>
                </c:pt>
                <c:pt idx="4">
                  <c:v>198.57400000000001</c:v>
                </c:pt>
                <c:pt idx="5">
                  <c:v>229.99700000000001</c:v>
                </c:pt>
                <c:pt idx="6">
                  <c:v>233.52500000000001</c:v>
                </c:pt>
                <c:pt idx="7">
                  <c:v>240.429</c:v>
                </c:pt>
                <c:pt idx="8">
                  <c:v>235.54499999999999</c:v>
                </c:pt>
                <c:pt idx="9">
                  <c:v>232.559</c:v>
                </c:pt>
                <c:pt idx="10">
                  <c:v>245.911384</c:v>
                </c:pt>
                <c:pt idx="11">
                  <c:v>271.92995299999995</c:v>
                </c:pt>
                <c:pt idx="12">
                  <c:v>265.19257799999997</c:v>
                </c:pt>
                <c:pt idx="13">
                  <c:v>253.39049199999999</c:v>
                </c:pt>
                <c:pt idx="14">
                  <c:v>274.40027700000002</c:v>
                </c:pt>
                <c:pt idx="15">
                  <c:v>300.82440200000002</c:v>
                </c:pt>
                <c:pt idx="16">
                  <c:v>331.31132600000001</c:v>
                </c:pt>
                <c:pt idx="17">
                  <c:v>351.21067299999999</c:v>
                </c:pt>
                <c:pt idx="18">
                  <c:v>381.08244100000002</c:v>
                </c:pt>
                <c:pt idx="19">
                  <c:v>419.04470099999998</c:v>
                </c:pt>
                <c:pt idx="20">
                  <c:v>447.07286200000004</c:v>
                </c:pt>
                <c:pt idx="21">
                  <c:v>474.96900499999998</c:v>
                </c:pt>
                <c:pt idx="22">
                  <c:v>479.94027799999998</c:v>
                </c:pt>
                <c:pt idx="23">
                  <c:v>500.06156599999997</c:v>
                </c:pt>
                <c:pt idx="24">
                  <c:v>523.55396399999995</c:v>
                </c:pt>
                <c:pt idx="25">
                  <c:v>534.71260900000004</c:v>
                </c:pt>
                <c:pt idx="26">
                  <c:v>576.36138000000005</c:v>
                </c:pt>
                <c:pt idx="27">
                  <c:v>579.00087800000006</c:v>
                </c:pt>
                <c:pt idx="28">
                  <c:v>581.370858</c:v>
                </c:pt>
                <c:pt idx="29">
                  <c:v>592.32494299999996</c:v>
                </c:pt>
                <c:pt idx="30">
                  <c:v>600.55257700000004</c:v>
                </c:pt>
                <c:pt idx="31">
                  <c:v>609.30785800000001</c:v>
                </c:pt>
                <c:pt idx="32">
                  <c:v>602.63437999999996</c:v>
                </c:pt>
                <c:pt idx="33">
                  <c:v>583.714561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9-4241-BF14-91403BBCC98A}"/>
            </c:ext>
          </c:extLst>
        </c:ser>
        <c:ser>
          <c:idx val="6"/>
          <c:order val="7"/>
          <c:tx>
            <c:strRef>
              <c:f>'DATA-1'!$A$84</c:f>
              <c:strCache>
                <c:ptCount val="1"/>
                <c:pt idx="0">
                  <c:v>Nuclear heat</c:v>
                </c:pt>
              </c:strCache>
            </c:strRef>
          </c:tx>
          <c:spPr>
            <a:solidFill>
              <a:schemeClr val="accent2"/>
            </a:solidFill>
            <a:ln w="25400">
              <a:solidFill>
                <a:schemeClr val="bg1"/>
              </a:solidFill>
            </a:ln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'DATA-1'!$B$84:$AI$84</c:f>
              <c:numCache>
                <c:formatCode>#\ ##0.0</c:formatCode>
                <c:ptCount val="34"/>
                <c:pt idx="0">
                  <c:v>7895.4762000000001</c:v>
                </c:pt>
                <c:pt idx="1">
                  <c:v>8099.9465999999993</c:v>
                </c:pt>
                <c:pt idx="2">
                  <c:v>8116.0307999999995</c:v>
                </c:pt>
                <c:pt idx="3">
                  <c:v>8356.7610000000004</c:v>
                </c:pt>
                <c:pt idx="4">
                  <c:v>8330.8595999999998</c:v>
                </c:pt>
                <c:pt idx="5">
                  <c:v>8563.3266000000003</c:v>
                </c:pt>
                <c:pt idx="6">
                  <c:v>8990.8284000000003</c:v>
                </c:pt>
                <c:pt idx="7">
                  <c:v>9079.3308000000015</c:v>
                </c:pt>
                <c:pt idx="8">
                  <c:v>9010.857</c:v>
                </c:pt>
                <c:pt idx="9">
                  <c:v>9171.3738000000012</c:v>
                </c:pt>
                <c:pt idx="10">
                  <c:v>9296.8469999999998</c:v>
                </c:pt>
                <c:pt idx="11">
                  <c:v>9616.6625999999997</c:v>
                </c:pt>
                <c:pt idx="12">
                  <c:v>9761.8613999999998</c:v>
                </c:pt>
                <c:pt idx="13">
                  <c:v>9814.2761999999984</c:v>
                </c:pt>
                <c:pt idx="14">
                  <c:v>10046.7474</c:v>
                </c:pt>
                <c:pt idx="15">
                  <c:v>9913.2648000000008</c:v>
                </c:pt>
                <c:pt idx="16">
                  <c:v>9895.4778000000006</c:v>
                </c:pt>
                <c:pt idx="17">
                  <c:v>9439.3661999999986</c:v>
                </c:pt>
                <c:pt idx="18">
                  <c:v>9574.0061999999998</c:v>
                </c:pt>
                <c:pt idx="19">
                  <c:v>8902.6738989999994</c:v>
                </c:pt>
                <c:pt idx="20">
                  <c:v>9195.080199</c:v>
                </c:pt>
                <c:pt idx="21">
                  <c:v>9016.1026989999991</c:v>
                </c:pt>
                <c:pt idx="22">
                  <c:v>8724.1354680000004</c:v>
                </c:pt>
                <c:pt idx="23">
                  <c:v>8646.3300930000005</c:v>
                </c:pt>
                <c:pt idx="24">
                  <c:v>8748.9945820000012</c:v>
                </c:pt>
                <c:pt idx="25">
                  <c:v>8531.9301930000001</c:v>
                </c:pt>
                <c:pt idx="26">
                  <c:v>8250.2062910000004</c:v>
                </c:pt>
                <c:pt idx="27">
                  <c:v>8160.0253439999997</c:v>
                </c:pt>
                <c:pt idx="28">
                  <c:v>8174.6270190000005</c:v>
                </c:pt>
                <c:pt idx="29">
                  <c:v>8213.7028109999992</c:v>
                </c:pt>
                <c:pt idx="30">
                  <c:v>7334.2741830000004</c:v>
                </c:pt>
                <c:pt idx="31">
                  <c:v>7815.185829</c:v>
                </c:pt>
                <c:pt idx="32">
                  <c:v>6509.6964150000003</c:v>
                </c:pt>
                <c:pt idx="33">
                  <c:v>6613.0765839999995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9-4241-BF14-91403BBCC98A}"/>
            </c:ext>
          </c:extLst>
        </c:ser>
        <c:ser>
          <c:idx val="5"/>
          <c:order val="8"/>
          <c:tx>
            <c:strRef>
              <c:f>'DATA-1'!$A$85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'DATA-1'!$B$85:$AI$85</c:f>
              <c:numCache>
                <c:formatCode>#\ ##0.0</c:formatCode>
                <c:ptCount val="34"/>
                <c:pt idx="0">
                  <c:v>121.43447999999999</c:v>
                </c:pt>
                <c:pt idx="1">
                  <c:v>12.31884</c:v>
                </c:pt>
                <c:pt idx="2">
                  <c:v>19.335599999999999</c:v>
                </c:pt>
                <c:pt idx="3">
                  <c:v>19.418400000000002</c:v>
                </c:pt>
                <c:pt idx="4">
                  <c:v>10.35</c:v>
                </c:pt>
                <c:pt idx="5">
                  <c:v>15.508799999999999</c:v>
                </c:pt>
                <c:pt idx="6">
                  <c:v>-65.052000000000007</c:v>
                </c:pt>
                <c:pt idx="7">
                  <c:v>-37.004400000000004</c:v>
                </c:pt>
                <c:pt idx="8">
                  <c:v>-41.731199999999994</c:v>
                </c:pt>
                <c:pt idx="9">
                  <c:v>-3.4596</c:v>
                </c:pt>
                <c:pt idx="10">
                  <c:v>31.851085999999999</c:v>
                </c:pt>
                <c:pt idx="11">
                  <c:v>-12.115930000000001</c:v>
                </c:pt>
                <c:pt idx="12">
                  <c:v>25.591399000000003</c:v>
                </c:pt>
                <c:pt idx="13">
                  <c:v>-7.4312319999999996</c:v>
                </c:pt>
                <c:pt idx="14">
                  <c:v>-42.545779000000003</c:v>
                </c:pt>
                <c:pt idx="15">
                  <c:v>26.477528</c:v>
                </c:pt>
                <c:pt idx="16">
                  <c:v>1.6318440000000001</c:v>
                </c:pt>
                <c:pt idx="17">
                  <c:v>38.172535000000003</c:v>
                </c:pt>
                <c:pt idx="18">
                  <c:v>43.391858999999997</c:v>
                </c:pt>
                <c:pt idx="19">
                  <c:v>62.218540999999995</c:v>
                </c:pt>
                <c:pt idx="20">
                  <c:v>17.637805</c:v>
                </c:pt>
                <c:pt idx="21">
                  <c:v>3.479069</c:v>
                </c:pt>
                <c:pt idx="22">
                  <c:v>24.428228999999998</c:v>
                </c:pt>
                <c:pt idx="23">
                  <c:v>-6.5532459999999997</c:v>
                </c:pt>
                <c:pt idx="24">
                  <c:v>-18.084363</c:v>
                </c:pt>
                <c:pt idx="25">
                  <c:v>-24.030382000000003</c:v>
                </c:pt>
                <c:pt idx="26">
                  <c:v>2.3269609999999998</c:v>
                </c:pt>
                <c:pt idx="27">
                  <c:v>-16.472484000000001</c:v>
                </c:pt>
                <c:pt idx="28">
                  <c:v>31.861875000000001</c:v>
                </c:pt>
                <c:pt idx="29">
                  <c:v>10.601004000000001</c:v>
                </c:pt>
                <c:pt idx="30">
                  <c:v>50.264268999999999</c:v>
                </c:pt>
                <c:pt idx="31">
                  <c:v>26.342711999999999</c:v>
                </c:pt>
                <c:pt idx="32">
                  <c:v>46.662910000000004</c:v>
                </c:pt>
                <c:pt idx="33">
                  <c:v>-1.603537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AE-4C07-9D53-C5C3733D2888}"/>
            </c:ext>
          </c:extLst>
        </c:ser>
        <c:ser>
          <c:idx val="9"/>
          <c:order val="9"/>
          <c:tx>
            <c:strRef>
              <c:f>'DATA-1'!$A$86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'DATA-1'!$B$86:$AI$86</c:f>
              <c:numCache>
                <c:formatCode>#\ ##0.0</c:formatCode>
                <c:ptCount val="34"/>
                <c:pt idx="0">
                  <c:v>3.8266</c:v>
                </c:pt>
                <c:pt idx="1">
                  <c:v>3.6278000000000001</c:v>
                </c:pt>
                <c:pt idx="2">
                  <c:v>3.8954</c:v>
                </c:pt>
                <c:pt idx="3">
                  <c:v>2.0674000000000001</c:v>
                </c:pt>
                <c:pt idx="4">
                  <c:v>1.6624000000000001</c:v>
                </c:pt>
                <c:pt idx="5">
                  <c:v>2.7158000000000002</c:v>
                </c:pt>
                <c:pt idx="6">
                  <c:v>3.7438000000000002</c:v>
                </c:pt>
                <c:pt idx="7">
                  <c:v>4.1358000000000006</c:v>
                </c:pt>
                <c:pt idx="8">
                  <c:v>5.1894</c:v>
                </c:pt>
                <c:pt idx="9">
                  <c:v>5.3319999999999999</c:v>
                </c:pt>
                <c:pt idx="10">
                  <c:v>10.661</c:v>
                </c:pt>
                <c:pt idx="11">
                  <c:v>9.3420000000000005</c:v>
                </c:pt>
                <c:pt idx="12">
                  <c:v>12.912600000000001</c:v>
                </c:pt>
                <c:pt idx="13">
                  <c:v>13.9482</c:v>
                </c:pt>
                <c:pt idx="14">
                  <c:v>19.0684</c:v>
                </c:pt>
                <c:pt idx="15">
                  <c:v>22.184623999999999</c:v>
                </c:pt>
                <c:pt idx="16">
                  <c:v>22.880755000000001</c:v>
                </c:pt>
                <c:pt idx="17">
                  <c:v>24.870629000000001</c:v>
                </c:pt>
                <c:pt idx="18">
                  <c:v>29.464133</c:v>
                </c:pt>
                <c:pt idx="19">
                  <c:v>24.773047999999999</c:v>
                </c:pt>
                <c:pt idx="20">
                  <c:v>29.464080000000003</c:v>
                </c:pt>
                <c:pt idx="21">
                  <c:v>29.965606999999999</c:v>
                </c:pt>
                <c:pt idx="22">
                  <c:v>31.283686000000003</c:v>
                </c:pt>
                <c:pt idx="23">
                  <c:v>34.389158000000002</c:v>
                </c:pt>
                <c:pt idx="24">
                  <c:v>36.513766000000004</c:v>
                </c:pt>
                <c:pt idx="25">
                  <c:v>39.960555999999997</c:v>
                </c:pt>
                <c:pt idx="26">
                  <c:v>43.839945</c:v>
                </c:pt>
                <c:pt idx="27">
                  <c:v>47.00665</c:v>
                </c:pt>
                <c:pt idx="28">
                  <c:v>45.227839999999993</c:v>
                </c:pt>
                <c:pt idx="29">
                  <c:v>45.667228000000001</c:v>
                </c:pt>
                <c:pt idx="30">
                  <c:v>46.331960000000002</c:v>
                </c:pt>
                <c:pt idx="31">
                  <c:v>46.143712000000001</c:v>
                </c:pt>
                <c:pt idx="32">
                  <c:v>37.505310999999999</c:v>
                </c:pt>
                <c:pt idx="33">
                  <c:v>30.426842000000001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9-414E-87E4-6C6E430F1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257336"/>
        <c:axId val="573260080"/>
      </c:areaChart>
      <c:catAx>
        <c:axId val="573257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0080"/>
        <c:crosses val="autoZero"/>
        <c:auto val="1"/>
        <c:lblAlgn val="ctr"/>
        <c:lblOffset val="100"/>
        <c:tickMarkSkip val="1"/>
        <c:noMultiLvlLbl val="0"/>
      </c:catAx>
      <c:valAx>
        <c:axId val="573260080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573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7.194899817850639E-2"/>
          <c:y val="0.8302319375350049"/>
          <c:w val="0.91985428051001816"/>
          <c:h val="0.12775958444524979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 rot="-3600000"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by fuel,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57002710726733E-2"/>
          <c:y val="0.11827760023720887"/>
          <c:w val="0.92650725011832535"/>
          <c:h val="0.59099594768227193"/>
        </c:manualLayout>
      </c:layout>
      <c:lineChart>
        <c:grouping val="standard"/>
        <c:varyColors val="0"/>
        <c:ser>
          <c:idx val="2"/>
          <c:order val="0"/>
          <c:tx>
            <c:strRef>
              <c:f>'DATA-1'!$A$77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'DATA-1'!$B$77:$AI$77</c:f>
              <c:numCache>
                <c:formatCode>#\ ##0.0</c:formatCode>
                <c:ptCount val="34"/>
                <c:pt idx="0">
                  <c:v>16032.208476</c:v>
                </c:pt>
                <c:pt idx="1">
                  <c:v>15151.200237999999</c:v>
                </c:pt>
                <c:pt idx="2">
                  <c:v>14103.791059000001</c:v>
                </c:pt>
                <c:pt idx="3">
                  <c:v>13420.207509</c:v>
                </c:pt>
                <c:pt idx="4">
                  <c:v>13135.925977999999</c:v>
                </c:pt>
                <c:pt idx="5">
                  <c:v>13020.382562000001</c:v>
                </c:pt>
                <c:pt idx="6">
                  <c:v>13000.995508</c:v>
                </c:pt>
                <c:pt idx="7">
                  <c:v>12646.729443</c:v>
                </c:pt>
                <c:pt idx="8">
                  <c:v>12041.498683</c:v>
                </c:pt>
                <c:pt idx="9">
                  <c:v>11420.548492</c:v>
                </c:pt>
                <c:pt idx="10">
                  <c:v>11682.354619000002</c:v>
                </c:pt>
                <c:pt idx="11">
                  <c:v>11648.856126000001</c:v>
                </c:pt>
                <c:pt idx="12">
                  <c:v>11644.305402</c:v>
                </c:pt>
                <c:pt idx="13">
                  <c:v>11950.165492</c:v>
                </c:pt>
                <c:pt idx="14">
                  <c:v>11886.476848999999</c:v>
                </c:pt>
                <c:pt idx="15">
                  <c:v>11482.458958000001</c:v>
                </c:pt>
                <c:pt idx="16">
                  <c:v>11798.898701</c:v>
                </c:pt>
                <c:pt idx="17">
                  <c:v>11837.601815</c:v>
                </c:pt>
                <c:pt idx="18">
                  <c:v>10948.138066</c:v>
                </c:pt>
                <c:pt idx="19">
                  <c:v>9699.9817459999995</c:v>
                </c:pt>
                <c:pt idx="20">
                  <c:v>10261.073630000001</c:v>
                </c:pt>
                <c:pt idx="21">
                  <c:v>10488.04782</c:v>
                </c:pt>
                <c:pt idx="22">
                  <c:v>10415.309702</c:v>
                </c:pt>
                <c:pt idx="23">
                  <c:v>10254.472551999999</c:v>
                </c:pt>
                <c:pt idx="24">
                  <c:v>9745.3980339999998</c:v>
                </c:pt>
                <c:pt idx="25">
                  <c:v>9800.5134330000001</c:v>
                </c:pt>
                <c:pt idx="26">
                  <c:v>9402.9619889999994</c:v>
                </c:pt>
                <c:pt idx="27">
                  <c:v>9159.6879250000002</c:v>
                </c:pt>
                <c:pt idx="28">
                  <c:v>8803.2058070000003</c:v>
                </c:pt>
                <c:pt idx="29">
                  <c:v>7193.9886900000001</c:v>
                </c:pt>
                <c:pt idx="30">
                  <c:v>5883.0865140000005</c:v>
                </c:pt>
                <c:pt idx="31">
                  <c:v>6845.2116500000002</c:v>
                </c:pt>
                <c:pt idx="32">
                  <c:v>6796.7374230000005</c:v>
                </c:pt>
                <c:pt idx="33">
                  <c:v>5257.837192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D4-4F91-B4B5-CED060D6E02B}"/>
            </c:ext>
          </c:extLst>
        </c:ser>
        <c:ser>
          <c:idx val="1"/>
          <c:order val="1"/>
          <c:tx>
            <c:strRef>
              <c:f>'DATA-1'!$A$78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'DATA-1'!$B$78:$AI$78</c:f>
              <c:numCache>
                <c:formatCode>#\ ##0.0</c:formatCode>
                <c:ptCount val="34"/>
                <c:pt idx="0">
                  <c:v>126.232625</c:v>
                </c:pt>
                <c:pt idx="1">
                  <c:v>142.279383</c:v>
                </c:pt>
                <c:pt idx="2">
                  <c:v>142.468481</c:v>
                </c:pt>
                <c:pt idx="3">
                  <c:v>134.70534499999999</c:v>
                </c:pt>
                <c:pt idx="4">
                  <c:v>141.95435699999999</c:v>
                </c:pt>
                <c:pt idx="5">
                  <c:v>130.55420900000001</c:v>
                </c:pt>
                <c:pt idx="6">
                  <c:v>149.61630499999998</c:v>
                </c:pt>
                <c:pt idx="7">
                  <c:v>157.46943299999998</c:v>
                </c:pt>
                <c:pt idx="8">
                  <c:v>142.862123</c:v>
                </c:pt>
                <c:pt idx="9">
                  <c:v>113.132322</c:v>
                </c:pt>
                <c:pt idx="10">
                  <c:v>105.90004499999999</c:v>
                </c:pt>
                <c:pt idx="11">
                  <c:v>137.70220900000001</c:v>
                </c:pt>
                <c:pt idx="12">
                  <c:v>155.86573300000001</c:v>
                </c:pt>
                <c:pt idx="13">
                  <c:v>147.44687400000001</c:v>
                </c:pt>
                <c:pt idx="14">
                  <c:v>125.469038</c:v>
                </c:pt>
                <c:pt idx="15">
                  <c:v>116.977924</c:v>
                </c:pt>
                <c:pt idx="16">
                  <c:v>138.918193</c:v>
                </c:pt>
                <c:pt idx="17">
                  <c:v>152.178786</c:v>
                </c:pt>
                <c:pt idx="18">
                  <c:v>145.13155699999999</c:v>
                </c:pt>
                <c:pt idx="19">
                  <c:v>136.69033999999999</c:v>
                </c:pt>
                <c:pt idx="20">
                  <c:v>140.12703299999998</c:v>
                </c:pt>
                <c:pt idx="21">
                  <c:v>132.09146200000001</c:v>
                </c:pt>
                <c:pt idx="22">
                  <c:v>125.95025100000001</c:v>
                </c:pt>
                <c:pt idx="23">
                  <c:v>86.330151000000001</c:v>
                </c:pt>
                <c:pt idx="24">
                  <c:v>98.164124999999999</c:v>
                </c:pt>
                <c:pt idx="25">
                  <c:v>98.112801000000005</c:v>
                </c:pt>
                <c:pt idx="26">
                  <c:v>97.67201</c:v>
                </c:pt>
                <c:pt idx="27">
                  <c:v>91.164552</c:v>
                </c:pt>
                <c:pt idx="28">
                  <c:v>98.958721999999995</c:v>
                </c:pt>
                <c:pt idx="29">
                  <c:v>96.469932</c:v>
                </c:pt>
                <c:pt idx="30">
                  <c:v>72.937687999999994</c:v>
                </c:pt>
                <c:pt idx="31">
                  <c:v>57.447641000000004</c:v>
                </c:pt>
                <c:pt idx="32">
                  <c:v>53.552712</c:v>
                </c:pt>
                <c:pt idx="33">
                  <c:v>39.116981000000003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4-4F91-B4B5-CED060D6E02B}"/>
            </c:ext>
          </c:extLst>
        </c:ser>
        <c:ser>
          <c:idx val="3"/>
          <c:order val="2"/>
          <c:tx>
            <c:strRef>
              <c:f>'DATA-1'!$A$79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'DATA-1'!$B$79:$AI$79</c:f>
              <c:numCache>
                <c:formatCode>#\ ##0.0</c:formatCode>
                <c:ptCount val="34"/>
                <c:pt idx="0">
                  <c:v>277.34145899999999</c:v>
                </c:pt>
                <c:pt idx="1">
                  <c:v>251.88310300000001</c:v>
                </c:pt>
                <c:pt idx="2">
                  <c:v>174.360252</c:v>
                </c:pt>
                <c:pt idx="3">
                  <c:v>144.64001999999999</c:v>
                </c:pt>
                <c:pt idx="4">
                  <c:v>162.365522</c:v>
                </c:pt>
                <c:pt idx="5">
                  <c:v>149.62456899999998</c:v>
                </c:pt>
                <c:pt idx="6">
                  <c:v>149.31465700000001</c:v>
                </c:pt>
                <c:pt idx="7">
                  <c:v>145.60092399999999</c:v>
                </c:pt>
                <c:pt idx="8">
                  <c:v>125.27191499999999</c:v>
                </c:pt>
                <c:pt idx="9">
                  <c:v>119.31377000000001</c:v>
                </c:pt>
                <c:pt idx="10">
                  <c:v>119.405922</c:v>
                </c:pt>
                <c:pt idx="11">
                  <c:v>119.23150800000001</c:v>
                </c:pt>
                <c:pt idx="12">
                  <c:v>112.114479</c:v>
                </c:pt>
                <c:pt idx="13">
                  <c:v>126.31127400000001</c:v>
                </c:pt>
                <c:pt idx="14">
                  <c:v>139.05934099999999</c:v>
                </c:pt>
                <c:pt idx="15">
                  <c:v>140.932264</c:v>
                </c:pt>
                <c:pt idx="16">
                  <c:v>137.45785500000002</c:v>
                </c:pt>
                <c:pt idx="17">
                  <c:v>177.125056</c:v>
                </c:pt>
                <c:pt idx="18">
                  <c:v>140.90168199999999</c:v>
                </c:pt>
                <c:pt idx="19">
                  <c:v>104.17403999999999</c:v>
                </c:pt>
                <c:pt idx="20">
                  <c:v>172.077236</c:v>
                </c:pt>
                <c:pt idx="21">
                  <c:v>170.94133400000001</c:v>
                </c:pt>
                <c:pt idx="22">
                  <c:v>143.75607600000001</c:v>
                </c:pt>
                <c:pt idx="23">
                  <c:v>171.58699799999999</c:v>
                </c:pt>
                <c:pt idx="24">
                  <c:v>164.61886100000001</c:v>
                </c:pt>
                <c:pt idx="25">
                  <c:v>133.17110699999998</c:v>
                </c:pt>
                <c:pt idx="26">
                  <c:v>176.75807</c:v>
                </c:pt>
                <c:pt idx="27">
                  <c:v>182.07148800000002</c:v>
                </c:pt>
                <c:pt idx="28">
                  <c:v>170.48442699999998</c:v>
                </c:pt>
                <c:pt idx="29">
                  <c:v>127.56523799999999</c:v>
                </c:pt>
                <c:pt idx="30">
                  <c:v>104.364628</c:v>
                </c:pt>
                <c:pt idx="31">
                  <c:v>114.123317</c:v>
                </c:pt>
                <c:pt idx="32">
                  <c:v>123.06557799999999</c:v>
                </c:pt>
                <c:pt idx="33">
                  <c:v>98.701895000000007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D4-4F91-B4B5-CED060D6E02B}"/>
            </c:ext>
          </c:extLst>
        </c:ser>
        <c:ser>
          <c:idx val="0"/>
          <c:order val="3"/>
          <c:tx>
            <c:strRef>
              <c:f>'DATA-1'!$A$80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644A7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'DATA-1'!$B$80:$AI$80</c:f>
              <c:numCache>
                <c:formatCode>#\ ##0.0</c:formatCode>
                <c:ptCount val="34"/>
                <c:pt idx="0">
                  <c:v>10458.333695000001</c:v>
                </c:pt>
                <c:pt idx="1">
                  <c:v>10711.535232</c:v>
                </c:pt>
                <c:pt idx="2">
                  <c:v>10351.613061</c:v>
                </c:pt>
                <c:pt idx="3">
                  <c:v>10538.044526</c:v>
                </c:pt>
                <c:pt idx="4">
                  <c:v>10426.370549000001</c:v>
                </c:pt>
                <c:pt idx="5">
                  <c:v>11327.638790999999</c:v>
                </c:pt>
                <c:pt idx="6">
                  <c:v>12289.680566999999</c:v>
                </c:pt>
                <c:pt idx="7">
                  <c:v>11962.939379000001</c:v>
                </c:pt>
                <c:pt idx="8">
                  <c:v>12310.669758</c:v>
                </c:pt>
                <c:pt idx="9">
                  <c:v>12587.489081</c:v>
                </c:pt>
                <c:pt idx="10">
                  <c:v>12920.356119999999</c:v>
                </c:pt>
                <c:pt idx="11">
                  <c:v>13383.333913</c:v>
                </c:pt>
                <c:pt idx="12">
                  <c:v>13479.571177</c:v>
                </c:pt>
                <c:pt idx="13">
                  <c:v>14177.321672</c:v>
                </c:pt>
                <c:pt idx="14">
                  <c:v>14551.071069</c:v>
                </c:pt>
                <c:pt idx="15">
                  <c:v>15060.384293999999</c:v>
                </c:pt>
                <c:pt idx="16">
                  <c:v>15053.650528999999</c:v>
                </c:pt>
                <c:pt idx="17">
                  <c:v>14780.969580000001</c:v>
                </c:pt>
                <c:pt idx="18">
                  <c:v>15042.436965999999</c:v>
                </c:pt>
                <c:pt idx="19">
                  <c:v>14138.477591999999</c:v>
                </c:pt>
                <c:pt idx="20">
                  <c:v>15191.481594000001</c:v>
                </c:pt>
                <c:pt idx="21">
                  <c:v>13963.698211999999</c:v>
                </c:pt>
                <c:pt idx="22">
                  <c:v>13708.332187</c:v>
                </c:pt>
                <c:pt idx="23">
                  <c:v>13455.726276000001</c:v>
                </c:pt>
                <c:pt idx="24">
                  <c:v>11870.444133999999</c:v>
                </c:pt>
                <c:pt idx="25">
                  <c:v>12396.527889000001</c:v>
                </c:pt>
                <c:pt idx="26">
                  <c:v>13119.845367</c:v>
                </c:pt>
                <c:pt idx="27">
                  <c:v>13859.894898</c:v>
                </c:pt>
                <c:pt idx="28">
                  <c:v>13603.256516000001</c:v>
                </c:pt>
                <c:pt idx="29">
                  <c:v>14035.359470000001</c:v>
                </c:pt>
                <c:pt idx="30">
                  <c:v>13699.296980000001</c:v>
                </c:pt>
                <c:pt idx="31">
                  <c:v>14208.998468</c:v>
                </c:pt>
                <c:pt idx="32">
                  <c:v>12324.299448000002</c:v>
                </c:pt>
                <c:pt idx="33">
                  <c:v>11431.548384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4-4F91-B4B5-CED060D6E02B}"/>
            </c:ext>
          </c:extLst>
        </c:ser>
        <c:ser>
          <c:idx val="8"/>
          <c:order val="4"/>
          <c:tx>
            <c:strRef>
              <c:f>'DATA-1'!$A$81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tint val="77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'DATA-1'!$B$81:$AI$81</c:f>
              <c:numCache>
                <c:formatCode>#\ ##0.0</c:formatCode>
                <c:ptCount val="34"/>
                <c:pt idx="0">
                  <c:v>24328.814728999998</c:v>
                </c:pt>
                <c:pt idx="1">
                  <c:v>24489.174616</c:v>
                </c:pt>
                <c:pt idx="2">
                  <c:v>24192.66201</c:v>
                </c:pt>
                <c:pt idx="3">
                  <c:v>24234.266618000001</c:v>
                </c:pt>
                <c:pt idx="4">
                  <c:v>24283.167118999998</c:v>
                </c:pt>
                <c:pt idx="5">
                  <c:v>25240.535978</c:v>
                </c:pt>
                <c:pt idx="6">
                  <c:v>25878.025289999998</c:v>
                </c:pt>
                <c:pt idx="7">
                  <c:v>26029.932741000001</c:v>
                </c:pt>
                <c:pt idx="8">
                  <c:v>26719.640378</c:v>
                </c:pt>
                <c:pt idx="9">
                  <c:v>26303.451217000002</c:v>
                </c:pt>
                <c:pt idx="10">
                  <c:v>25967.590957</c:v>
                </c:pt>
                <c:pt idx="11">
                  <c:v>26709.374303000001</c:v>
                </c:pt>
                <c:pt idx="12">
                  <c:v>26634.140563000001</c:v>
                </c:pt>
                <c:pt idx="13">
                  <c:v>26893.361625999998</c:v>
                </c:pt>
                <c:pt idx="14">
                  <c:v>27084.501771000003</c:v>
                </c:pt>
                <c:pt idx="15">
                  <c:v>27039.279245999998</c:v>
                </c:pt>
                <c:pt idx="16">
                  <c:v>27097.554470999999</c:v>
                </c:pt>
                <c:pt idx="17">
                  <c:v>26469.716718</c:v>
                </c:pt>
                <c:pt idx="18">
                  <c:v>26331.464190000002</c:v>
                </c:pt>
                <c:pt idx="19">
                  <c:v>24684.048853</c:v>
                </c:pt>
                <c:pt idx="20">
                  <c:v>24516.182022999998</c:v>
                </c:pt>
                <c:pt idx="21">
                  <c:v>23879.371578999999</c:v>
                </c:pt>
                <c:pt idx="22">
                  <c:v>22814.105241000001</c:v>
                </c:pt>
                <c:pt idx="23">
                  <c:v>22203.000370999998</c:v>
                </c:pt>
                <c:pt idx="24">
                  <c:v>21990.531642999998</c:v>
                </c:pt>
                <c:pt idx="25">
                  <c:v>22233.948208000002</c:v>
                </c:pt>
                <c:pt idx="26">
                  <c:v>22520.726870000002</c:v>
                </c:pt>
                <c:pt idx="27">
                  <c:v>23132.515135000001</c:v>
                </c:pt>
                <c:pt idx="28">
                  <c:v>22921.232522999999</c:v>
                </c:pt>
                <c:pt idx="29">
                  <c:v>22825.228326</c:v>
                </c:pt>
                <c:pt idx="30">
                  <c:v>19915.639043000003</c:v>
                </c:pt>
                <c:pt idx="31">
                  <c:v>20953.214670000001</c:v>
                </c:pt>
                <c:pt idx="32">
                  <c:v>21523.294032000002</c:v>
                </c:pt>
                <c:pt idx="33">
                  <c:v>21091.579052000001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5E-472E-BF93-2FF0CACD2DB5}"/>
            </c:ext>
          </c:extLst>
        </c:ser>
        <c:ser>
          <c:idx val="4"/>
          <c:order val="5"/>
          <c:tx>
            <c:strRef>
              <c:f>'DATA-1'!$A$82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'DATA-1'!$B$82:$AI$82</c:f>
              <c:numCache>
                <c:formatCode>#\ ##0.0</c:formatCode>
                <c:ptCount val="34"/>
                <c:pt idx="0">
                  <c:v>2974.6356540000002</c:v>
                </c:pt>
                <c:pt idx="1">
                  <c:v>3102.6122639999999</c:v>
                </c:pt>
                <c:pt idx="2">
                  <c:v>3169.8873990000002</c:v>
                </c:pt>
                <c:pt idx="3">
                  <c:v>3361.343159</c:v>
                </c:pt>
                <c:pt idx="4">
                  <c:v>3379.1480619999998</c:v>
                </c:pt>
                <c:pt idx="5">
                  <c:v>3467.687856</c:v>
                </c:pt>
                <c:pt idx="6">
                  <c:v>3628.4341630000004</c:v>
                </c:pt>
                <c:pt idx="7">
                  <c:v>3762.667594</c:v>
                </c:pt>
                <c:pt idx="8">
                  <c:v>3863.278671</c:v>
                </c:pt>
                <c:pt idx="9">
                  <c:v>3875.1552779999997</c:v>
                </c:pt>
                <c:pt idx="10">
                  <c:v>4034.515789</c:v>
                </c:pt>
                <c:pt idx="11">
                  <c:v>4171.5918019999999</c:v>
                </c:pt>
                <c:pt idx="12">
                  <c:v>4099.2587579999999</c:v>
                </c:pt>
                <c:pt idx="13">
                  <c:v>4455.276382</c:v>
                </c:pt>
                <c:pt idx="14">
                  <c:v>4713.549137</c:v>
                </c:pt>
                <c:pt idx="15">
                  <c:v>5020.8842410000007</c:v>
                </c:pt>
                <c:pt idx="16">
                  <c:v>5356.1528189999999</c:v>
                </c:pt>
                <c:pt idx="17">
                  <c:v>5777.1153559999993</c:v>
                </c:pt>
                <c:pt idx="18">
                  <c:v>6223.620766</c:v>
                </c:pt>
                <c:pt idx="19">
                  <c:v>6520.9615889999995</c:v>
                </c:pt>
                <c:pt idx="20">
                  <c:v>7285.3398799999995</c:v>
                </c:pt>
                <c:pt idx="21">
                  <c:v>7173.8434119999993</c:v>
                </c:pt>
                <c:pt idx="22">
                  <c:v>7934.4628469999998</c:v>
                </c:pt>
                <c:pt idx="23">
                  <c:v>8327.3355179999999</c:v>
                </c:pt>
                <c:pt idx="24">
                  <c:v>8326.6109209999995</c:v>
                </c:pt>
                <c:pt idx="25">
                  <c:v>8578.9916929999999</c:v>
                </c:pt>
                <c:pt idx="26">
                  <c:v>8722.6696300000003</c:v>
                </c:pt>
                <c:pt idx="27">
                  <c:v>9048.5088110000015</c:v>
                </c:pt>
                <c:pt idx="28">
                  <c:v>9451.4337569999989</c:v>
                </c:pt>
                <c:pt idx="29">
                  <c:v>9735.1361020000004</c:v>
                </c:pt>
                <c:pt idx="30">
                  <c:v>10033.178211999999</c:v>
                </c:pt>
                <c:pt idx="31">
                  <c:v>10556.091431000001</c:v>
                </c:pt>
                <c:pt idx="32">
                  <c:v>10458.885961</c:v>
                </c:pt>
                <c:pt idx="33">
                  <c:v>10926.548529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4-4F91-B4B5-CED060D6E02B}"/>
            </c:ext>
          </c:extLst>
        </c:ser>
        <c:ser>
          <c:idx val="7"/>
          <c:order val="6"/>
          <c:tx>
            <c:strRef>
              <c:f>'DATA-1'!$A$83</c:f>
              <c:strCache>
                <c:ptCount val="1"/>
                <c:pt idx="0">
                  <c:v>Non-renewable waste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rgbClr val="6A85DD"/>
                </a:solidFill>
                <a:prstDash val="solid"/>
              </a:ln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'DATA-1'!$B$83:$AI$83</c:f>
              <c:numCache>
                <c:formatCode>#\ ##0.0</c:formatCode>
                <c:ptCount val="34"/>
                <c:pt idx="0">
                  <c:v>155.929</c:v>
                </c:pt>
                <c:pt idx="1">
                  <c:v>163.982</c:v>
                </c:pt>
                <c:pt idx="2">
                  <c:v>183.31</c:v>
                </c:pt>
                <c:pt idx="3">
                  <c:v>182.22399999999999</c:v>
                </c:pt>
                <c:pt idx="4">
                  <c:v>198.57400000000001</c:v>
                </c:pt>
                <c:pt idx="5">
                  <c:v>229.99700000000001</c:v>
                </c:pt>
                <c:pt idx="6">
                  <c:v>233.52500000000001</c:v>
                </c:pt>
                <c:pt idx="7">
                  <c:v>240.429</c:v>
                </c:pt>
                <c:pt idx="8">
                  <c:v>235.54499999999999</c:v>
                </c:pt>
                <c:pt idx="9">
                  <c:v>232.559</c:v>
                </c:pt>
                <c:pt idx="10">
                  <c:v>245.911384</c:v>
                </c:pt>
                <c:pt idx="11">
                  <c:v>271.92995299999995</c:v>
                </c:pt>
                <c:pt idx="12">
                  <c:v>265.19257799999997</c:v>
                </c:pt>
                <c:pt idx="13">
                  <c:v>253.39049199999999</c:v>
                </c:pt>
                <c:pt idx="14">
                  <c:v>274.40027700000002</c:v>
                </c:pt>
                <c:pt idx="15">
                  <c:v>300.82440200000002</c:v>
                </c:pt>
                <c:pt idx="16">
                  <c:v>331.31132600000001</c:v>
                </c:pt>
                <c:pt idx="17">
                  <c:v>351.21067299999999</c:v>
                </c:pt>
                <c:pt idx="18">
                  <c:v>381.08244100000002</c:v>
                </c:pt>
                <c:pt idx="19">
                  <c:v>419.04470099999998</c:v>
                </c:pt>
                <c:pt idx="20">
                  <c:v>447.07286200000004</c:v>
                </c:pt>
                <c:pt idx="21">
                  <c:v>474.96900499999998</c:v>
                </c:pt>
                <c:pt idx="22">
                  <c:v>479.94027799999998</c:v>
                </c:pt>
                <c:pt idx="23">
                  <c:v>500.06156599999997</c:v>
                </c:pt>
                <c:pt idx="24">
                  <c:v>523.55396399999995</c:v>
                </c:pt>
                <c:pt idx="25">
                  <c:v>534.71260900000004</c:v>
                </c:pt>
                <c:pt idx="26">
                  <c:v>576.36138000000005</c:v>
                </c:pt>
                <c:pt idx="27">
                  <c:v>579.00087800000006</c:v>
                </c:pt>
                <c:pt idx="28">
                  <c:v>581.370858</c:v>
                </c:pt>
                <c:pt idx="29">
                  <c:v>592.32494299999996</c:v>
                </c:pt>
                <c:pt idx="30">
                  <c:v>600.55257700000004</c:v>
                </c:pt>
                <c:pt idx="31">
                  <c:v>609.30785800000001</c:v>
                </c:pt>
                <c:pt idx="32">
                  <c:v>602.63437999999996</c:v>
                </c:pt>
                <c:pt idx="33">
                  <c:v>583.714561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F9-4225-A895-C0144E03BE99}"/>
            </c:ext>
          </c:extLst>
        </c:ser>
        <c:ser>
          <c:idx val="6"/>
          <c:order val="7"/>
          <c:tx>
            <c:strRef>
              <c:f>'DATA-1'!$A$84</c:f>
              <c:strCache>
                <c:ptCount val="1"/>
                <c:pt idx="0">
                  <c:v>Nuclear heat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E3C866"/>
              </a:solidFill>
              <a:ln w="28575">
                <a:solidFill>
                  <a:srgbClr val="E3C866"/>
                </a:solidFill>
                <a:prstDash val="solid"/>
              </a:ln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'DATA-1'!$B$84:$AI$84</c:f>
              <c:numCache>
                <c:formatCode>#\ ##0.0</c:formatCode>
                <c:ptCount val="34"/>
                <c:pt idx="0">
                  <c:v>7895.4762000000001</c:v>
                </c:pt>
                <c:pt idx="1">
                  <c:v>8099.9465999999993</c:v>
                </c:pt>
                <c:pt idx="2">
                  <c:v>8116.0307999999995</c:v>
                </c:pt>
                <c:pt idx="3">
                  <c:v>8356.7610000000004</c:v>
                </c:pt>
                <c:pt idx="4">
                  <c:v>8330.8595999999998</c:v>
                </c:pt>
                <c:pt idx="5">
                  <c:v>8563.3266000000003</c:v>
                </c:pt>
                <c:pt idx="6">
                  <c:v>8990.8284000000003</c:v>
                </c:pt>
                <c:pt idx="7">
                  <c:v>9079.3308000000015</c:v>
                </c:pt>
                <c:pt idx="8">
                  <c:v>9010.857</c:v>
                </c:pt>
                <c:pt idx="9">
                  <c:v>9171.3738000000012</c:v>
                </c:pt>
                <c:pt idx="10">
                  <c:v>9296.8469999999998</c:v>
                </c:pt>
                <c:pt idx="11">
                  <c:v>9616.6625999999997</c:v>
                </c:pt>
                <c:pt idx="12">
                  <c:v>9761.8613999999998</c:v>
                </c:pt>
                <c:pt idx="13">
                  <c:v>9814.2761999999984</c:v>
                </c:pt>
                <c:pt idx="14">
                  <c:v>10046.7474</c:v>
                </c:pt>
                <c:pt idx="15">
                  <c:v>9913.2648000000008</c:v>
                </c:pt>
                <c:pt idx="16">
                  <c:v>9895.4778000000006</c:v>
                </c:pt>
                <c:pt idx="17">
                  <c:v>9439.3661999999986</c:v>
                </c:pt>
                <c:pt idx="18">
                  <c:v>9574.0061999999998</c:v>
                </c:pt>
                <c:pt idx="19">
                  <c:v>8902.6738989999994</c:v>
                </c:pt>
                <c:pt idx="20">
                  <c:v>9195.080199</c:v>
                </c:pt>
                <c:pt idx="21">
                  <c:v>9016.1026989999991</c:v>
                </c:pt>
                <c:pt idx="22">
                  <c:v>8724.1354680000004</c:v>
                </c:pt>
                <c:pt idx="23">
                  <c:v>8646.3300930000005</c:v>
                </c:pt>
                <c:pt idx="24">
                  <c:v>8748.9945820000012</c:v>
                </c:pt>
                <c:pt idx="25">
                  <c:v>8531.9301930000001</c:v>
                </c:pt>
                <c:pt idx="26">
                  <c:v>8250.2062910000004</c:v>
                </c:pt>
                <c:pt idx="27">
                  <c:v>8160.0253439999997</c:v>
                </c:pt>
                <c:pt idx="28">
                  <c:v>8174.6270190000005</c:v>
                </c:pt>
                <c:pt idx="29">
                  <c:v>8213.7028109999992</c:v>
                </c:pt>
                <c:pt idx="30">
                  <c:v>7334.2741830000004</c:v>
                </c:pt>
                <c:pt idx="31">
                  <c:v>7815.185829</c:v>
                </c:pt>
                <c:pt idx="32">
                  <c:v>6509.6964150000003</c:v>
                </c:pt>
                <c:pt idx="33">
                  <c:v>6613.0765839999995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F9-4225-A895-C0144E03BE99}"/>
            </c:ext>
          </c:extLst>
        </c:ser>
        <c:ser>
          <c:idx val="5"/>
          <c:order val="8"/>
          <c:tx>
            <c:strRef>
              <c:f>'DATA-1'!$A$85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plus"/>
            <c:size val="5"/>
            <c:spPr>
              <a:noFill/>
              <a:ln w="28575">
                <a:solidFill>
                  <a:srgbClr val="EC8C8C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C05F03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'DATA-1'!$B$85:$AI$85</c:f>
              <c:numCache>
                <c:formatCode>#\ ##0.0</c:formatCode>
                <c:ptCount val="34"/>
                <c:pt idx="0">
                  <c:v>121.43447999999999</c:v>
                </c:pt>
                <c:pt idx="1">
                  <c:v>12.31884</c:v>
                </c:pt>
                <c:pt idx="2">
                  <c:v>19.335599999999999</c:v>
                </c:pt>
                <c:pt idx="3">
                  <c:v>19.418400000000002</c:v>
                </c:pt>
                <c:pt idx="4">
                  <c:v>10.35</c:v>
                </c:pt>
                <c:pt idx="5">
                  <c:v>15.508799999999999</c:v>
                </c:pt>
                <c:pt idx="6">
                  <c:v>-65.052000000000007</c:v>
                </c:pt>
                <c:pt idx="7">
                  <c:v>-37.004400000000004</c:v>
                </c:pt>
                <c:pt idx="8">
                  <c:v>-41.731199999999994</c:v>
                </c:pt>
                <c:pt idx="9">
                  <c:v>-3.4596</c:v>
                </c:pt>
                <c:pt idx="10">
                  <c:v>31.851085999999999</c:v>
                </c:pt>
                <c:pt idx="11">
                  <c:v>-12.115930000000001</c:v>
                </c:pt>
                <c:pt idx="12">
                  <c:v>25.591399000000003</c:v>
                </c:pt>
                <c:pt idx="13">
                  <c:v>-7.4312319999999996</c:v>
                </c:pt>
                <c:pt idx="14">
                  <c:v>-42.545779000000003</c:v>
                </c:pt>
                <c:pt idx="15">
                  <c:v>26.477528</c:v>
                </c:pt>
                <c:pt idx="16">
                  <c:v>1.6318440000000001</c:v>
                </c:pt>
                <c:pt idx="17">
                  <c:v>38.172535000000003</c:v>
                </c:pt>
                <c:pt idx="18">
                  <c:v>43.391858999999997</c:v>
                </c:pt>
                <c:pt idx="19">
                  <c:v>62.218540999999995</c:v>
                </c:pt>
                <c:pt idx="20">
                  <c:v>17.637805</c:v>
                </c:pt>
                <c:pt idx="21">
                  <c:v>3.479069</c:v>
                </c:pt>
                <c:pt idx="22">
                  <c:v>24.428228999999998</c:v>
                </c:pt>
                <c:pt idx="23">
                  <c:v>-6.5532459999999997</c:v>
                </c:pt>
                <c:pt idx="24">
                  <c:v>-18.084363</c:v>
                </c:pt>
                <c:pt idx="25">
                  <c:v>-24.030382000000003</c:v>
                </c:pt>
                <c:pt idx="26">
                  <c:v>2.3269609999999998</c:v>
                </c:pt>
                <c:pt idx="27">
                  <c:v>-16.472484000000001</c:v>
                </c:pt>
                <c:pt idx="28">
                  <c:v>31.861875000000001</c:v>
                </c:pt>
                <c:pt idx="29">
                  <c:v>10.601004000000001</c:v>
                </c:pt>
                <c:pt idx="30">
                  <c:v>50.264268999999999</c:v>
                </c:pt>
                <c:pt idx="31">
                  <c:v>26.342711999999999</c:v>
                </c:pt>
                <c:pt idx="32">
                  <c:v>46.662910000000004</c:v>
                </c:pt>
                <c:pt idx="33">
                  <c:v>-1.603537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D4-4F91-B4B5-CED060D6E02B}"/>
            </c:ext>
          </c:extLst>
        </c:ser>
        <c:ser>
          <c:idx val="9"/>
          <c:order val="9"/>
          <c:tx>
            <c:strRef>
              <c:f>'DATA-1'!$A$86</c:f>
              <c:strCache>
                <c:ptCount val="1"/>
                <c:pt idx="0">
                  <c:v>Heat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circle"/>
            <c:size val="5"/>
            <c:spPr>
              <a:solidFill>
                <a:srgbClr val="58D5D7"/>
              </a:solidFill>
              <a:ln w="28575">
                <a:solidFill>
                  <a:srgbClr val="58D5D7"/>
                </a:solidFill>
                <a:prstDash val="solid"/>
              </a:ln>
            </c:spPr>
          </c:marker>
          <c:cat>
            <c:numRef>
              <c:f>'DATA-1'!$B$76:$AI$76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'DATA-1'!$B$86:$AI$86</c:f>
              <c:numCache>
                <c:formatCode>#\ ##0.0</c:formatCode>
                <c:ptCount val="34"/>
                <c:pt idx="0">
                  <c:v>3.8266</c:v>
                </c:pt>
                <c:pt idx="1">
                  <c:v>3.6278000000000001</c:v>
                </c:pt>
                <c:pt idx="2">
                  <c:v>3.8954</c:v>
                </c:pt>
                <c:pt idx="3">
                  <c:v>2.0674000000000001</c:v>
                </c:pt>
                <c:pt idx="4">
                  <c:v>1.6624000000000001</c:v>
                </c:pt>
                <c:pt idx="5">
                  <c:v>2.7158000000000002</c:v>
                </c:pt>
                <c:pt idx="6">
                  <c:v>3.7438000000000002</c:v>
                </c:pt>
                <c:pt idx="7">
                  <c:v>4.1358000000000006</c:v>
                </c:pt>
                <c:pt idx="8">
                  <c:v>5.1894</c:v>
                </c:pt>
                <c:pt idx="9">
                  <c:v>5.3319999999999999</c:v>
                </c:pt>
                <c:pt idx="10">
                  <c:v>10.661</c:v>
                </c:pt>
                <c:pt idx="11">
                  <c:v>9.3420000000000005</c:v>
                </c:pt>
                <c:pt idx="12">
                  <c:v>12.912600000000001</c:v>
                </c:pt>
                <c:pt idx="13">
                  <c:v>13.9482</c:v>
                </c:pt>
                <c:pt idx="14">
                  <c:v>19.0684</c:v>
                </c:pt>
                <c:pt idx="15">
                  <c:v>22.184623999999999</c:v>
                </c:pt>
                <c:pt idx="16">
                  <c:v>22.880755000000001</c:v>
                </c:pt>
                <c:pt idx="17">
                  <c:v>24.870629000000001</c:v>
                </c:pt>
                <c:pt idx="18">
                  <c:v>29.464133</c:v>
                </c:pt>
                <c:pt idx="19">
                  <c:v>24.773047999999999</c:v>
                </c:pt>
                <c:pt idx="20">
                  <c:v>29.464080000000003</c:v>
                </c:pt>
                <c:pt idx="21">
                  <c:v>29.965606999999999</c:v>
                </c:pt>
                <c:pt idx="22">
                  <c:v>31.283686000000003</c:v>
                </c:pt>
                <c:pt idx="23">
                  <c:v>34.389158000000002</c:v>
                </c:pt>
                <c:pt idx="24">
                  <c:v>36.513766000000004</c:v>
                </c:pt>
                <c:pt idx="25">
                  <c:v>39.960555999999997</c:v>
                </c:pt>
                <c:pt idx="26">
                  <c:v>43.839945</c:v>
                </c:pt>
                <c:pt idx="27">
                  <c:v>47.00665</c:v>
                </c:pt>
                <c:pt idx="28">
                  <c:v>45.227839999999993</c:v>
                </c:pt>
                <c:pt idx="29">
                  <c:v>45.667228000000001</c:v>
                </c:pt>
                <c:pt idx="30">
                  <c:v>46.331960000000002</c:v>
                </c:pt>
                <c:pt idx="31">
                  <c:v>46.143712000000001</c:v>
                </c:pt>
                <c:pt idx="32">
                  <c:v>37.505310999999999</c:v>
                </c:pt>
                <c:pt idx="33">
                  <c:v>30.426842000000001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5E-472E-BF93-2FF0CACD2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3259296"/>
        <c:axId val="573261648"/>
      </c:lineChart>
      <c:catAx>
        <c:axId val="57325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1648"/>
        <c:crosses val="autoZero"/>
        <c:auto val="1"/>
        <c:lblAlgn val="ctr"/>
        <c:lblOffset val="100"/>
        <c:tickMarkSkip val="1"/>
        <c:noMultiLvlLbl val="0"/>
      </c:catAx>
      <c:valAx>
        <c:axId val="57326164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59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931529050671944E-2"/>
          <c:y val="0.79637432873192104"/>
          <c:w val="0.94599486539592403"/>
          <c:h val="0.132328490319463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by fuel,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3.6429872495446266E-3"/>
          <c:y val="2.482929857231533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837449622075931"/>
          <c:y val="4.3608557310224491E-2"/>
          <c:w val="0.82916562683762907"/>
          <c:h val="0.8797139254241264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'DATA-3'!$Z$11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'DATA-3'!$Z$12:$Z$54</c:f>
              <c:numCache>
                <c:formatCode>0.0</c:formatCode>
                <c:ptCount val="43"/>
                <c:pt idx="0">
                  <c:v>9.3767904788936729</c:v>
                </c:pt>
                <c:pt idx="2">
                  <c:v>4.1868925263336934</c:v>
                </c:pt>
                <c:pt idx="3">
                  <c:v>21.470951846243928</c:v>
                </c:pt>
                <c:pt idx="4">
                  <c:v>27.886824192454796</c:v>
                </c:pt>
                <c:pt idx="5">
                  <c:v>4.2315421356952019</c:v>
                </c:pt>
                <c:pt idx="6">
                  <c:v>16.476436917684868</c:v>
                </c:pt>
                <c:pt idx="7">
                  <c:v>-9.1657249574535124E-3</c:v>
                </c:pt>
                <c:pt idx="8">
                  <c:v>3.0092094699570748</c:v>
                </c:pt>
                <c:pt idx="9">
                  <c:v>5.1255004953436529</c:v>
                </c:pt>
                <c:pt idx="10">
                  <c:v>2.2193713751051227</c:v>
                </c:pt>
                <c:pt idx="11">
                  <c:v>2.6640022421322285</c:v>
                </c:pt>
                <c:pt idx="12">
                  <c:v>3.8985222295058084</c:v>
                </c:pt>
                <c:pt idx="13">
                  <c:v>3.3345998373562233</c:v>
                </c:pt>
                <c:pt idx="14">
                  <c:v>0.96294250354773958</c:v>
                </c:pt>
                <c:pt idx="15">
                  <c:v>0.25330147401939274</c:v>
                </c:pt>
                <c:pt idx="16">
                  <c:v>1.3574556445716335</c:v>
                </c:pt>
                <c:pt idx="17">
                  <c:v>0.61729236892018624</c:v>
                </c:pt>
                <c:pt idx="18">
                  <c:v>3.6920848688575751</c:v>
                </c:pt>
                <c:pt idx="19">
                  <c:v>0</c:v>
                </c:pt>
                <c:pt idx="20">
                  <c:v>4.975711046992239</c:v>
                </c:pt>
                <c:pt idx="21">
                  <c:v>7.5996095600496387</c:v>
                </c:pt>
                <c:pt idx="22">
                  <c:v>34.561509138731431</c:v>
                </c:pt>
                <c:pt idx="23">
                  <c:v>2.3076781103880253E-2</c:v>
                </c:pt>
                <c:pt idx="24">
                  <c:v>8.4121592548603914</c:v>
                </c:pt>
                <c:pt idx="25">
                  <c:v>11.926415844284431</c:v>
                </c:pt>
                <c:pt idx="26">
                  <c:v>14.614272939491196</c:v>
                </c:pt>
                <c:pt idx="27">
                  <c:v>5.1106631169237016</c:v>
                </c:pt>
                <c:pt idx="28">
                  <c:v>3.0954485113933239</c:v>
                </c:pt>
                <c:pt idx="30">
                  <c:v>1.4101752088339705</c:v>
                </c:pt>
                <c:pt idx="31">
                  <c:v>2.5628013490064707</c:v>
                </c:pt>
                <c:pt idx="33">
                  <c:v>50.210906319942616</c:v>
                </c:pt>
                <c:pt idx="34">
                  <c:v>34.87248143537515</c:v>
                </c:pt>
                <c:pt idx="35">
                  <c:v>2.1057255670683137</c:v>
                </c:pt>
                <c:pt idx="36">
                  <c:v>30.12722144530192</c:v>
                </c:pt>
                <c:pt idx="37">
                  <c:v>4.0155482464694252</c:v>
                </c:pt>
                <c:pt idx="38">
                  <c:v>6.4598033514796853</c:v>
                </c:pt>
                <c:pt idx="39">
                  <c:v>42.214230947857075</c:v>
                </c:pt>
                <c:pt idx="40">
                  <c:v>24.60486091655903</c:v>
                </c:pt>
                <c:pt idx="42">
                  <c:v>50.476078046704387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DD-486F-A272-AD4B8A66B925}"/>
            </c:ext>
          </c:extLst>
        </c:ser>
        <c:ser>
          <c:idx val="1"/>
          <c:order val="1"/>
          <c:tx>
            <c:strRef>
              <c:f>'DATA-3'!$AA$11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'DATA-3'!$AA$12:$AA$54</c:f>
              <c:numCache>
                <c:formatCode>0.0</c:formatCode>
                <c:ptCount val="43"/>
                <c:pt idx="0">
                  <c:v>6.9760953336849674E-2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0.13029810316787649</c:v>
                </c:pt>
                <c:pt idx="8">
                  <c:v>1.7453716830974872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4.7518578634910005E-2</c:v>
                </c:pt>
                <c:pt idx="16">
                  <c:v>0.2130065630887793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4.7965250278548012E-2</c:v>
                </c:pt>
                <c:pt idx="25">
                  <c:v>0</c:v>
                </c:pt>
                <c:pt idx="26">
                  <c:v>0</c:v>
                </c:pt>
                <c:pt idx="27">
                  <c:v>1.8266698261205792</c:v>
                </c:pt>
                <c:pt idx="28">
                  <c:v>6.1722304740159009E-2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DD-486F-A272-AD4B8A66B925}"/>
            </c:ext>
          </c:extLst>
        </c:ser>
        <c:ser>
          <c:idx val="2"/>
          <c:order val="2"/>
          <c:tx>
            <c:strRef>
              <c:f>'DATA-3'!$AB$11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'DATA-3'!$AB$12:$AB$54</c:f>
              <c:numCache>
                <c:formatCode>0.0</c:formatCode>
                <c:ptCount val="43"/>
                <c:pt idx="0">
                  <c:v>0.17602427680586175</c:v>
                </c:pt>
                <c:pt idx="2">
                  <c:v>0</c:v>
                </c:pt>
                <c:pt idx="3">
                  <c:v>7.5002115370827746E-3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52.479915656391405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DD-486F-A272-AD4B8A66B925}"/>
            </c:ext>
          </c:extLst>
        </c:ser>
        <c:ser>
          <c:idx val="3"/>
          <c:order val="3"/>
          <c:tx>
            <c:strRef>
              <c:f>'DATA-3'!$AC$11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rgbClr val="B09120">
                <a:lumMod val="60000"/>
                <a:lumOff val="4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'DATA-3'!$AC$12:$AC$54</c:f>
              <c:numCache>
                <c:formatCode>0.0</c:formatCode>
                <c:ptCount val="43"/>
                <c:pt idx="0">
                  <c:v>37.614576187437571</c:v>
                </c:pt>
                <c:pt idx="2">
                  <c:v>48.2637181299052</c:v>
                </c:pt>
                <c:pt idx="3">
                  <c:v>28.024423752464756</c:v>
                </c:pt>
                <c:pt idx="4">
                  <c:v>25.012563345615469</c:v>
                </c:pt>
                <c:pt idx="5">
                  <c:v>40.670221049744541</c:v>
                </c:pt>
                <c:pt idx="6">
                  <c:v>36.859400963227955</c:v>
                </c:pt>
                <c:pt idx="7">
                  <c:v>3.1255792417380719</c:v>
                </c:pt>
                <c:pt idx="8">
                  <c:v>49.887189205621077</c:v>
                </c:pt>
                <c:pt idx="9">
                  <c:v>58.371588053470944</c:v>
                </c:pt>
                <c:pt idx="10">
                  <c:v>48.180175335931764</c:v>
                </c:pt>
                <c:pt idx="11">
                  <c:v>31.482390747075318</c:v>
                </c:pt>
                <c:pt idx="12">
                  <c:v>40.889035826850886</c:v>
                </c:pt>
                <c:pt idx="13">
                  <c:v>37.728881347344334</c:v>
                </c:pt>
                <c:pt idx="14">
                  <c:v>86.30237638595591</c:v>
                </c:pt>
                <c:pt idx="15">
                  <c:v>36.778247825414425</c:v>
                </c:pt>
                <c:pt idx="16">
                  <c:v>44.327918167417394</c:v>
                </c:pt>
                <c:pt idx="17">
                  <c:v>61.091307463061625</c:v>
                </c:pt>
                <c:pt idx="18">
                  <c:v>32.27302009928988</c:v>
                </c:pt>
                <c:pt idx="19">
                  <c:v>85.555256398412368</c:v>
                </c:pt>
                <c:pt idx="20">
                  <c:v>51.292148920380868</c:v>
                </c:pt>
                <c:pt idx="21">
                  <c:v>35.987157939550244</c:v>
                </c:pt>
                <c:pt idx="22">
                  <c:v>33.813588324079305</c:v>
                </c:pt>
                <c:pt idx="23">
                  <c:v>47.174163965751873</c:v>
                </c:pt>
                <c:pt idx="24">
                  <c:v>36.145507861550954</c:v>
                </c:pt>
                <c:pt idx="25">
                  <c:v>36.228863089174332</c:v>
                </c:pt>
                <c:pt idx="26">
                  <c:v>22.666835802541453</c:v>
                </c:pt>
                <c:pt idx="27">
                  <c:v>23.962486518536789</c:v>
                </c:pt>
                <c:pt idx="28">
                  <c:v>23.701344266046494</c:v>
                </c:pt>
                <c:pt idx="30">
                  <c:v>15.308768270605356</c:v>
                </c:pt>
                <c:pt idx="31">
                  <c:v>29.834215176434427</c:v>
                </c:pt>
                <c:pt idx="33">
                  <c:v>24.659495244608838</c:v>
                </c:pt>
                <c:pt idx="34">
                  <c:v>38.19550987585751</c:v>
                </c:pt>
                <c:pt idx="35">
                  <c:v>44.098483964225885</c:v>
                </c:pt>
                <c:pt idx="36">
                  <c:v>43.430645017735053</c:v>
                </c:pt>
                <c:pt idx="37">
                  <c:v>26.206278822027691</c:v>
                </c:pt>
                <c:pt idx="38">
                  <c:v>47.188642827168451</c:v>
                </c:pt>
                <c:pt idx="39">
                  <c:v>26.975999327019512</c:v>
                </c:pt>
                <c:pt idx="40">
                  <c:v>31.770452589361</c:v>
                </c:pt>
                <c:pt idx="42">
                  <c:v>33.058159024516328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DD-486F-A272-AD4B8A66B925}"/>
            </c:ext>
          </c:extLst>
        </c:ser>
        <c:ser>
          <c:idx val="4"/>
          <c:order val="4"/>
          <c:tx>
            <c:strRef>
              <c:f>'DATA-3'!$AD$11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'DATA-3'!$AD$12:$AD$54</c:f>
              <c:numCache>
                <c:formatCode>0.0</c:formatCode>
                <c:ptCount val="43"/>
                <c:pt idx="0">
                  <c:v>20.386944314137207</c:v>
                </c:pt>
                <c:pt idx="2">
                  <c:v>21.84452356956962</c:v>
                </c:pt>
                <c:pt idx="3">
                  <c:v>12.555828191386428</c:v>
                </c:pt>
                <c:pt idx="4">
                  <c:v>14.97665540193667</c:v>
                </c:pt>
                <c:pt idx="5">
                  <c:v>8.0002810990209454</c:v>
                </c:pt>
                <c:pt idx="6">
                  <c:v>24.906681775011602</c:v>
                </c:pt>
                <c:pt idx="7">
                  <c:v>5.993886175772591</c:v>
                </c:pt>
                <c:pt idx="8">
                  <c:v>28.513354463331709</c:v>
                </c:pt>
                <c:pt idx="9">
                  <c:v>17.27129694910391</c:v>
                </c:pt>
                <c:pt idx="10">
                  <c:v>20.317256948563394</c:v>
                </c:pt>
                <c:pt idx="11">
                  <c:v>13.003330280713538</c:v>
                </c:pt>
                <c:pt idx="12">
                  <c:v>25.816878686103053</c:v>
                </c:pt>
                <c:pt idx="13">
                  <c:v>34.845314459603948</c:v>
                </c:pt>
                <c:pt idx="14">
                  <c:v>0</c:v>
                </c:pt>
                <c:pt idx="15">
                  <c:v>15.522820162475497</c:v>
                </c:pt>
                <c:pt idx="16">
                  <c:v>17.047007881079043</c:v>
                </c:pt>
                <c:pt idx="17">
                  <c:v>13.357157172099082</c:v>
                </c:pt>
                <c:pt idx="18">
                  <c:v>29.070824643983062</c:v>
                </c:pt>
                <c:pt idx="19">
                  <c:v>10.616729428615953</c:v>
                </c:pt>
                <c:pt idx="20">
                  <c:v>29.45367033848963</c:v>
                </c:pt>
                <c:pt idx="21">
                  <c:v>18.637963187198313</c:v>
                </c:pt>
                <c:pt idx="22">
                  <c:v>16.005601815728784</c:v>
                </c:pt>
                <c:pt idx="23">
                  <c:v>16.841439821058422</c:v>
                </c:pt>
                <c:pt idx="24">
                  <c:v>25.45581250301321</c:v>
                </c:pt>
                <c:pt idx="25">
                  <c:v>10.845849555361765</c:v>
                </c:pt>
                <c:pt idx="26">
                  <c:v>21.958496171205478</c:v>
                </c:pt>
                <c:pt idx="27">
                  <c:v>3.8387921046943787</c:v>
                </c:pt>
                <c:pt idx="28">
                  <c:v>1.6077215222803092</c:v>
                </c:pt>
                <c:pt idx="30">
                  <c:v>0</c:v>
                </c:pt>
                <c:pt idx="31">
                  <c:v>15.980776286465492</c:v>
                </c:pt>
                <c:pt idx="33">
                  <c:v>2.6134773741086001</c:v>
                </c:pt>
                <c:pt idx="34">
                  <c:v>0</c:v>
                </c:pt>
                <c:pt idx="35">
                  <c:v>19.927453073397775</c:v>
                </c:pt>
                <c:pt idx="36">
                  <c:v>11.196998419572903</c:v>
                </c:pt>
                <c:pt idx="37">
                  <c:v>49.157671547392887</c:v>
                </c:pt>
                <c:pt idx="38">
                  <c:v>1.679220555491207</c:v>
                </c:pt>
                <c:pt idx="39">
                  <c:v>14.112963752181114</c:v>
                </c:pt>
                <c:pt idx="40">
                  <c:v>25.416296822876035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DD-486F-A272-AD4B8A66B925}"/>
            </c:ext>
          </c:extLst>
        </c:ser>
        <c:ser>
          <c:idx val="5"/>
          <c:order val="5"/>
          <c:tx>
            <c:strRef>
              <c:f>'DATA-3'!$AE$11</c:f>
              <c:strCache>
                <c:ptCount val="1"/>
                <c:pt idx="0">
                  <c:v>Nuclear heat</c:v>
                </c:pt>
              </c:strCache>
            </c:strRef>
          </c:tx>
          <c:spPr>
            <a:solidFill>
              <a:srgbClr val="E04040">
                <a:lumMod val="60000"/>
                <a:lumOff val="40000"/>
              </a:srgbClr>
            </a:solidFill>
            <a:ln w="1270" cap="rnd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'DATA-3'!$AE$12:$AE$54</c:f>
              <c:numCache>
                <c:formatCode>0.0</c:formatCode>
                <c:ptCount val="43"/>
                <c:pt idx="0">
                  <c:v>11.793715036174115</c:v>
                </c:pt>
                <c:pt idx="2">
                  <c:v>14.135378787589717</c:v>
                </c:pt>
                <c:pt idx="3">
                  <c:v>24.380297265130167</c:v>
                </c:pt>
                <c:pt idx="4">
                  <c:v>19.699794901028859</c:v>
                </c:pt>
                <c:pt idx="5">
                  <c:v>0</c:v>
                </c:pt>
                <c:pt idx="6">
                  <c:v>0.72276563070980082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11.847953857497547</c:v>
                </c:pt>
                <c:pt idx="11">
                  <c:v>39.138864285222162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16.524346692804031</c:v>
                </c:pt>
                <c:pt idx="19">
                  <c:v>0</c:v>
                </c:pt>
                <c:pt idx="20">
                  <c:v>1.224061067764646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9.3107356783973909</c:v>
                </c:pt>
                <c:pt idx="25">
                  <c:v>21.671311734628297</c:v>
                </c:pt>
                <c:pt idx="26">
                  <c:v>28.788528511365786</c:v>
                </c:pt>
                <c:pt idx="27">
                  <c:v>23.879597460331521</c:v>
                </c:pt>
                <c:pt idx="28">
                  <c:v>24.654306374556363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DD-486F-A272-AD4B8A66B925}"/>
            </c:ext>
          </c:extLst>
        </c:ser>
        <c:ser>
          <c:idx val="6"/>
          <c:order val="6"/>
          <c:tx>
            <c:strRef>
              <c:f>'DATA-3'!$AF$11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rgbClr val="208486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'DATA-3'!$AF$12:$AF$54</c:f>
              <c:numCache>
                <c:formatCode>0.0</c:formatCode>
                <c:ptCount val="43"/>
                <c:pt idx="0">
                  <c:v>19.489792958231451</c:v>
                </c:pt>
                <c:pt idx="2">
                  <c:v>9.7958597379112167</c:v>
                </c:pt>
                <c:pt idx="3">
                  <c:v>14.544434841589911</c:v>
                </c:pt>
                <c:pt idx="4">
                  <c:v>13.631465335205242</c:v>
                </c:pt>
                <c:pt idx="5">
                  <c:v>42.964051940042545</c:v>
                </c:pt>
                <c:pt idx="6">
                  <c:v>19.134906872421613</c:v>
                </c:pt>
                <c:pt idx="7">
                  <c:v>31.166728638649971</c:v>
                </c:pt>
                <c:pt idx="8">
                  <c:v>13.744937512125672</c:v>
                </c:pt>
                <c:pt idx="9">
                  <c:v>17.357169666739836</c:v>
                </c:pt>
                <c:pt idx="10">
                  <c:v>17.996439908429359</c:v>
                </c:pt>
                <c:pt idx="11">
                  <c:v>14.894867978402884</c:v>
                </c:pt>
                <c:pt idx="12">
                  <c:v>27.307820791885966</c:v>
                </c:pt>
                <c:pt idx="13">
                  <c:v>20.22501203868773</c:v>
                </c:pt>
                <c:pt idx="14">
                  <c:v>11.12069306577553</c:v>
                </c:pt>
                <c:pt idx="15">
                  <c:v>44.668318213754468</c:v>
                </c:pt>
                <c:pt idx="16">
                  <c:v>26.936653171654829</c:v>
                </c:pt>
                <c:pt idx="17">
                  <c:v>11.92724917238975</c:v>
                </c:pt>
                <c:pt idx="18">
                  <c:v>13.693137620016715</c:v>
                </c:pt>
                <c:pt idx="19">
                  <c:v>2.1537348225199167</c:v>
                </c:pt>
                <c:pt idx="20">
                  <c:v>12.356594194160106</c:v>
                </c:pt>
                <c:pt idx="21">
                  <c:v>35.662012099825077</c:v>
                </c:pt>
                <c:pt idx="22">
                  <c:v>14.286549360675805</c:v>
                </c:pt>
                <c:pt idx="23">
                  <c:v>31.365522799259054</c:v>
                </c:pt>
                <c:pt idx="24">
                  <c:v>20.404598477634476</c:v>
                </c:pt>
                <c:pt idx="25">
                  <c:v>20.53369442000459</c:v>
                </c:pt>
                <c:pt idx="26">
                  <c:v>12.501777089751013</c:v>
                </c:pt>
                <c:pt idx="27">
                  <c:v>39.621603833618202</c:v>
                </c:pt>
                <c:pt idx="28">
                  <c:v>50.190622845897579</c:v>
                </c:pt>
                <c:pt idx="30">
                  <c:v>83.281056520560682</c:v>
                </c:pt>
                <c:pt idx="31">
                  <c:v>55.346714877108319</c:v>
                </c:pt>
                <c:pt idx="33">
                  <c:v>27.750031402740444</c:v>
                </c:pt>
                <c:pt idx="34">
                  <c:v>33.714387158922889</c:v>
                </c:pt>
                <c:pt idx="35">
                  <c:v>22.645628005964095</c:v>
                </c:pt>
                <c:pt idx="36">
                  <c:v>14.766059751436131</c:v>
                </c:pt>
                <c:pt idx="37">
                  <c:v>19.79710817579944</c:v>
                </c:pt>
                <c:pt idx="38">
                  <c:v>48.212184088021424</c:v>
                </c:pt>
                <c:pt idx="39">
                  <c:v>17.857276309645318</c:v>
                </c:pt>
                <c:pt idx="40">
                  <c:v>17.223386297183289</c:v>
                </c:pt>
                <c:pt idx="42">
                  <c:v>13.074498999304046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D-486F-A272-AD4B8A66B925}"/>
            </c:ext>
          </c:extLst>
        </c:ser>
        <c:ser>
          <c:idx val="7"/>
          <c:order val="7"/>
          <c:tx>
            <c:strRef>
              <c:f>'DATA-3'!$AG$11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rgbClr val="208486">
                <a:lumMod val="60000"/>
                <a:lumOff val="4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'DATA-3'!$AG$12:$AG$54</c:f>
              <c:numCache>
                <c:formatCode>0.0</c:formatCode>
                <c:ptCount val="43"/>
                <c:pt idx="0">
                  <c:v>0</c:v>
                </c:pt>
                <c:pt idx="2">
                  <c:v>0.25125272019672068</c:v>
                </c:pt>
                <c:pt idx="3">
                  <c:v>0</c:v>
                </c:pt>
                <c:pt idx="4">
                  <c:v>0</c:v>
                </c:pt>
                <c:pt idx="5">
                  <c:v>1.6222865833944711</c:v>
                </c:pt>
                <c:pt idx="6">
                  <c:v>0.30839317837454161</c:v>
                </c:pt>
                <c:pt idx="7">
                  <c:v>6.3283050641819401</c:v>
                </c:pt>
                <c:pt idx="8">
                  <c:v>1.9396142135932999</c:v>
                </c:pt>
                <c:pt idx="9">
                  <c:v>1.8363407746502243</c:v>
                </c:pt>
                <c:pt idx="10">
                  <c:v>0</c:v>
                </c:pt>
                <c:pt idx="11">
                  <c:v>0</c:v>
                </c:pt>
                <c:pt idx="12">
                  <c:v>1.5301915685494085</c:v>
                </c:pt>
                <c:pt idx="13">
                  <c:v>3.0510450308019585</c:v>
                </c:pt>
                <c:pt idx="14">
                  <c:v>0</c:v>
                </c:pt>
                <c:pt idx="15">
                  <c:v>1.5643711554814053</c:v>
                </c:pt>
                <c:pt idx="16">
                  <c:v>8.1396517484494257</c:v>
                </c:pt>
                <c:pt idx="17">
                  <c:v>12.122180845332528</c:v>
                </c:pt>
                <c:pt idx="18">
                  <c:v>3.9277413898960569</c:v>
                </c:pt>
                <c:pt idx="19">
                  <c:v>1.6742793504517639</c:v>
                </c:pt>
                <c:pt idx="20">
                  <c:v>0</c:v>
                </c:pt>
                <c:pt idx="21">
                  <c:v>0</c:v>
                </c:pt>
                <c:pt idx="22">
                  <c:v>0.32627313105497341</c:v>
                </c:pt>
                <c:pt idx="23">
                  <c:v>3.8801734286203344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0.44128394992319342</c:v>
                </c:pt>
                <c:pt idx="28">
                  <c:v>0</c:v>
                </c:pt>
                <c:pt idx="30">
                  <c:v>0</c:v>
                </c:pt>
                <c:pt idx="31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11.222708460988068</c:v>
                </c:pt>
                <c:pt idx="36">
                  <c:v>0.47907536595398637</c:v>
                </c:pt>
                <c:pt idx="37">
                  <c:v>0.82339320831056328</c:v>
                </c:pt>
                <c:pt idx="38">
                  <c:v>0</c:v>
                </c:pt>
                <c:pt idx="39">
                  <c:v>0</c:v>
                </c:pt>
                <c:pt idx="40">
                  <c:v>0.21210637375660871</c:v>
                </c:pt>
                <c:pt idx="42">
                  <c:v>3.3912639294752425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9-42FC-A730-2847B8520510}"/>
            </c:ext>
          </c:extLst>
        </c:ser>
        <c:ser>
          <c:idx val="8"/>
          <c:order val="8"/>
          <c:tx>
            <c:strRef>
              <c:f>'DATA-3'!$AH$11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rgbClr val="388AE2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'DATA-3'!$Y$12:$Y$54</c:f>
              <c:strCache>
                <c:ptCount val="43"/>
                <c:pt idx="0">
                  <c:v>EU</c:v>
                </c:pt>
                <c:pt idx="2">
                  <c:v>Belgium</c:v>
                </c:pt>
                <c:pt idx="3">
                  <c:v>Bulgaria</c:v>
                </c:pt>
                <c:pt idx="4">
                  <c:v>Czechia</c:v>
                </c:pt>
                <c:pt idx="5">
                  <c:v>Denmark</c:v>
                </c:pt>
                <c:pt idx="6">
                  <c:v>Germany</c:v>
                </c:pt>
                <c:pt idx="7">
                  <c:v>Estonia</c:v>
                </c:pt>
                <c:pt idx="8">
                  <c:v>Ireland</c:v>
                </c:pt>
                <c:pt idx="9">
                  <c:v>Greece</c:v>
                </c:pt>
                <c:pt idx="10">
                  <c:v>Spain</c:v>
                </c:pt>
                <c:pt idx="11">
                  <c:v>France</c:v>
                </c:pt>
                <c:pt idx="12">
                  <c:v>Croatia</c:v>
                </c:pt>
                <c:pt idx="13">
                  <c:v>Italy</c:v>
                </c:pt>
                <c:pt idx="14">
                  <c:v>Cyprus</c:v>
                </c:pt>
                <c:pt idx="15">
                  <c:v>Latvia</c:v>
                </c:pt>
                <c:pt idx="16">
                  <c:v>Lithuania</c:v>
                </c:pt>
                <c:pt idx="17">
                  <c:v>Luxembourg</c:v>
                </c:pt>
                <c:pt idx="18">
                  <c:v>Hungary</c:v>
                </c:pt>
                <c:pt idx="19">
                  <c:v>Malta</c:v>
                </c:pt>
                <c:pt idx="20">
                  <c:v>Netherlands</c:v>
                </c:pt>
                <c:pt idx="21">
                  <c:v>Austria</c:v>
                </c:pt>
                <c:pt idx="22">
                  <c:v>Poland</c:v>
                </c:pt>
                <c:pt idx="23">
                  <c:v>Portugal</c:v>
                </c:pt>
                <c:pt idx="24">
                  <c:v>Romania</c:v>
                </c:pt>
                <c:pt idx="25">
                  <c:v>Slovenia</c:v>
                </c:pt>
                <c:pt idx="26">
                  <c:v>Slovakia</c:v>
                </c:pt>
                <c:pt idx="27">
                  <c:v>Finland</c:v>
                </c:pt>
                <c:pt idx="28">
                  <c:v>Sweden</c:v>
                </c:pt>
                <c:pt idx="30">
                  <c:v>Iceland</c:v>
                </c:pt>
                <c:pt idx="31">
                  <c:v>Norway</c:v>
                </c:pt>
                <c:pt idx="33">
                  <c:v>Bosnia and Herzegovina</c:v>
                </c:pt>
                <c:pt idx="34">
                  <c:v>Montenegro</c:v>
                </c:pt>
                <c:pt idx="35">
                  <c:v>Moldova</c:v>
                </c:pt>
                <c:pt idx="36">
                  <c:v>North Macedonia</c:v>
                </c:pt>
                <c:pt idx="37">
                  <c:v>Georgia*</c:v>
                </c:pt>
                <c:pt idx="38">
                  <c:v>Albania</c:v>
                </c:pt>
                <c:pt idx="39">
                  <c:v>Serbia</c:v>
                </c:pt>
                <c:pt idx="40">
                  <c:v>Türkiye</c:v>
                </c:pt>
                <c:pt idx="42">
                  <c:v>Kosovo**</c:v>
                </c:pt>
              </c:strCache>
            </c:strRef>
          </c:cat>
          <c:val>
            <c:numRef>
              <c:f>'DATA-3'!$AH$12:$AH$54</c:f>
              <c:numCache>
                <c:formatCode>0.0</c:formatCode>
                <c:ptCount val="43"/>
                <c:pt idx="0">
                  <c:v>1.040992510438387</c:v>
                </c:pt>
                <c:pt idx="2">
                  <c:v>1.1151621781273264</c:v>
                </c:pt>
                <c:pt idx="3">
                  <c:v>0.29126231029959709</c:v>
                </c:pt>
                <c:pt idx="4">
                  <c:v>0.82155922088322286</c:v>
                </c:pt>
                <c:pt idx="5">
                  <c:v>2.4952305838737807</c:v>
                </c:pt>
                <c:pt idx="6">
                  <c:v>1.5914146625696197</c:v>
                </c:pt>
                <c:pt idx="7">
                  <c:v>0.78445231306158414</c:v>
                </c:pt>
                <c:pt idx="8">
                  <c:v>1.1603234522736978</c:v>
                </c:pt>
                <c:pt idx="9">
                  <c:v>3.8103956865947058E-2</c:v>
                </c:pt>
                <c:pt idx="10">
                  <c:v>0.40092958281248181</c:v>
                </c:pt>
                <c:pt idx="11">
                  <c:v>0.74368444314198456</c:v>
                </c:pt>
                <c:pt idx="12">
                  <c:v>0.55755062769168207</c:v>
                </c:pt>
                <c:pt idx="13">
                  <c:v>0.81514726966946394</c:v>
                </c:pt>
                <c:pt idx="14">
                  <c:v>1.6139888843429879</c:v>
                </c:pt>
                <c:pt idx="15">
                  <c:v>1.1654225902198896</c:v>
                </c:pt>
                <c:pt idx="16">
                  <c:v>0.95958602473530852</c:v>
                </c:pt>
                <c:pt idx="17">
                  <c:v>0.88481297819682714</c:v>
                </c:pt>
                <c:pt idx="18">
                  <c:v>0.81884468515267017</c:v>
                </c:pt>
                <c:pt idx="19">
                  <c:v>0</c:v>
                </c:pt>
                <c:pt idx="20">
                  <c:v>1.0856277381483681</c:v>
                </c:pt>
                <c:pt idx="21">
                  <c:v>2.1243911972489107</c:v>
                </c:pt>
                <c:pt idx="22">
                  <c:v>0.98562156104615595</c:v>
                </c:pt>
                <c:pt idx="23">
                  <c:v>0.71562320420644299</c:v>
                </c:pt>
                <c:pt idx="24">
                  <c:v>1.0660725518933623</c:v>
                </c:pt>
                <c:pt idx="25">
                  <c:v>0.92340235305605323</c:v>
                </c:pt>
                <c:pt idx="26">
                  <c:v>1.2511130289290824</c:v>
                </c:pt>
                <c:pt idx="27">
                  <c:v>0.93562379109295313</c:v>
                </c:pt>
                <c:pt idx="28">
                  <c:v>1.9064337116580787</c:v>
                </c:pt>
                <c:pt idx="30">
                  <c:v>0</c:v>
                </c:pt>
                <c:pt idx="31">
                  <c:v>0.87424396951027317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1.8498348908547388E-2</c:v>
                </c:pt>
                <c:pt idx="40">
                  <c:v>0.77289700026405339</c:v>
                </c:pt>
                <c:pt idx="4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9-42FC-A730-2847B8520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78523624"/>
        <c:axId val="578521664"/>
      </c:barChart>
      <c:catAx>
        <c:axId val="578523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8521664"/>
        <c:crosses val="autoZero"/>
        <c:auto val="1"/>
        <c:lblAlgn val="ctr"/>
        <c:lblOffset val="100"/>
        <c:tickMarkSkip val="1"/>
        <c:noMultiLvlLbl val="0"/>
      </c:catAx>
      <c:valAx>
        <c:axId val="578521664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23624"/>
        <c:crosses val="max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5"/>
        <c:txPr>
          <a:bodyPr/>
          <a:lstStyle/>
          <a:p>
            <a:pPr>
              <a:defRPr sz="1600" b="1"/>
            </a:pPr>
            <a:endParaRPr lang="en-US"/>
          </a:p>
        </c:txPr>
      </c:legendEntry>
      <c:legendEntry>
        <c:idx val="6"/>
        <c:txPr>
          <a:bodyPr/>
          <a:lstStyle/>
          <a:p>
            <a:pPr>
              <a:defRPr sz="1600" b="1"/>
            </a:pPr>
            <a:endParaRPr lang="en-US"/>
          </a:p>
        </c:txPr>
      </c:legendEntry>
      <c:layout>
        <c:manualLayout>
          <c:xMode val="edge"/>
          <c:yMode val="edge"/>
          <c:x val="0.19260487930811926"/>
          <c:y val="0.92156670013563746"/>
          <c:w val="0.61479024138376148"/>
          <c:h val="4.767020733146611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Gross available energy per capita, 1990 and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(Gigajoules per capita)</a:t>
            </a:r>
          </a:p>
        </c:rich>
      </c:tx>
      <c:layout>
        <c:manualLayout>
          <c:xMode val="edge"/>
          <c:yMode val="edge"/>
          <c:x val="9.1078266855985815E-4"/>
          <c:y val="6.1898716528094755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65709167404115"/>
          <c:y val="5.9451989642234318E-2"/>
          <c:w val="0.77223104284095634"/>
          <c:h val="0.898510321344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'DATA-7'!$B$162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476-4DE8-9939-23AA44F94579}"/>
              </c:ext>
            </c:extLst>
          </c:dPt>
          <c:cat>
            <c:strRef>
              <c:f>'DATA-7'!$A$163:$A$201</c:f>
              <c:strCache>
                <c:ptCount val="39"/>
                <c:pt idx="0">
                  <c:v>European Union (27 countries)</c:v>
                </c:pt>
                <c:pt idx="2">
                  <c:v>Finland</c:v>
                </c:pt>
                <c:pt idx="3">
                  <c:v>Malta</c:v>
                </c:pt>
                <c:pt idx="4">
                  <c:v>Luxembourg</c:v>
                </c:pt>
                <c:pt idx="5">
                  <c:v>Belgium</c:v>
                </c:pt>
                <c:pt idx="6">
                  <c:v>Sweden</c:v>
                </c:pt>
                <c:pt idx="7">
                  <c:v>Netherlands</c:v>
                </c:pt>
                <c:pt idx="8">
                  <c:v>Czechia</c:v>
                </c:pt>
                <c:pt idx="9">
                  <c:v>Austria</c:v>
                </c:pt>
                <c:pt idx="10">
                  <c:v>France</c:v>
                </c:pt>
                <c:pt idx="11">
                  <c:v>Estonia</c:v>
                </c:pt>
                <c:pt idx="12">
                  <c:v>Germany</c:v>
                </c:pt>
                <c:pt idx="13">
                  <c:v>Slovakia</c:v>
                </c:pt>
                <c:pt idx="14">
                  <c:v>Cyprus</c:v>
                </c:pt>
                <c:pt idx="15">
                  <c:v>Slovenia</c:v>
                </c:pt>
                <c:pt idx="16">
                  <c:v>Denmark</c:v>
                </c:pt>
                <c:pt idx="17">
                  <c:v>Ireland</c:v>
                </c:pt>
                <c:pt idx="18">
                  <c:v>Bulgaria</c:v>
                </c:pt>
                <c:pt idx="19">
                  <c:v>Poland</c:v>
                </c:pt>
                <c:pt idx="20">
                  <c:v>Spain</c:v>
                </c:pt>
                <c:pt idx="21">
                  <c:v>Lithuania</c:v>
                </c:pt>
                <c:pt idx="22">
                  <c:v>Hungary</c:v>
                </c:pt>
                <c:pt idx="23">
                  <c:v>Italy</c:v>
                </c:pt>
                <c:pt idx="24">
                  <c:v>Latvia</c:v>
                </c:pt>
                <c:pt idx="25">
                  <c:v>Croatia</c:v>
                </c:pt>
                <c:pt idx="26">
                  <c:v>Greece</c:v>
                </c:pt>
                <c:pt idx="27">
                  <c:v>Portugal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Türkiye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Moldova</c:v>
                </c:pt>
                <c:pt idx="38">
                  <c:v>Albania</c:v>
                </c:pt>
              </c:strCache>
            </c:strRef>
          </c:cat>
          <c:val>
            <c:numRef>
              <c:f>'DATA-7'!$B$163:$B$201</c:f>
              <c:numCache>
                <c:formatCode>_-* #,##0.00\ _€_-;\-* #,##0.00\ _€_-;_-* "-"??\ _€_-;_-@_-</c:formatCode>
                <c:ptCount val="39"/>
                <c:pt idx="0">
                  <c:v>149.21353192163221</c:v>
                </c:pt>
                <c:pt idx="2">
                  <c:v>245.86895862260707</c:v>
                </c:pt>
                <c:pt idx="3">
                  <c:v>94.830179042646762</c:v>
                </c:pt>
                <c:pt idx="4">
                  <c:v>387.54326127076195</c:v>
                </c:pt>
                <c:pt idx="5">
                  <c:v>222.34966327167203</c:v>
                </c:pt>
                <c:pt idx="6">
                  <c:v>235.8650277077424</c:v>
                </c:pt>
                <c:pt idx="7">
                  <c:v>224.60978961729518</c:v>
                </c:pt>
                <c:pt idx="8">
                  <c:v>202.00268690657552</c:v>
                </c:pt>
                <c:pt idx="9">
                  <c:v>138.80746997508638</c:v>
                </c:pt>
                <c:pt idx="10">
                  <c:v>0</c:v>
                </c:pt>
                <c:pt idx="11">
                  <c:v>291.24684849538295</c:v>
                </c:pt>
                <c:pt idx="12">
                  <c:v>239.29996908854773</c:v>
                </c:pt>
                <c:pt idx="13">
                  <c:v>168.51153921874371</c:v>
                </c:pt>
                <c:pt idx="14">
                  <c:v>122.52258340536623</c:v>
                </c:pt>
                <c:pt idx="15">
                  <c:v>120.25027186748797</c:v>
                </c:pt>
                <c:pt idx="16">
                  <c:v>154.33965318049641</c:v>
                </c:pt>
                <c:pt idx="17">
                  <c:v>122.84431859981694</c:v>
                </c:pt>
                <c:pt idx="18">
                  <c:v>134.95358004988532</c:v>
                </c:pt>
                <c:pt idx="19">
                  <c:v>114.18451040123846</c:v>
                </c:pt>
                <c:pt idx="20">
                  <c:v>99.262651207839184</c:v>
                </c:pt>
                <c:pt idx="21">
                  <c:v>185.74697566781131</c:v>
                </c:pt>
                <c:pt idx="22">
                  <c:v>117.63408262483129</c:v>
                </c:pt>
                <c:pt idx="23">
                  <c:v>111.35796073895182</c:v>
                </c:pt>
                <c:pt idx="24">
                  <c:v>132.21362072454971</c:v>
                </c:pt>
                <c:pt idx="25">
                  <c:v>84.730861198904748</c:v>
                </c:pt>
                <c:pt idx="26">
                  <c:v>102.3597102903578</c:v>
                </c:pt>
                <c:pt idx="27">
                  <c:v>74.782928162729164</c:v>
                </c:pt>
                <c:pt idx="28">
                  <c:v>113.96785893308007</c:v>
                </c:pt>
                <c:pt idx="30">
                  <c:v>399.3598518430955</c:v>
                </c:pt>
                <c:pt idx="31">
                  <c:v>211.24750514750838</c:v>
                </c:pt>
                <c:pt idx="33">
                  <c:v>0</c:v>
                </c:pt>
                <c:pt idx="34">
                  <c:v>39.163143078626</c:v>
                </c:pt>
                <c:pt idx="35">
                  <c:v>0</c:v>
                </c:pt>
                <c:pt idx="36">
                  <c:v>55.115312563230432</c:v>
                </c:pt>
                <c:pt idx="37">
                  <c:v>0</c:v>
                </c:pt>
                <c:pt idx="38">
                  <c:v>34.052219686596686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8-4E59-ADDF-3CEEECDEFDB8}"/>
            </c:ext>
          </c:extLst>
        </c:ser>
        <c:ser>
          <c:idx val="1"/>
          <c:order val="1"/>
          <c:tx>
            <c:strRef>
              <c:f>'DATA-7'!$AI$162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'DATA-7'!$A$163:$A$201</c:f>
              <c:strCache>
                <c:ptCount val="39"/>
                <c:pt idx="0">
                  <c:v>European Union (27 countries)</c:v>
                </c:pt>
                <c:pt idx="2">
                  <c:v>Finland</c:v>
                </c:pt>
                <c:pt idx="3">
                  <c:v>Malta</c:v>
                </c:pt>
                <c:pt idx="4">
                  <c:v>Luxembourg</c:v>
                </c:pt>
                <c:pt idx="5">
                  <c:v>Belgium</c:v>
                </c:pt>
                <c:pt idx="6">
                  <c:v>Sweden</c:v>
                </c:pt>
                <c:pt idx="7">
                  <c:v>Netherlands</c:v>
                </c:pt>
                <c:pt idx="8">
                  <c:v>Czechia</c:v>
                </c:pt>
                <c:pt idx="9">
                  <c:v>Austria</c:v>
                </c:pt>
                <c:pt idx="10">
                  <c:v>France</c:v>
                </c:pt>
                <c:pt idx="11">
                  <c:v>Estonia</c:v>
                </c:pt>
                <c:pt idx="12">
                  <c:v>Germany</c:v>
                </c:pt>
                <c:pt idx="13">
                  <c:v>Slovakia</c:v>
                </c:pt>
                <c:pt idx="14">
                  <c:v>Cyprus</c:v>
                </c:pt>
                <c:pt idx="15">
                  <c:v>Slovenia</c:v>
                </c:pt>
                <c:pt idx="16">
                  <c:v>Denmark</c:v>
                </c:pt>
                <c:pt idx="17">
                  <c:v>Ireland</c:v>
                </c:pt>
                <c:pt idx="18">
                  <c:v>Bulgaria</c:v>
                </c:pt>
                <c:pt idx="19">
                  <c:v>Poland</c:v>
                </c:pt>
                <c:pt idx="20">
                  <c:v>Spain</c:v>
                </c:pt>
                <c:pt idx="21">
                  <c:v>Lithuania</c:v>
                </c:pt>
                <c:pt idx="22">
                  <c:v>Hungary</c:v>
                </c:pt>
                <c:pt idx="23">
                  <c:v>Italy</c:v>
                </c:pt>
                <c:pt idx="24">
                  <c:v>Latvia</c:v>
                </c:pt>
                <c:pt idx="25">
                  <c:v>Croatia</c:v>
                </c:pt>
                <c:pt idx="26">
                  <c:v>Greece</c:v>
                </c:pt>
                <c:pt idx="27">
                  <c:v>Portugal</c:v>
                </c:pt>
                <c:pt idx="28">
                  <c:v>Romania</c:v>
                </c:pt>
                <c:pt idx="30">
                  <c:v>Iceland</c:v>
                </c:pt>
                <c:pt idx="31">
                  <c:v>Norway</c:v>
                </c:pt>
                <c:pt idx="33">
                  <c:v>Serbia</c:v>
                </c:pt>
                <c:pt idx="34">
                  <c:v>Türkiye</c:v>
                </c:pt>
                <c:pt idx="35">
                  <c:v>Montenegro</c:v>
                </c:pt>
                <c:pt idx="36">
                  <c:v>North Macedonia</c:v>
                </c:pt>
                <c:pt idx="37">
                  <c:v>Moldova</c:v>
                </c:pt>
                <c:pt idx="38">
                  <c:v>Albania</c:v>
                </c:pt>
              </c:strCache>
            </c:strRef>
          </c:cat>
          <c:val>
            <c:numRef>
              <c:f>'DATA-7'!$AI$163:$AI$201</c:f>
              <c:numCache>
                <c:formatCode>_-* #,##0.00\ _€_-;\-* #,##0.00\ _€_-;_-* "-"??\ _€_-;_-@_-</c:formatCode>
                <c:ptCount val="39"/>
                <c:pt idx="0">
                  <c:v>125.24786703055996</c:v>
                </c:pt>
                <c:pt idx="2">
                  <c:v>252.77658991691183</c:v>
                </c:pt>
                <c:pt idx="3">
                  <c:v>246.7819780795534</c:v>
                </c:pt>
                <c:pt idx="4">
                  <c:v>233.80243156494538</c:v>
                </c:pt>
                <c:pt idx="5">
                  <c:v>199.9003909290428</c:v>
                </c:pt>
                <c:pt idx="6">
                  <c:v>186.84209436322917</c:v>
                </c:pt>
                <c:pt idx="7">
                  <c:v>178.69397406397997</c:v>
                </c:pt>
                <c:pt idx="8">
                  <c:v>148.62586662201505</c:v>
                </c:pt>
                <c:pt idx="9">
                  <c:v>145.39166713894647</c:v>
                </c:pt>
                <c:pt idx="10">
                  <c:v>138.08974297573087</c:v>
                </c:pt>
                <c:pt idx="11">
                  <c:v>137.61932784921706</c:v>
                </c:pt>
                <c:pt idx="12">
                  <c:v>129.55864889815567</c:v>
                </c:pt>
                <c:pt idx="13">
                  <c:v>126.78090282331686</c:v>
                </c:pt>
                <c:pt idx="14">
                  <c:v>125.49067521947477</c:v>
                </c:pt>
                <c:pt idx="15">
                  <c:v>120.24466171494001</c:v>
                </c:pt>
                <c:pt idx="16">
                  <c:v>117.19872235933531</c:v>
                </c:pt>
                <c:pt idx="17">
                  <c:v>115.30280713169851</c:v>
                </c:pt>
                <c:pt idx="18">
                  <c:v>112.34266165817012</c:v>
                </c:pt>
                <c:pt idx="19">
                  <c:v>112.18931917560707</c:v>
                </c:pt>
                <c:pt idx="20">
                  <c:v>108.60295512806903</c:v>
                </c:pt>
                <c:pt idx="21">
                  <c:v>107.26510466776259</c:v>
                </c:pt>
                <c:pt idx="22">
                  <c:v>105.97021493489827</c:v>
                </c:pt>
                <c:pt idx="23">
                  <c:v>102.50125283062157</c:v>
                </c:pt>
                <c:pt idx="24">
                  <c:v>98.281291423084767</c:v>
                </c:pt>
                <c:pt idx="25">
                  <c:v>96.387242806475584</c:v>
                </c:pt>
                <c:pt idx="26">
                  <c:v>92.486674645683081</c:v>
                </c:pt>
                <c:pt idx="27">
                  <c:v>90.278221588474096</c:v>
                </c:pt>
                <c:pt idx="28">
                  <c:v>67.659262502579438</c:v>
                </c:pt>
                <c:pt idx="30">
                  <c:v>699.66898168445266</c:v>
                </c:pt>
                <c:pt idx="31">
                  <c:v>219.99442446908208</c:v>
                </c:pt>
                <c:pt idx="33">
                  <c:v>100.68116621145255</c:v>
                </c:pt>
                <c:pt idx="34">
                  <c:v>79.9802668759298</c:v>
                </c:pt>
                <c:pt idx="35">
                  <c:v>74.579354462092283</c:v>
                </c:pt>
                <c:pt idx="36">
                  <c:v>61.790204562519058</c:v>
                </c:pt>
                <c:pt idx="37">
                  <c:v>42.86816040382719</c:v>
                </c:pt>
                <c:pt idx="38">
                  <c:v>33.870867935049255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8-4E59-ADDF-3CEEECDEF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518136"/>
        <c:axId val="578518920"/>
      </c:barChart>
      <c:catAx>
        <c:axId val="578518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8518920"/>
        <c:crosses val="autoZero"/>
        <c:auto val="1"/>
        <c:lblAlgn val="ctr"/>
        <c:lblOffset val="100"/>
        <c:tickMarkSkip val="1"/>
        <c:noMultiLvlLbl val="0"/>
      </c:catAx>
      <c:valAx>
        <c:axId val="578518920"/>
        <c:scaling>
          <c:orientation val="minMax"/>
          <c:max val="45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low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8136"/>
        <c:crosses val="max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19897716678857766"/>
          <c:y val="0.96072259124034076"/>
          <c:w val="0.50322956556659937"/>
          <c:h val="1.196518033011236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Structural shares of energy use in main categories of energy balances, EU, 1990-2023 </a:t>
            </a: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0.12249548212211178"/>
          <c:y val="1.3947550489243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42396339801793E-2"/>
          <c:y val="7.643659605310843E-2"/>
          <c:w val="0.89765084692282315"/>
          <c:h val="0.77615556946595066"/>
        </c:manualLayout>
      </c:layout>
      <c:areaChart>
        <c:grouping val="percentStacked"/>
        <c:varyColors val="0"/>
        <c:ser>
          <c:idx val="0"/>
          <c:order val="0"/>
          <c:tx>
            <c:strRef>
              <c:f>'DATA-5'!$A$33</c:f>
              <c:strCache>
                <c:ptCount val="1"/>
                <c:pt idx="0">
                  <c:v>Energy transformation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cat>
            <c:numRef>
              <c:f>'DATA-5'!$B$32:$AI$32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'DATA-5'!$B$33:$AI$33</c:f>
              <c:numCache>
                <c:formatCode>0.0%</c:formatCode>
                <c:ptCount val="34"/>
                <c:pt idx="0">
                  <c:v>0.2851548827265446</c:v>
                </c:pt>
                <c:pt idx="1">
                  <c:v>0.28659398103981643</c:v>
                </c:pt>
                <c:pt idx="2">
                  <c:v>0.28693321920963455</c:v>
                </c:pt>
                <c:pt idx="3">
                  <c:v>0.28311914081744077</c:v>
                </c:pt>
                <c:pt idx="4">
                  <c:v>0.28746112133193552</c:v>
                </c:pt>
                <c:pt idx="5">
                  <c:v>0.28938348893187599</c:v>
                </c:pt>
                <c:pt idx="6">
                  <c:v>0.28570782614450996</c:v>
                </c:pt>
                <c:pt idx="7">
                  <c:v>0.28468247758350218</c:v>
                </c:pt>
                <c:pt idx="8">
                  <c:v>0.2813663119301254</c:v>
                </c:pt>
                <c:pt idx="9">
                  <c:v>0.28177145262055375</c:v>
                </c:pt>
                <c:pt idx="10">
                  <c:v>0.28287975641510416</c:v>
                </c:pt>
                <c:pt idx="11">
                  <c:v>0.27949272422087534</c:v>
                </c:pt>
                <c:pt idx="12">
                  <c:v>0.28529986171774502</c:v>
                </c:pt>
                <c:pt idx="13">
                  <c:v>0.28739045674319219</c:v>
                </c:pt>
                <c:pt idx="14">
                  <c:v>0.28675445685728235</c:v>
                </c:pt>
                <c:pt idx="15">
                  <c:v>0.28389017049582821</c:v>
                </c:pt>
                <c:pt idx="16">
                  <c:v>0.28636311190146035</c:v>
                </c:pt>
                <c:pt idx="17">
                  <c:v>0.28898279849771835</c:v>
                </c:pt>
                <c:pt idx="18">
                  <c:v>0.28239450578522984</c:v>
                </c:pt>
                <c:pt idx="19">
                  <c:v>0.27565209786913936</c:v>
                </c:pt>
                <c:pt idx="20">
                  <c:v>0.27478966706622576</c:v>
                </c:pt>
                <c:pt idx="21">
                  <c:v>0.27916991228744875</c:v>
                </c:pt>
                <c:pt idx="22">
                  <c:v>0.2793705383902641</c:v>
                </c:pt>
                <c:pt idx="23">
                  <c:v>0.2711535597344909</c:v>
                </c:pt>
                <c:pt idx="24">
                  <c:v>0.27625388976522169</c:v>
                </c:pt>
                <c:pt idx="25">
                  <c:v>0.27298911703563239</c:v>
                </c:pt>
                <c:pt idx="26">
                  <c:v>0.26435570931967262</c:v>
                </c:pt>
                <c:pt idx="27">
                  <c:v>0.26041972022241272</c:v>
                </c:pt>
                <c:pt idx="28">
                  <c:v>0.25472783392677478</c:v>
                </c:pt>
                <c:pt idx="29">
                  <c:v>0.24691929096315182</c:v>
                </c:pt>
                <c:pt idx="30">
                  <c:v>0.24173765347300438</c:v>
                </c:pt>
                <c:pt idx="31">
                  <c:v>0.24347700441619366</c:v>
                </c:pt>
                <c:pt idx="32">
                  <c:v>0.23799784606962754</c:v>
                </c:pt>
                <c:pt idx="33">
                  <c:v>0.22872532716246891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6-49B1-B1D9-06B0B84AB1D8}"/>
            </c:ext>
          </c:extLst>
        </c:ser>
        <c:ser>
          <c:idx val="3"/>
          <c:order val="1"/>
          <c:tx>
            <c:strRef>
              <c:f>'DATA-5'!$A$34</c:f>
              <c:strCache>
                <c:ptCount val="1"/>
                <c:pt idx="0">
                  <c:v>Non-energy use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cat>
            <c:numRef>
              <c:f>'DATA-5'!$B$32:$AI$32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'DATA-5'!$B$34:$AI$34</c:f>
              <c:numCache>
                <c:formatCode>0.0%</c:formatCode>
                <c:ptCount val="34"/>
                <c:pt idx="0">
                  <c:v>6.0966098182068384E-2</c:v>
                </c:pt>
                <c:pt idx="1">
                  <c:v>6.0081578541608144E-2</c:v>
                </c:pt>
                <c:pt idx="2">
                  <c:v>6.2789933090052874E-2</c:v>
                </c:pt>
                <c:pt idx="3">
                  <c:v>5.8284873148151117E-2</c:v>
                </c:pt>
                <c:pt idx="4">
                  <c:v>6.4181125396166092E-2</c:v>
                </c:pt>
                <c:pt idx="5">
                  <c:v>6.5313048230670578E-2</c:v>
                </c:pt>
                <c:pt idx="6">
                  <c:v>6.2540392443915516E-2</c:v>
                </c:pt>
                <c:pt idx="7">
                  <c:v>6.6762181252202735E-2</c:v>
                </c:pt>
                <c:pt idx="8">
                  <c:v>6.7273069538243566E-2</c:v>
                </c:pt>
                <c:pt idx="9">
                  <c:v>6.6358344751308418E-2</c:v>
                </c:pt>
                <c:pt idx="10">
                  <c:v>6.7698337402581868E-2</c:v>
                </c:pt>
                <c:pt idx="11">
                  <c:v>6.6086493031234372E-2</c:v>
                </c:pt>
                <c:pt idx="12">
                  <c:v>6.5793918886125721E-2</c:v>
                </c:pt>
                <c:pt idx="13">
                  <c:v>6.3720399402521694E-2</c:v>
                </c:pt>
                <c:pt idx="14">
                  <c:v>6.4144160775558207E-2</c:v>
                </c:pt>
                <c:pt idx="15">
                  <c:v>6.538627395976522E-2</c:v>
                </c:pt>
                <c:pt idx="16">
                  <c:v>6.4807487239831416E-2</c:v>
                </c:pt>
                <c:pt idx="17">
                  <c:v>6.5649242465756694E-2</c:v>
                </c:pt>
                <c:pt idx="18">
                  <c:v>6.3916622777640042E-2</c:v>
                </c:pt>
                <c:pt idx="19">
                  <c:v>6.2063444575423538E-2</c:v>
                </c:pt>
                <c:pt idx="20">
                  <c:v>6.3030795124733016E-2</c:v>
                </c:pt>
                <c:pt idx="21">
                  <c:v>6.3743567501373138E-2</c:v>
                </c:pt>
                <c:pt idx="22">
                  <c:v>6.1899736317865911E-2</c:v>
                </c:pt>
                <c:pt idx="23">
                  <c:v>6.0354498607687199E-2</c:v>
                </c:pt>
                <c:pt idx="24">
                  <c:v>6.3917506788908174E-2</c:v>
                </c:pt>
                <c:pt idx="25">
                  <c:v>6.0930637819623053E-2</c:v>
                </c:pt>
                <c:pt idx="26">
                  <c:v>6.0276670472345445E-2</c:v>
                </c:pt>
                <c:pt idx="27">
                  <c:v>6.3645441395795282E-2</c:v>
                </c:pt>
                <c:pt idx="28">
                  <c:v>6.1551222355765399E-2</c:v>
                </c:pt>
                <c:pt idx="29">
                  <c:v>6.2078230997501059E-2</c:v>
                </c:pt>
                <c:pt idx="30">
                  <c:v>6.7110036316374314E-2</c:v>
                </c:pt>
                <c:pt idx="31">
                  <c:v>6.4837898356169418E-2</c:v>
                </c:pt>
                <c:pt idx="32">
                  <c:v>5.7210298674975388E-2</c:v>
                </c:pt>
                <c:pt idx="33">
                  <c:v>5.5533446027351753E-2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76-49B1-B1D9-06B0B84AB1D8}"/>
            </c:ext>
          </c:extLst>
        </c:ser>
        <c:ser>
          <c:idx val="4"/>
          <c:order val="2"/>
          <c:tx>
            <c:strRef>
              <c:f>'DATA-5'!$A$35</c:f>
              <c:strCache>
                <c:ptCount val="1"/>
                <c:pt idx="0">
                  <c:v>Industry sector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cat>
            <c:numRef>
              <c:f>'DATA-5'!$B$32:$AI$32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'DATA-5'!$B$35:$AI$35</c:f>
              <c:numCache>
                <c:formatCode>0.0%</c:formatCode>
                <c:ptCount val="34"/>
                <c:pt idx="0">
                  <c:v>0.21298407312440432</c:v>
                </c:pt>
                <c:pt idx="1">
                  <c:v>0.20104416708625808</c:v>
                </c:pt>
                <c:pt idx="2">
                  <c:v>0.19380250141266961</c:v>
                </c:pt>
                <c:pt idx="3">
                  <c:v>0.18778894824497774</c:v>
                </c:pt>
                <c:pt idx="4">
                  <c:v>0.18957048306280963</c:v>
                </c:pt>
                <c:pt idx="5">
                  <c:v>0.18711083999320824</c:v>
                </c:pt>
                <c:pt idx="6">
                  <c:v>0.1823507520201661</c:v>
                </c:pt>
                <c:pt idx="7">
                  <c:v>0.18381337510088569</c:v>
                </c:pt>
                <c:pt idx="8">
                  <c:v>0.17925316144665657</c:v>
                </c:pt>
                <c:pt idx="9">
                  <c:v>0.17715603468929972</c:v>
                </c:pt>
                <c:pt idx="10">
                  <c:v>0.18087054164020175</c:v>
                </c:pt>
                <c:pt idx="11">
                  <c:v>0.17612152164871034</c:v>
                </c:pt>
                <c:pt idx="12">
                  <c:v>0.17515861175092737</c:v>
                </c:pt>
                <c:pt idx="13">
                  <c:v>0.17492081101328713</c:v>
                </c:pt>
                <c:pt idx="14">
                  <c:v>0.17218322061167521</c:v>
                </c:pt>
                <c:pt idx="15">
                  <c:v>0.17154950741574757</c:v>
                </c:pt>
                <c:pt idx="16">
                  <c:v>0.16665515929870148</c:v>
                </c:pt>
                <c:pt idx="17">
                  <c:v>0.17179464139521594</c:v>
                </c:pt>
                <c:pt idx="18">
                  <c:v>0.1664626659829645</c:v>
                </c:pt>
                <c:pt idx="19">
                  <c:v>0.15292342702606443</c:v>
                </c:pt>
                <c:pt idx="20">
                  <c:v>0.15635565969309598</c:v>
                </c:pt>
                <c:pt idx="21">
                  <c:v>0.16156026339681778</c:v>
                </c:pt>
                <c:pt idx="22">
                  <c:v>0.16045948847178518</c:v>
                </c:pt>
                <c:pt idx="23">
                  <c:v>0.16015484067534763</c:v>
                </c:pt>
                <c:pt idx="24">
                  <c:v>0.1634608942954261</c:v>
                </c:pt>
                <c:pt idx="25">
                  <c:v>0.16169679842916082</c:v>
                </c:pt>
                <c:pt idx="26">
                  <c:v>0.1632998970428757</c:v>
                </c:pt>
                <c:pt idx="27">
                  <c:v>0.16139784433773138</c:v>
                </c:pt>
                <c:pt idx="28">
                  <c:v>0.16383746040876757</c:v>
                </c:pt>
                <c:pt idx="29">
                  <c:v>0.16478752327497392</c:v>
                </c:pt>
                <c:pt idx="30">
                  <c:v>0.17296019972897753</c:v>
                </c:pt>
                <c:pt idx="31">
                  <c:v>0.17064390888481315</c:v>
                </c:pt>
                <c:pt idx="32">
                  <c:v>0.16747175255529703</c:v>
                </c:pt>
                <c:pt idx="33">
                  <c:v>0.16518040683664117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76-49B1-B1D9-06B0B84AB1D8}"/>
            </c:ext>
          </c:extLst>
        </c:ser>
        <c:ser>
          <c:idx val="2"/>
          <c:order val="3"/>
          <c:tx>
            <c:strRef>
              <c:f>'DATA-5'!$A$36</c:f>
              <c:strCache>
                <c:ptCount val="1"/>
                <c:pt idx="0">
                  <c:v>Transport activities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cat>
            <c:numRef>
              <c:f>'DATA-5'!$B$32:$AI$32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'DATA-5'!$B$36:$AI$36</c:f>
              <c:numCache>
                <c:formatCode>0.0%</c:formatCode>
                <c:ptCount val="34"/>
                <c:pt idx="0">
                  <c:v>0.15151596142160692</c:v>
                </c:pt>
                <c:pt idx="1">
                  <c:v>0.15400855973331337</c:v>
                </c:pt>
                <c:pt idx="2">
                  <c:v>0.16264829844664183</c:v>
                </c:pt>
                <c:pt idx="3">
                  <c:v>0.16398172852628673</c:v>
                </c:pt>
                <c:pt idx="4">
                  <c:v>0.16606680340656271</c:v>
                </c:pt>
                <c:pt idx="5">
                  <c:v>0.16248079692219261</c:v>
                </c:pt>
                <c:pt idx="6">
                  <c:v>0.16235447798196767</c:v>
                </c:pt>
                <c:pt idx="7">
                  <c:v>0.16587850807039539</c:v>
                </c:pt>
                <c:pt idx="8">
                  <c:v>0.17131181309300053</c:v>
                </c:pt>
                <c:pt idx="9">
                  <c:v>0.1766198378447483</c:v>
                </c:pt>
                <c:pt idx="10">
                  <c:v>0.17547704540875789</c:v>
                </c:pt>
                <c:pt idx="11">
                  <c:v>0.17430812043619445</c:v>
                </c:pt>
                <c:pt idx="12">
                  <c:v>0.17591048488907596</c:v>
                </c:pt>
                <c:pt idx="13">
                  <c:v>0.17410086381553658</c:v>
                </c:pt>
                <c:pt idx="14">
                  <c:v>0.1760568469279343</c:v>
                </c:pt>
                <c:pt idx="15">
                  <c:v>0.17557119394632406</c:v>
                </c:pt>
                <c:pt idx="16">
                  <c:v>0.17755277657207438</c:v>
                </c:pt>
                <c:pt idx="17">
                  <c:v>0.18276764938365919</c:v>
                </c:pt>
                <c:pt idx="18">
                  <c:v>0.18074028083698726</c:v>
                </c:pt>
                <c:pt idx="19">
                  <c:v>0.18723755735285874</c:v>
                </c:pt>
                <c:pt idx="20">
                  <c:v>0.17951637012222096</c:v>
                </c:pt>
                <c:pt idx="21">
                  <c:v>0.18494163748243439</c:v>
                </c:pt>
                <c:pt idx="22">
                  <c:v>0.18053342804924385</c:v>
                </c:pt>
                <c:pt idx="23">
                  <c:v>0.17992814202852486</c:v>
                </c:pt>
                <c:pt idx="24">
                  <c:v>0.18851636806755392</c:v>
                </c:pt>
                <c:pt idx="25">
                  <c:v>0.1884492551713364</c:v>
                </c:pt>
                <c:pt idx="26">
                  <c:v>0.19121518934207177</c:v>
                </c:pt>
                <c:pt idx="27">
                  <c:v>0.19107145013121937</c:v>
                </c:pt>
                <c:pt idx="28">
                  <c:v>0.19335714129786671</c:v>
                </c:pt>
                <c:pt idx="29">
                  <c:v>0.19824602099298522</c:v>
                </c:pt>
                <c:pt idx="30">
                  <c:v>0.1878020738027355</c:v>
                </c:pt>
                <c:pt idx="31">
                  <c:v>0.19177003732082276</c:v>
                </c:pt>
                <c:pt idx="32">
                  <c:v>0.2071415885108818</c:v>
                </c:pt>
                <c:pt idx="33">
                  <c:v>0.21487186747598991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76-49B1-B1D9-06B0B84AB1D8}"/>
            </c:ext>
          </c:extLst>
        </c:ser>
        <c:ser>
          <c:idx val="5"/>
          <c:order val="4"/>
          <c:tx>
            <c:strRef>
              <c:f>'DATA-5'!$A$37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/>
              </a:solidFill>
            </a:ln>
          </c:spPr>
          <c:cat>
            <c:numRef>
              <c:f>'DATA-5'!$B$32:$AI$32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'DATA-5'!$B$37:$AI$37</c:f>
              <c:numCache>
                <c:formatCode>0.0%</c:formatCode>
                <c:ptCount val="34"/>
                <c:pt idx="0">
                  <c:v>0.16464742697900461</c:v>
                </c:pt>
                <c:pt idx="1">
                  <c:v>0.17457433477394832</c:v>
                </c:pt>
                <c:pt idx="2">
                  <c:v>0.17368646548103964</c:v>
                </c:pt>
                <c:pt idx="3">
                  <c:v>0.18003641530008863</c:v>
                </c:pt>
                <c:pt idx="4">
                  <c:v>0.17354511478231607</c:v>
                </c:pt>
                <c:pt idx="5">
                  <c:v>0.17203139979552731</c:v>
                </c:pt>
                <c:pt idx="6">
                  <c:v>0.17979532425216174</c:v>
                </c:pt>
                <c:pt idx="7">
                  <c:v>0.17440749731090655</c:v>
                </c:pt>
                <c:pt idx="8">
                  <c:v>0.17352060890473373</c:v>
                </c:pt>
                <c:pt idx="9">
                  <c:v>0.17177581768788913</c:v>
                </c:pt>
                <c:pt idx="10">
                  <c:v>0.16591113264774549</c:v>
                </c:pt>
                <c:pt idx="11">
                  <c:v>0.1704523960199375</c:v>
                </c:pt>
                <c:pt idx="12">
                  <c:v>0.1666601600350931</c:v>
                </c:pt>
                <c:pt idx="13">
                  <c:v>0.16830294704893684</c:v>
                </c:pt>
                <c:pt idx="14">
                  <c:v>0.16491539824919052</c:v>
                </c:pt>
                <c:pt idx="15">
                  <c:v>0.16605569578679905</c:v>
                </c:pt>
                <c:pt idx="16">
                  <c:v>0.16405949315837998</c:v>
                </c:pt>
                <c:pt idx="17">
                  <c:v>0.1560896648727928</c:v>
                </c:pt>
                <c:pt idx="18">
                  <c:v>0.16590882919784697</c:v>
                </c:pt>
                <c:pt idx="19">
                  <c:v>0.17505704338496098</c:v>
                </c:pt>
                <c:pt idx="20">
                  <c:v>0.17929360193027402</c:v>
                </c:pt>
                <c:pt idx="21">
                  <c:v>0.16691716289440237</c:v>
                </c:pt>
                <c:pt idx="22">
                  <c:v>0.17676209259912887</c:v>
                </c:pt>
                <c:pt idx="23">
                  <c:v>0.18060704525505608</c:v>
                </c:pt>
                <c:pt idx="24">
                  <c:v>0.16437377784544399</c:v>
                </c:pt>
                <c:pt idx="25">
                  <c:v>0.16959259967989268</c:v>
                </c:pt>
                <c:pt idx="26">
                  <c:v>0.17266829007520337</c:v>
                </c:pt>
                <c:pt idx="27">
                  <c:v>0.16949894728391759</c:v>
                </c:pt>
                <c:pt idx="28">
                  <c:v>0.16921088925349495</c:v>
                </c:pt>
                <c:pt idx="29">
                  <c:v>0.17033142674061419</c:v>
                </c:pt>
                <c:pt idx="30">
                  <c:v>0.18528305771141426</c:v>
                </c:pt>
                <c:pt idx="31">
                  <c:v>0.18429119390181134</c:v>
                </c:pt>
                <c:pt idx="32">
                  <c:v>0.17887707206227224</c:v>
                </c:pt>
                <c:pt idx="33">
                  <c:v>0.17640976608724759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76-49B1-B1D9-06B0B84AB1D8}"/>
            </c:ext>
          </c:extLst>
        </c:ser>
        <c:ser>
          <c:idx val="1"/>
          <c:order val="5"/>
          <c:tx>
            <c:strRef>
              <c:f>'DATA-5'!$A$38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cat>
            <c:numRef>
              <c:f>'DATA-5'!$B$32:$AI$32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'DATA-5'!$B$38:$AI$38</c:f>
              <c:numCache>
                <c:formatCode>0.0%</c:formatCode>
                <c:ptCount val="34"/>
                <c:pt idx="0">
                  <c:v>6.5072109301926195E-2</c:v>
                </c:pt>
                <c:pt idx="1">
                  <c:v>6.8177806843428321E-2</c:v>
                </c:pt>
                <c:pt idx="2">
                  <c:v>6.7817357026009634E-2</c:v>
                </c:pt>
                <c:pt idx="3">
                  <c:v>6.7828714847240817E-2</c:v>
                </c:pt>
                <c:pt idx="4">
                  <c:v>6.6805253034668291E-2</c:v>
                </c:pt>
                <c:pt idx="5">
                  <c:v>6.5705568367546985E-2</c:v>
                </c:pt>
                <c:pt idx="6">
                  <c:v>6.968953956283587E-2</c:v>
                </c:pt>
                <c:pt idx="7">
                  <c:v>6.7102727119846703E-2</c:v>
                </c:pt>
                <c:pt idx="8">
                  <c:v>6.7344711159077641E-2</c:v>
                </c:pt>
                <c:pt idx="9">
                  <c:v>7.0263560960419302E-2</c:v>
                </c:pt>
                <c:pt idx="10">
                  <c:v>6.992104207156867E-2</c:v>
                </c:pt>
                <c:pt idx="11">
                  <c:v>7.2374627138060726E-2</c:v>
                </c:pt>
                <c:pt idx="12">
                  <c:v>7.1522031213176504E-2</c:v>
                </c:pt>
                <c:pt idx="13">
                  <c:v>7.8155790351178131E-2</c:v>
                </c:pt>
                <c:pt idx="14">
                  <c:v>7.9155104497576817E-2</c:v>
                </c:pt>
                <c:pt idx="15">
                  <c:v>7.9795366912539384E-2</c:v>
                </c:pt>
                <c:pt idx="16">
                  <c:v>8.2218696604403146E-2</c:v>
                </c:pt>
                <c:pt idx="17">
                  <c:v>7.9092041440626926E-2</c:v>
                </c:pt>
                <c:pt idx="18">
                  <c:v>8.4234272704224122E-2</c:v>
                </c:pt>
                <c:pt idx="19">
                  <c:v>8.9624960632243289E-2</c:v>
                </c:pt>
                <c:pt idx="20">
                  <c:v>8.974265627929838E-2</c:v>
                </c:pt>
                <c:pt idx="21">
                  <c:v>8.4567679626458767E-2</c:v>
                </c:pt>
                <c:pt idx="22">
                  <c:v>8.7558027234035843E-2</c:v>
                </c:pt>
                <c:pt idx="23">
                  <c:v>8.9434185734701396E-2</c:v>
                </c:pt>
                <c:pt idx="24">
                  <c:v>8.6531431543930837E-2</c:v>
                </c:pt>
                <c:pt idx="25">
                  <c:v>8.8844802394442812E-2</c:v>
                </c:pt>
                <c:pt idx="26">
                  <c:v>8.8880467057107906E-2</c:v>
                </c:pt>
                <c:pt idx="27">
                  <c:v>8.9650622506364214E-2</c:v>
                </c:pt>
                <c:pt idx="28">
                  <c:v>8.8790448888798251E-2</c:v>
                </c:pt>
                <c:pt idx="29">
                  <c:v>8.7986230867473106E-2</c:v>
                </c:pt>
                <c:pt idx="30">
                  <c:v>9.0441305756080073E-2</c:v>
                </c:pt>
                <c:pt idx="31">
                  <c:v>9.1167357289337489E-2</c:v>
                </c:pt>
                <c:pt idx="32">
                  <c:v>8.9370502287281398E-2</c:v>
                </c:pt>
                <c:pt idx="33">
                  <c:v>9.0717286527866536E-2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76-49B1-B1D9-06B0B84AB1D8}"/>
            </c:ext>
          </c:extLst>
        </c:ser>
        <c:ser>
          <c:idx val="6"/>
          <c:order val="6"/>
          <c:tx>
            <c:strRef>
              <c:f>'DATA-5'!$A$39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bg1"/>
              </a:solidFill>
            </a:ln>
          </c:spPr>
          <c:cat>
            <c:numRef>
              <c:f>'DATA-5'!$B$32:$AI$32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'DATA-5'!$B$39:$AI$39</c:f>
              <c:numCache>
                <c:formatCode>0.0%</c:formatCode>
                <c:ptCount val="34"/>
                <c:pt idx="0">
                  <c:v>5.9659448264444914E-2</c:v>
                </c:pt>
                <c:pt idx="1">
                  <c:v>5.5519571981627269E-2</c:v>
                </c:pt>
                <c:pt idx="2">
                  <c:v>5.2322225333951811E-2</c:v>
                </c:pt>
                <c:pt idx="3">
                  <c:v>5.8960179115814193E-2</c:v>
                </c:pt>
                <c:pt idx="4">
                  <c:v>5.237009898554168E-2</c:v>
                </c:pt>
                <c:pt idx="5">
                  <c:v>5.797485775897826E-2</c:v>
                </c:pt>
                <c:pt idx="6">
                  <c:v>5.7561687594443134E-2</c:v>
                </c:pt>
                <c:pt idx="7">
                  <c:v>5.7353233562260741E-2</c:v>
                </c:pt>
                <c:pt idx="8">
                  <c:v>5.9930323928162554E-2</c:v>
                </c:pt>
                <c:pt idx="9">
                  <c:v>5.6054951445781431E-2</c:v>
                </c:pt>
                <c:pt idx="10">
                  <c:v>5.7242144414040186E-2</c:v>
                </c:pt>
                <c:pt idx="11">
                  <c:v>6.1164117504987292E-2</c:v>
                </c:pt>
                <c:pt idx="12">
                  <c:v>5.9654931507856279E-2</c:v>
                </c:pt>
                <c:pt idx="13">
                  <c:v>5.3408731625347428E-2</c:v>
                </c:pt>
                <c:pt idx="14">
                  <c:v>5.6790812080782516E-2</c:v>
                </c:pt>
                <c:pt idx="15">
                  <c:v>5.7751791482996584E-2</c:v>
                </c:pt>
                <c:pt idx="16">
                  <c:v>5.834327522514926E-2</c:v>
                </c:pt>
                <c:pt idx="17">
                  <c:v>5.5623961944230249E-2</c:v>
                </c:pt>
                <c:pt idx="18">
                  <c:v>5.6342822715107266E-2</c:v>
                </c:pt>
                <c:pt idx="19">
                  <c:v>5.7441469159309699E-2</c:v>
                </c:pt>
                <c:pt idx="20">
                  <c:v>5.7271249784151879E-2</c:v>
                </c:pt>
                <c:pt idx="21">
                  <c:v>5.9099776811064819E-2</c:v>
                </c:pt>
                <c:pt idx="22">
                  <c:v>5.341668893767626E-2</c:v>
                </c:pt>
                <c:pt idx="23">
                  <c:v>5.8367727964191873E-2</c:v>
                </c:pt>
                <c:pt idx="24">
                  <c:v>5.6946131693515256E-2</c:v>
                </c:pt>
                <c:pt idx="25">
                  <c:v>5.749678946991188E-2</c:v>
                </c:pt>
                <c:pt idx="26">
                  <c:v>5.9303776690723065E-2</c:v>
                </c:pt>
                <c:pt idx="27">
                  <c:v>6.4315974122559405E-2</c:v>
                </c:pt>
                <c:pt idx="28">
                  <c:v>6.852500386853233E-2</c:v>
                </c:pt>
                <c:pt idx="29">
                  <c:v>6.965127616330069E-2</c:v>
                </c:pt>
                <c:pt idx="30">
                  <c:v>5.4665673211413912E-2</c:v>
                </c:pt>
                <c:pt idx="31">
                  <c:v>5.3812599830852181E-2</c:v>
                </c:pt>
                <c:pt idx="32">
                  <c:v>6.1930939839664578E-2</c:v>
                </c:pt>
                <c:pt idx="33">
                  <c:v>6.8561899882433996E-2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76-49B1-B1D9-06B0B84A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520880"/>
        <c:axId val="578518528"/>
      </c:areaChart>
      <c:catAx>
        <c:axId val="57852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8518528"/>
        <c:crosses val="autoZero"/>
        <c:auto val="1"/>
        <c:lblAlgn val="ctr"/>
        <c:lblOffset val="100"/>
        <c:tickMarkSkip val="1"/>
        <c:noMultiLvlLbl val="0"/>
      </c:catAx>
      <c:valAx>
        <c:axId val="5785185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208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9.1074681238615665E-4"/>
          <c:y val="0.92622607320528449"/>
          <c:w val="0.99281302439654062"/>
          <c:h val="4.1528514479623101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by fuel,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5.8287831848887743E-2"/>
          <c:y val="1.3947550489243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141760968403537E-2"/>
          <c:y val="8.7594197168868529E-2"/>
          <c:w val="0.90602268978672751"/>
          <c:h val="0.67841531314861792"/>
        </c:manualLayout>
      </c:layout>
      <c:areaChart>
        <c:grouping val="stacked"/>
        <c:varyColors val="0"/>
        <c:ser>
          <c:idx val="2"/>
          <c:order val="0"/>
          <c:tx>
            <c:strRef>
              <c:f>'DATA-1'!$A$120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1"/>
            </a:solidFill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'DATA-1'!$B$120:$AI$120</c:f>
              <c:numCache>
                <c:formatCode>#\ ##0.0</c:formatCode>
                <c:ptCount val="34"/>
                <c:pt idx="0">
                  <c:v>3639.5290800000002</c:v>
                </c:pt>
                <c:pt idx="1">
                  <c:v>3159.5227639999998</c:v>
                </c:pt>
                <c:pt idx="2">
                  <c:v>2655.512984</c:v>
                </c:pt>
                <c:pt idx="3">
                  <c:v>2505.1607999999997</c:v>
                </c:pt>
                <c:pt idx="4">
                  <c:v>2210.6240339999999</c:v>
                </c:pt>
                <c:pt idx="5">
                  <c:v>2171.0223390000001</c:v>
                </c:pt>
                <c:pt idx="6">
                  <c:v>2182.0304879999999</c:v>
                </c:pt>
                <c:pt idx="7">
                  <c:v>1980.639672</c:v>
                </c:pt>
                <c:pt idx="8">
                  <c:v>1616.855057</c:v>
                </c:pt>
                <c:pt idx="9">
                  <c:v>1479.2195589999999</c:v>
                </c:pt>
                <c:pt idx="10">
                  <c:v>1400.6315509999999</c:v>
                </c:pt>
                <c:pt idx="11">
                  <c:v>1332.4513509999999</c:v>
                </c:pt>
                <c:pt idx="12">
                  <c:v>1260.1786079999999</c:v>
                </c:pt>
                <c:pt idx="13">
                  <c:v>1277.137555</c:v>
                </c:pt>
                <c:pt idx="14">
                  <c:v>1234.3009489999999</c:v>
                </c:pt>
                <c:pt idx="15">
                  <c:v>1194.793598</c:v>
                </c:pt>
                <c:pt idx="16">
                  <c:v>1249.1304010000001</c:v>
                </c:pt>
                <c:pt idx="17">
                  <c:v>1221.164264</c:v>
                </c:pt>
                <c:pt idx="18">
                  <c:v>1195.3692369999999</c:v>
                </c:pt>
                <c:pt idx="19">
                  <c:v>1068.3415770000001</c:v>
                </c:pt>
                <c:pt idx="20">
                  <c:v>1139.4730730000001</c:v>
                </c:pt>
                <c:pt idx="21">
                  <c:v>1126.8135540000001</c:v>
                </c:pt>
                <c:pt idx="22">
                  <c:v>1087.065515</c:v>
                </c:pt>
                <c:pt idx="23">
                  <c:v>1038.6333789999999</c:v>
                </c:pt>
                <c:pt idx="24">
                  <c:v>972.95231100000001</c:v>
                </c:pt>
                <c:pt idx="25">
                  <c:v>983.98687100000006</c:v>
                </c:pt>
                <c:pt idx="26">
                  <c:v>994.07399800000007</c:v>
                </c:pt>
                <c:pt idx="27">
                  <c:v>1001.44511</c:v>
                </c:pt>
                <c:pt idx="28">
                  <c:v>947.51583999999991</c:v>
                </c:pt>
                <c:pt idx="29">
                  <c:v>829.3137680000001</c:v>
                </c:pt>
                <c:pt idx="30">
                  <c:v>801.04766799999993</c:v>
                </c:pt>
                <c:pt idx="31">
                  <c:v>787.274002</c:v>
                </c:pt>
                <c:pt idx="32">
                  <c:v>702.23882400000002</c:v>
                </c:pt>
                <c:pt idx="33">
                  <c:v>610.70938999999998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8-4E2D-95B1-91F47731D98F}"/>
            </c:ext>
          </c:extLst>
        </c:ser>
        <c:ser>
          <c:idx val="4"/>
          <c:order val="1"/>
          <c:tx>
            <c:strRef>
              <c:f>'DATA-1'!$A$121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'DATA-1'!$B$121:$AI$121</c:f>
              <c:numCache>
                <c:formatCode>#\ ##0.0</c:formatCode>
                <c:ptCount val="34"/>
                <c:pt idx="0">
                  <c:v>52.898635999999996</c:v>
                </c:pt>
                <c:pt idx="1">
                  <c:v>44.045317000000004</c:v>
                </c:pt>
                <c:pt idx="2">
                  <c:v>47.495125999999999</c:v>
                </c:pt>
                <c:pt idx="3">
                  <c:v>43.985484999999997</c:v>
                </c:pt>
                <c:pt idx="4">
                  <c:v>44.921171000000001</c:v>
                </c:pt>
                <c:pt idx="5">
                  <c:v>40.235044000000002</c:v>
                </c:pt>
                <c:pt idx="6">
                  <c:v>39.674115</c:v>
                </c:pt>
                <c:pt idx="7">
                  <c:v>35.614855000000006</c:v>
                </c:pt>
                <c:pt idx="8">
                  <c:v>42.099588000000004</c:v>
                </c:pt>
                <c:pt idx="9">
                  <c:v>30.611973000000003</c:v>
                </c:pt>
                <c:pt idx="10">
                  <c:v>27.608847000000001</c:v>
                </c:pt>
                <c:pt idx="11">
                  <c:v>27.976243</c:v>
                </c:pt>
                <c:pt idx="12">
                  <c:v>26.954989000000001</c:v>
                </c:pt>
                <c:pt idx="13">
                  <c:v>26.383384999999997</c:v>
                </c:pt>
                <c:pt idx="14">
                  <c:v>23.897224999999999</c:v>
                </c:pt>
                <c:pt idx="15">
                  <c:v>23.940179000000001</c:v>
                </c:pt>
                <c:pt idx="16">
                  <c:v>27.099565999999999</c:v>
                </c:pt>
                <c:pt idx="17">
                  <c:v>27.044042000000001</c:v>
                </c:pt>
                <c:pt idx="18">
                  <c:v>27.022010999999999</c:v>
                </c:pt>
                <c:pt idx="19">
                  <c:v>23.978472</c:v>
                </c:pt>
                <c:pt idx="20">
                  <c:v>25.258671999999997</c:v>
                </c:pt>
                <c:pt idx="21">
                  <c:v>24.083518999999999</c:v>
                </c:pt>
                <c:pt idx="22">
                  <c:v>21.410094000000001</c:v>
                </c:pt>
                <c:pt idx="23">
                  <c:v>20.549105999999998</c:v>
                </c:pt>
                <c:pt idx="24">
                  <c:v>20.250070000000001</c:v>
                </c:pt>
                <c:pt idx="25">
                  <c:v>19.231894</c:v>
                </c:pt>
                <c:pt idx="26">
                  <c:v>18.680624999999999</c:v>
                </c:pt>
                <c:pt idx="27">
                  <c:v>18.114550999999999</c:v>
                </c:pt>
                <c:pt idx="28">
                  <c:v>19.347720000000002</c:v>
                </c:pt>
                <c:pt idx="29">
                  <c:v>18.226424999999999</c:v>
                </c:pt>
                <c:pt idx="30">
                  <c:v>15.873280000000001</c:v>
                </c:pt>
                <c:pt idx="31">
                  <c:v>14.993034</c:v>
                </c:pt>
                <c:pt idx="32">
                  <c:v>12.764865</c:v>
                </c:pt>
                <c:pt idx="33">
                  <c:v>10.587924999999998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E8-4E2D-95B1-91F47731D98F}"/>
            </c:ext>
          </c:extLst>
        </c:ser>
        <c:ser>
          <c:idx val="1"/>
          <c:order val="2"/>
          <c:tx>
            <c:strRef>
              <c:f>'DATA-1'!$A$122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chemeClr val="accent2"/>
            </a:solidFill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'DATA-1'!$B$122:$AI$122</c:f>
              <c:numCache>
                <c:formatCode>#\ ##0.0</c:formatCode>
                <c:ptCount val="34"/>
                <c:pt idx="0">
                  <c:v>6.6303289999999997</c:v>
                </c:pt>
                <c:pt idx="1">
                  <c:v>7.12493</c:v>
                </c:pt>
                <c:pt idx="2">
                  <c:v>4.2801790000000004</c:v>
                </c:pt>
                <c:pt idx="3">
                  <c:v>3.029458</c:v>
                </c:pt>
                <c:pt idx="4">
                  <c:v>3.6823049999999999</c:v>
                </c:pt>
                <c:pt idx="5">
                  <c:v>3.8816630000000001</c:v>
                </c:pt>
                <c:pt idx="6">
                  <c:v>3.8539319999999999</c:v>
                </c:pt>
                <c:pt idx="7">
                  <c:v>3.7931759999999999</c:v>
                </c:pt>
                <c:pt idx="8">
                  <c:v>3.8085270000000002</c:v>
                </c:pt>
                <c:pt idx="9">
                  <c:v>2.3854349999999998</c:v>
                </c:pt>
                <c:pt idx="10">
                  <c:v>2.525023</c:v>
                </c:pt>
                <c:pt idx="11">
                  <c:v>2.4715030000000002</c:v>
                </c:pt>
                <c:pt idx="12">
                  <c:v>2.1184460000000001</c:v>
                </c:pt>
                <c:pt idx="13">
                  <c:v>1.830786</c:v>
                </c:pt>
                <c:pt idx="14">
                  <c:v>1.969077</c:v>
                </c:pt>
                <c:pt idx="15">
                  <c:v>2.8141750000000001</c:v>
                </c:pt>
                <c:pt idx="16">
                  <c:v>2.1792880000000001</c:v>
                </c:pt>
                <c:pt idx="17">
                  <c:v>3.1175999999999999</c:v>
                </c:pt>
                <c:pt idx="18">
                  <c:v>2.935381</c:v>
                </c:pt>
                <c:pt idx="19">
                  <c:v>1.3583369999999999</c:v>
                </c:pt>
                <c:pt idx="20">
                  <c:v>1.8448359999999999</c:v>
                </c:pt>
                <c:pt idx="21">
                  <c:v>2.1863079999999999</c:v>
                </c:pt>
                <c:pt idx="22">
                  <c:v>1.7383869999999999</c:v>
                </c:pt>
                <c:pt idx="23">
                  <c:v>1.5187109999999999</c:v>
                </c:pt>
                <c:pt idx="24">
                  <c:v>1.419778</c:v>
                </c:pt>
                <c:pt idx="25">
                  <c:v>0.62640499999999999</c:v>
                </c:pt>
                <c:pt idx="26">
                  <c:v>0.40771800000000002</c:v>
                </c:pt>
                <c:pt idx="27">
                  <c:v>0.83655299999999999</c:v>
                </c:pt>
                <c:pt idx="28">
                  <c:v>0.93878899999999998</c:v>
                </c:pt>
                <c:pt idx="29">
                  <c:v>0.83238299999999998</c:v>
                </c:pt>
                <c:pt idx="30">
                  <c:v>5.7758000000000004E-2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8-4E2D-95B1-91F47731D98F}"/>
            </c:ext>
          </c:extLst>
        </c:ser>
        <c:ser>
          <c:idx val="3"/>
          <c:order val="3"/>
          <c:tx>
            <c:strRef>
              <c:f>'DATA-1'!$A$123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'DATA-1'!$B$123:$AI$123</c:f>
              <c:numCache>
                <c:formatCode>#\ ##0.0</c:formatCode>
                <c:ptCount val="34"/>
                <c:pt idx="0">
                  <c:v>7150.9430679999996</c:v>
                </c:pt>
                <c:pt idx="1">
                  <c:v>7432.0869540000003</c:v>
                </c:pt>
                <c:pt idx="2">
                  <c:v>6978.242467</c:v>
                </c:pt>
                <c:pt idx="3">
                  <c:v>7206.9924609999998</c:v>
                </c:pt>
                <c:pt idx="4">
                  <c:v>7283.7979299999997</c:v>
                </c:pt>
                <c:pt idx="5">
                  <c:v>7827.0624369999996</c:v>
                </c:pt>
                <c:pt idx="6">
                  <c:v>8503.7738869999994</c:v>
                </c:pt>
                <c:pt idx="7">
                  <c:v>8210.9419319999997</c:v>
                </c:pt>
                <c:pt idx="8">
                  <c:v>8310.3069759999998</c:v>
                </c:pt>
                <c:pt idx="9">
                  <c:v>8447.9023029999989</c:v>
                </c:pt>
                <c:pt idx="10">
                  <c:v>8587.3535449999999</c:v>
                </c:pt>
                <c:pt idx="11">
                  <c:v>8919.6054609999992</c:v>
                </c:pt>
                <c:pt idx="12">
                  <c:v>8841.5701960000006</c:v>
                </c:pt>
                <c:pt idx="13">
                  <c:v>9183.4465199999995</c:v>
                </c:pt>
                <c:pt idx="14">
                  <c:v>9186.9138509999993</c:v>
                </c:pt>
                <c:pt idx="15">
                  <c:v>9326.7883000000002</c:v>
                </c:pt>
                <c:pt idx="16">
                  <c:v>9120.5389700000014</c:v>
                </c:pt>
                <c:pt idx="17">
                  <c:v>8699.9987270000001</c:v>
                </c:pt>
                <c:pt idx="18">
                  <c:v>8857.7770820000005</c:v>
                </c:pt>
                <c:pt idx="19">
                  <c:v>8342.940294</c:v>
                </c:pt>
                <c:pt idx="20">
                  <c:v>9115.3214680000001</c:v>
                </c:pt>
                <c:pt idx="21">
                  <c:v>8373.8266239999994</c:v>
                </c:pt>
                <c:pt idx="22">
                  <c:v>8579.7955289999991</c:v>
                </c:pt>
                <c:pt idx="23">
                  <c:v>8779.9805150000011</c:v>
                </c:pt>
                <c:pt idx="24">
                  <c:v>7799.5887429999993</c:v>
                </c:pt>
                <c:pt idx="25">
                  <c:v>8085.3404790000004</c:v>
                </c:pt>
                <c:pt idx="26">
                  <c:v>8412.7653900000005</c:v>
                </c:pt>
                <c:pt idx="27">
                  <c:v>8477.0238379999992</c:v>
                </c:pt>
                <c:pt idx="28">
                  <c:v>8475.9157919999998</c:v>
                </c:pt>
                <c:pt idx="29">
                  <c:v>8365.374072999999</c:v>
                </c:pt>
                <c:pt idx="30">
                  <c:v>8159.4747509999997</c:v>
                </c:pt>
                <c:pt idx="31">
                  <c:v>8988.7052160000003</c:v>
                </c:pt>
                <c:pt idx="32">
                  <c:v>7717.0701419999996</c:v>
                </c:pt>
                <c:pt idx="33">
                  <c:v>7201.5920199999991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8-4E2D-95B1-91F47731D98F}"/>
            </c:ext>
          </c:extLst>
        </c:ser>
        <c:ser>
          <c:idx val="5"/>
          <c:order val="4"/>
          <c:tx>
            <c:strRef>
              <c:f>'DATA-1'!$A$124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chemeClr val="bg1"/>
              </a:solidFill>
            </a:ln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'DATA-1'!$B$124:$AI$124</c:f>
              <c:numCache>
                <c:formatCode>#\ ##0.0</c:formatCode>
                <c:ptCount val="34"/>
                <c:pt idx="0">
                  <c:v>15682.131286</c:v>
                </c:pt>
                <c:pt idx="1">
                  <c:v>16027.120031999999</c:v>
                </c:pt>
                <c:pt idx="2">
                  <c:v>15966.573355</c:v>
                </c:pt>
                <c:pt idx="3">
                  <c:v>15956.635133</c:v>
                </c:pt>
                <c:pt idx="4">
                  <c:v>15872.000602</c:v>
                </c:pt>
                <c:pt idx="5">
                  <c:v>15970.806471999998</c:v>
                </c:pt>
                <c:pt idx="6">
                  <c:v>16535.284991</c:v>
                </c:pt>
                <c:pt idx="7">
                  <c:v>16580.374317999998</c:v>
                </c:pt>
                <c:pt idx="8">
                  <c:v>16931.082881999999</c:v>
                </c:pt>
                <c:pt idx="9">
                  <c:v>16864.748614999997</c:v>
                </c:pt>
                <c:pt idx="10">
                  <c:v>16623.801325</c:v>
                </c:pt>
                <c:pt idx="11">
                  <c:v>17059.758000000002</c:v>
                </c:pt>
                <c:pt idx="12">
                  <c:v>16865.885511999997</c:v>
                </c:pt>
                <c:pt idx="13">
                  <c:v>17076.879976</c:v>
                </c:pt>
                <c:pt idx="14">
                  <c:v>17113.458791000001</c:v>
                </c:pt>
                <c:pt idx="15">
                  <c:v>16977.955453999999</c:v>
                </c:pt>
                <c:pt idx="16">
                  <c:v>16916.898322000001</c:v>
                </c:pt>
                <c:pt idx="17">
                  <c:v>16359.165823000001</c:v>
                </c:pt>
                <c:pt idx="18">
                  <c:v>16344.176738</c:v>
                </c:pt>
                <c:pt idx="19">
                  <c:v>15535.063994</c:v>
                </c:pt>
                <c:pt idx="20">
                  <c:v>15346.182933</c:v>
                </c:pt>
                <c:pt idx="21">
                  <c:v>14919.621789999999</c:v>
                </c:pt>
                <c:pt idx="22">
                  <c:v>14364.667740000001</c:v>
                </c:pt>
                <c:pt idx="23">
                  <c:v>14203.774131999999</c:v>
                </c:pt>
                <c:pt idx="24">
                  <c:v>13980.299448999998</c:v>
                </c:pt>
                <c:pt idx="25">
                  <c:v>14204.193404</c:v>
                </c:pt>
                <c:pt idx="26">
                  <c:v>14388.695485</c:v>
                </c:pt>
                <c:pt idx="27">
                  <c:v>14506.267067000001</c:v>
                </c:pt>
                <c:pt idx="28">
                  <c:v>14445.147756999999</c:v>
                </c:pt>
                <c:pt idx="29">
                  <c:v>14499.911945</c:v>
                </c:pt>
                <c:pt idx="30">
                  <c:v>12987.306433</c:v>
                </c:pt>
                <c:pt idx="31">
                  <c:v>13673.437727</c:v>
                </c:pt>
                <c:pt idx="32">
                  <c:v>13934.422244000001</c:v>
                </c:pt>
                <c:pt idx="33">
                  <c:v>13672.42792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E8-4E2D-95B1-91F47731D98F}"/>
            </c:ext>
          </c:extLst>
        </c:ser>
        <c:ser>
          <c:idx val="0"/>
          <c:order val="5"/>
          <c:tx>
            <c:strRef>
              <c:f>'DATA-1'!$A$125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'DATA-1'!$B$125:$AI$125</c:f>
              <c:numCache>
                <c:formatCode>#\ ##0.0</c:formatCode>
                <c:ptCount val="34"/>
                <c:pt idx="0">
                  <c:v>1616.8290149999998</c:v>
                </c:pt>
                <c:pt idx="1">
                  <c:v>1683.4556969999999</c:v>
                </c:pt>
                <c:pt idx="2">
                  <c:v>1658.201883</c:v>
                </c:pt>
                <c:pt idx="3">
                  <c:v>1782.1018959999999</c:v>
                </c:pt>
                <c:pt idx="4">
                  <c:v>1752.3548999999998</c:v>
                </c:pt>
                <c:pt idx="5">
                  <c:v>1826.316511</c:v>
                </c:pt>
                <c:pt idx="6">
                  <c:v>1932.7517269999998</c:v>
                </c:pt>
                <c:pt idx="7">
                  <c:v>2017.817808</c:v>
                </c:pt>
                <c:pt idx="8">
                  <c:v>2033.346497</c:v>
                </c:pt>
                <c:pt idx="9">
                  <c:v>1996.837507</c:v>
                </c:pt>
                <c:pt idx="10">
                  <c:v>2043.392895</c:v>
                </c:pt>
                <c:pt idx="11">
                  <c:v>2050.1280369999999</c:v>
                </c:pt>
                <c:pt idx="12">
                  <c:v>2098.4738780000002</c:v>
                </c:pt>
                <c:pt idx="13">
                  <c:v>2326.5068480000004</c:v>
                </c:pt>
                <c:pt idx="14">
                  <c:v>2362.5610430000002</c:v>
                </c:pt>
                <c:pt idx="15">
                  <c:v>2540.685207</c:v>
                </c:pt>
                <c:pt idx="16">
                  <c:v>2732.3788979999999</c:v>
                </c:pt>
                <c:pt idx="17">
                  <c:v>2994.2823050000002</c:v>
                </c:pt>
                <c:pt idx="18">
                  <c:v>3199.2125120000001</c:v>
                </c:pt>
                <c:pt idx="19">
                  <c:v>3309.7540010000002</c:v>
                </c:pt>
                <c:pt idx="20">
                  <c:v>3620.1753859999999</c:v>
                </c:pt>
                <c:pt idx="21">
                  <c:v>3496.848649</c:v>
                </c:pt>
                <c:pt idx="22">
                  <c:v>3772.3915999999999</c:v>
                </c:pt>
                <c:pt idx="23">
                  <c:v>3795.3230060000001</c:v>
                </c:pt>
                <c:pt idx="24">
                  <c:v>3641.6215460000003</c:v>
                </c:pt>
                <c:pt idx="25">
                  <c:v>3793.0543080000002</c:v>
                </c:pt>
                <c:pt idx="26">
                  <c:v>3850.2994320000003</c:v>
                </c:pt>
                <c:pt idx="27">
                  <c:v>4107.3960230000002</c:v>
                </c:pt>
                <c:pt idx="28">
                  <c:v>4312.7615240000005</c:v>
                </c:pt>
                <c:pt idx="29">
                  <c:v>4377.6084609999998</c:v>
                </c:pt>
                <c:pt idx="30">
                  <c:v>4348.2486989999998</c:v>
                </c:pt>
                <c:pt idx="31">
                  <c:v>4652.3082029999996</c:v>
                </c:pt>
                <c:pt idx="32">
                  <c:v>4614.4076180000002</c:v>
                </c:pt>
                <c:pt idx="33">
                  <c:v>4623.8083470000001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8-4E2D-95B1-91F47731D98F}"/>
            </c:ext>
          </c:extLst>
        </c:ser>
        <c:ser>
          <c:idx val="8"/>
          <c:order val="6"/>
          <c:tx>
            <c:strRef>
              <c:f>'DATA-1'!$A$126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'DATA-1'!$B$126:$AI$126</c:f>
              <c:numCache>
                <c:formatCode>#\ ##0.0</c:formatCode>
                <c:ptCount val="34"/>
                <c:pt idx="0">
                  <c:v>35.927999999999997</c:v>
                </c:pt>
                <c:pt idx="1">
                  <c:v>40.444000000000003</c:v>
                </c:pt>
                <c:pt idx="2">
                  <c:v>39.378999999999998</c:v>
                </c:pt>
                <c:pt idx="3">
                  <c:v>43.643000000000001</c:v>
                </c:pt>
                <c:pt idx="4">
                  <c:v>54.643999999999998</c:v>
                </c:pt>
                <c:pt idx="5">
                  <c:v>63.076000000000001</c:v>
                </c:pt>
                <c:pt idx="6">
                  <c:v>56.16</c:v>
                </c:pt>
                <c:pt idx="7">
                  <c:v>54.963000000000001</c:v>
                </c:pt>
                <c:pt idx="8">
                  <c:v>38.08</c:v>
                </c:pt>
                <c:pt idx="9">
                  <c:v>38.863</c:v>
                </c:pt>
                <c:pt idx="10">
                  <c:v>41.626442000000004</c:v>
                </c:pt>
                <c:pt idx="11">
                  <c:v>40.170714999999994</c:v>
                </c:pt>
                <c:pt idx="12">
                  <c:v>42.196646000000001</c:v>
                </c:pt>
                <c:pt idx="13">
                  <c:v>57.118430999999994</c:v>
                </c:pt>
                <c:pt idx="14">
                  <c:v>63.390388000000002</c:v>
                </c:pt>
                <c:pt idx="15">
                  <c:v>55.285831999999999</c:v>
                </c:pt>
                <c:pt idx="16">
                  <c:v>62.461849999999998</c:v>
                </c:pt>
                <c:pt idx="17">
                  <c:v>68.400839000000005</c:v>
                </c:pt>
                <c:pt idx="18">
                  <c:v>86.29634200000001</c:v>
                </c:pt>
                <c:pt idx="19">
                  <c:v>100.565922</c:v>
                </c:pt>
                <c:pt idx="20">
                  <c:v>115.34363</c:v>
                </c:pt>
                <c:pt idx="21">
                  <c:v>132.54404099999999</c:v>
                </c:pt>
                <c:pt idx="22">
                  <c:v>130.31585699999999</c:v>
                </c:pt>
                <c:pt idx="23">
                  <c:v>144.987528</c:v>
                </c:pt>
                <c:pt idx="24">
                  <c:v>153.23790299999999</c:v>
                </c:pt>
                <c:pt idx="25">
                  <c:v>155.74640400000001</c:v>
                </c:pt>
                <c:pt idx="26">
                  <c:v>174.97120699999999</c:v>
                </c:pt>
                <c:pt idx="27">
                  <c:v>175.398166</c:v>
                </c:pt>
                <c:pt idx="28">
                  <c:v>193.090451</c:v>
                </c:pt>
                <c:pt idx="29">
                  <c:v>198.72673900000001</c:v>
                </c:pt>
                <c:pt idx="30">
                  <c:v>207.265827</c:v>
                </c:pt>
                <c:pt idx="31">
                  <c:v>210.05461600000001</c:v>
                </c:pt>
                <c:pt idx="32">
                  <c:v>212.22028700000001</c:v>
                </c:pt>
                <c:pt idx="33">
                  <c:v>201.767076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5-4853-A71B-18AE85D80A12}"/>
            </c:ext>
          </c:extLst>
        </c:ser>
        <c:ser>
          <c:idx val="6"/>
          <c:order val="7"/>
          <c:tx>
            <c:strRef>
              <c:f>'DATA-1'!$A$127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25400">
              <a:solidFill>
                <a:schemeClr val="bg1"/>
              </a:solidFill>
            </a:ln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'DATA-1'!$B$127:$AI$127</c:f>
              <c:numCache>
                <c:formatCode>#\ ##0.0</c:formatCode>
                <c:ptCount val="34"/>
                <c:pt idx="0">
                  <c:v>6792.7186760000004</c:v>
                </c:pt>
                <c:pt idx="1">
                  <c:v>6824.8434460000008</c:v>
                </c:pt>
                <c:pt idx="2">
                  <c:v>6798.9780039999996</c:v>
                </c:pt>
                <c:pt idx="3">
                  <c:v>6781.9115229999998</c:v>
                </c:pt>
                <c:pt idx="4">
                  <c:v>6893.0923290000001</c:v>
                </c:pt>
                <c:pt idx="5">
                  <c:v>7065.1899280000007</c:v>
                </c:pt>
                <c:pt idx="6">
                  <c:v>7274.1253070000002</c:v>
                </c:pt>
                <c:pt idx="7">
                  <c:v>7397.0158710000005</c:v>
                </c:pt>
                <c:pt idx="8">
                  <c:v>7541.8443580000003</c:v>
                </c:pt>
                <c:pt idx="9">
                  <c:v>7682.9348420000006</c:v>
                </c:pt>
                <c:pt idx="10">
                  <c:v>7912.7905820000005</c:v>
                </c:pt>
                <c:pt idx="11">
                  <c:v>8134.918643</c:v>
                </c:pt>
                <c:pt idx="12">
                  <c:v>8236.5272679999998</c:v>
                </c:pt>
                <c:pt idx="13">
                  <c:v>8460.749894999999</c:v>
                </c:pt>
                <c:pt idx="14">
                  <c:v>8660.4067230000001</c:v>
                </c:pt>
                <c:pt idx="15">
                  <c:v>8768.4253379999991</c:v>
                </c:pt>
                <c:pt idx="16">
                  <c:v>8956.6749899999995</c:v>
                </c:pt>
                <c:pt idx="17">
                  <c:v>9027.3655369999997</c:v>
                </c:pt>
                <c:pt idx="18">
                  <c:v>9075.7716010000004</c:v>
                </c:pt>
                <c:pt idx="19">
                  <c:v>8614.1973670000007</c:v>
                </c:pt>
                <c:pt idx="20">
                  <c:v>9037.9963090000001</c:v>
                </c:pt>
                <c:pt idx="21">
                  <c:v>8910.6952419999998</c:v>
                </c:pt>
                <c:pt idx="22">
                  <c:v>8940.7229900000002</c:v>
                </c:pt>
                <c:pt idx="23">
                  <c:v>8857.9279140000017</c:v>
                </c:pt>
                <c:pt idx="24">
                  <c:v>8671.1265779999994</c:v>
                </c:pt>
                <c:pt idx="25">
                  <c:v>8817.6803650000002</c:v>
                </c:pt>
                <c:pt idx="26">
                  <c:v>8929.1109140000008</c:v>
                </c:pt>
                <c:pt idx="27">
                  <c:v>9016.9627100000016</c:v>
                </c:pt>
                <c:pt idx="28">
                  <c:v>9016.8784660000001</c:v>
                </c:pt>
                <c:pt idx="29">
                  <c:v>8918.9062720000002</c:v>
                </c:pt>
                <c:pt idx="30">
                  <c:v>8578.5569190000006</c:v>
                </c:pt>
                <c:pt idx="31">
                  <c:v>8963.4090340000002</c:v>
                </c:pt>
                <c:pt idx="32">
                  <c:v>8664.9728070000001</c:v>
                </c:pt>
                <c:pt idx="33">
                  <c:v>8384.7919340000008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5-418C-A8D1-BEC2ECED4C4A}"/>
            </c:ext>
          </c:extLst>
        </c:ser>
        <c:ser>
          <c:idx val="7"/>
          <c:order val="8"/>
          <c:tx>
            <c:strRef>
              <c:f>'DATA-1'!$A$128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rgbClr val="961A2F"/>
            </a:solidFill>
            <a:ln w="25400">
              <a:noFill/>
            </a:ln>
          </c:spPr>
          <c:cat>
            <c:numRef>
              <c:f>'DATA-1'!$B$119:$AI$119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'DATA-1'!$B$128:$AI$128</c:f>
              <c:numCache>
                <c:formatCode>#\ ##0.0</c:formatCode>
                <c:ptCount val="34"/>
                <c:pt idx="0">
                  <c:v>2306.989</c:v>
                </c:pt>
                <c:pt idx="1">
                  <c:v>2255.6880000000001</c:v>
                </c:pt>
                <c:pt idx="2">
                  <c:v>2306.3820000000001</c:v>
                </c:pt>
                <c:pt idx="3">
                  <c:v>2198.9569999999999</c:v>
                </c:pt>
                <c:pt idx="4">
                  <c:v>2028.9829999999999</c:v>
                </c:pt>
                <c:pt idx="5">
                  <c:v>1938.037</c:v>
                </c:pt>
                <c:pt idx="6">
                  <c:v>2109.6889999999999</c:v>
                </c:pt>
                <c:pt idx="7">
                  <c:v>1911.941</c:v>
                </c:pt>
                <c:pt idx="8">
                  <c:v>1896.633</c:v>
                </c:pt>
                <c:pt idx="9">
                  <c:v>1804.8989999999999</c:v>
                </c:pt>
                <c:pt idx="10">
                  <c:v>1795.8968970000001</c:v>
                </c:pt>
                <c:pt idx="11">
                  <c:v>1920.526337</c:v>
                </c:pt>
                <c:pt idx="12">
                  <c:v>1883.7315269999999</c:v>
                </c:pt>
                <c:pt idx="13">
                  <c:v>2048.5756259999998</c:v>
                </c:pt>
                <c:pt idx="14">
                  <c:v>2155.6724380000001</c:v>
                </c:pt>
                <c:pt idx="15">
                  <c:v>2149.0484610000003</c:v>
                </c:pt>
                <c:pt idx="16">
                  <c:v>2106.4895460000002</c:v>
                </c:pt>
                <c:pt idx="17">
                  <c:v>2005.7703000000001</c:v>
                </c:pt>
                <c:pt idx="18">
                  <c:v>2023.5880910000001</c:v>
                </c:pt>
                <c:pt idx="19">
                  <c:v>1983.7720770000001</c:v>
                </c:pt>
                <c:pt idx="20">
                  <c:v>2159.3003100000001</c:v>
                </c:pt>
                <c:pt idx="21">
                  <c:v>1972.207083</c:v>
                </c:pt>
                <c:pt idx="22">
                  <c:v>2024.9238519999999</c:v>
                </c:pt>
                <c:pt idx="23">
                  <c:v>2023.3619550000001</c:v>
                </c:pt>
                <c:pt idx="24">
                  <c:v>1862.8960319999999</c:v>
                </c:pt>
                <c:pt idx="25">
                  <c:v>1888.5237109999998</c:v>
                </c:pt>
                <c:pt idx="26">
                  <c:v>1961.9529969999999</c:v>
                </c:pt>
                <c:pt idx="27">
                  <c:v>1971.7241640000002</c:v>
                </c:pt>
                <c:pt idx="28">
                  <c:v>1927.604237</c:v>
                </c:pt>
                <c:pt idx="29">
                  <c:v>1923.843494</c:v>
                </c:pt>
                <c:pt idx="30">
                  <c:v>1837.5939639999999</c:v>
                </c:pt>
                <c:pt idx="31">
                  <c:v>1909.234571</c:v>
                </c:pt>
                <c:pt idx="32">
                  <c:v>1765.737159</c:v>
                </c:pt>
                <c:pt idx="33">
                  <c:v>1682.4428700000001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A5-418C-A8D1-BEC2ECED4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264784"/>
        <c:axId val="573262040"/>
      </c:areaChart>
      <c:catAx>
        <c:axId val="57326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2040"/>
        <c:crosses val="autoZero"/>
        <c:auto val="1"/>
        <c:lblAlgn val="ctr"/>
        <c:lblOffset val="100"/>
        <c:tickMarkSkip val="1"/>
        <c:noMultiLvlLbl val="0"/>
      </c:catAx>
      <c:valAx>
        <c:axId val="57326204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478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1812027594911285E-2"/>
          <c:y val="0.86687894619810268"/>
          <c:w val="0.93193142865338552"/>
          <c:h val="7.856027410799591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400" b="1"/>
              <a:t>Final energy consumption by sector, EU, 2023</a:t>
            </a:r>
          </a:p>
          <a:p>
            <a:pPr algn="l">
              <a:defRPr sz="2400"/>
            </a:pPr>
            <a:r>
              <a:rPr lang="en-US" sz="2400"/>
              <a:t>(% of total, based on terajoules)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2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7546096696929273"/>
          <c:y val="0.19729208535125578"/>
          <c:w val="0.41177578267271475"/>
          <c:h val="0.6308485921309146"/>
        </c:manualLayout>
      </c:layout>
      <c:pieChart>
        <c:varyColors val="1"/>
        <c:ser>
          <c:idx val="0"/>
          <c:order val="0"/>
          <c:tx>
            <c:strRef>
              <c:f>'DATA-9'!$A$24</c:f>
              <c:strCache>
                <c:ptCount val="1"/>
                <c:pt idx="0">
                  <c:v>Figure 10: Final energy consumption by sector, EU, 2023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EA-4258-8883-7DF6A0CB08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EA-4258-8883-7DF6A0CB08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AEA-4258-8883-7DF6A0CB08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AEA-4258-8883-7DF6A0CB08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AEA-4258-8883-7DF6A0CB08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AEA-4258-8883-7DF6A0CB08A8}"/>
              </c:ext>
            </c:extLst>
          </c:dPt>
          <c:dLbls>
            <c:dLbl>
              <c:idx val="1"/>
              <c:layout>
                <c:manualLayout>
                  <c:x val="5.4662378037259082E-2"/>
                  <c:y val="-7.118226186829863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EA-4258-8883-7DF6A0CB08A8}"/>
                </c:ext>
              </c:extLst>
            </c:dLbl>
            <c:dLbl>
              <c:idx val="2"/>
              <c:layout>
                <c:manualLayout>
                  <c:x val="-1.7765272862109226E-2"/>
                  <c:y val="-3.76847268714522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EA-4258-8883-7DF6A0CB08A8}"/>
                </c:ext>
              </c:extLst>
            </c:dLbl>
            <c:dLbl>
              <c:idx val="4"/>
              <c:layout>
                <c:manualLayout>
                  <c:x val="8.4369443644594685E-2"/>
                  <c:y val="3.216224939903713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EA-4258-8883-7DF6A0CB08A8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'DATA-9'!$A$29:$A$33</c:f>
              <c:strCache>
                <c:ptCount val="5"/>
                <c:pt idx="0">
                  <c:v>Industry</c:v>
                </c:pt>
                <c:pt idx="1">
                  <c:v>Transport</c:v>
                </c:pt>
                <c:pt idx="2">
                  <c:v>Services</c:v>
                </c:pt>
                <c:pt idx="3">
                  <c:v>Households</c:v>
                </c:pt>
                <c:pt idx="4">
                  <c:v>Other (¹)</c:v>
                </c:pt>
              </c:strCache>
            </c:strRef>
          </c:cat>
          <c:val>
            <c:numRef>
              <c:f>'DATA-9'!$C$29:$C$33</c:f>
              <c:numCache>
                <c:formatCode>#,##0.0</c:formatCode>
                <c:ptCount val="5"/>
                <c:pt idx="0">
                  <c:v>24.585368337438446</c:v>
                </c:pt>
                <c:pt idx="1">
                  <c:v>31.981420244804937</c:v>
                </c:pt>
                <c:pt idx="2">
                  <c:v>13.502315114565999</c:v>
                </c:pt>
                <c:pt idx="3">
                  <c:v>26.256740497470805</c:v>
                </c:pt>
                <c:pt idx="4">
                  <c:v>3.6741558057197921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EA-4258-8883-7DF6A0CB08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/>
      </a:pPr>
      <a:endParaRPr lang="en-US"/>
    </a:p>
  </c:txPr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2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Final energy consumption by sector, EU, 2023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 of total, based on terajoules)</a:t>
            </a:r>
          </a:p>
        </c:rich>
      </c:tx>
      <c:layout>
        <c:manualLayout>
          <c:xMode val="edge"/>
          <c:yMode val="edge"/>
          <c:x val="9.876543209876543E-3"/>
          <c:y val="9.95045729990423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2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2961933820448699"/>
          <c:w val="0.49382716049382713"/>
          <c:h val="0.49752286499521181"/>
        </c:manualLayout>
      </c:layout>
      <c:pieChart>
        <c:varyColors val="1"/>
        <c:ser>
          <c:idx val="0"/>
          <c:order val="0"/>
          <c:tx>
            <c:strRef>
              <c:f>'F10+'!$B$3</c:f>
              <c:strCache>
                <c:ptCount val="1"/>
              </c:strCache>
            </c:strRef>
          </c:tx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rgbClr val="2644A7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EC-4E1C-A6F0-55CD1D381C90}"/>
              </c:ext>
            </c:extLst>
          </c:dPt>
          <c:dPt>
            <c:idx val="1"/>
            <c:bubble3D val="0"/>
            <c:spPr>
              <a:solidFill>
                <a:srgbClr val="2644A7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EC-4E1C-A6F0-55CD1D381C90}"/>
              </c:ext>
            </c:extLst>
          </c:dPt>
          <c:dPt>
            <c:idx val="2"/>
            <c:bubble3D val="0"/>
            <c:spPr>
              <a:solidFill>
                <a:srgbClr val="B0912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FEC-4E1C-A6F0-55CD1D381C90}"/>
              </c:ext>
            </c:extLst>
          </c:dPt>
          <c:dPt>
            <c:idx val="3"/>
            <c:bubble3D val="0"/>
            <c:spPr>
              <a:solidFill>
                <a:srgbClr val="B0912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7FEC-4E1C-A6F0-55CD1D381C90}"/>
              </c:ext>
            </c:extLst>
          </c:dPt>
          <c:dPt>
            <c:idx val="4"/>
            <c:bubble3D val="0"/>
            <c:spPr>
              <a:solidFill>
                <a:srgbClr val="E04040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8-7FEC-4E1C-A6F0-55CD1D381C90}"/>
              </c:ext>
            </c:extLst>
          </c:dPt>
          <c:dPt>
            <c:idx val="5"/>
            <c:bubble3D val="0"/>
            <c:spPr>
              <a:solidFill>
                <a:srgbClr val="E04040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7FEC-4E1C-A6F0-55CD1D381C90}"/>
              </c:ext>
            </c:extLst>
          </c:dPt>
          <c:dPt>
            <c:idx val="6"/>
            <c:bubble3D val="0"/>
            <c:spPr>
              <a:solidFill>
                <a:srgbClr val="208486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A-7FEC-4E1C-A6F0-55CD1D381C90}"/>
              </c:ext>
            </c:extLst>
          </c:dPt>
          <c:dPt>
            <c:idx val="7"/>
            <c:bubble3D val="0"/>
            <c:spPr>
              <a:solidFill>
                <a:srgbClr val="208486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7FEC-4E1C-A6F0-55CD1D381C90}"/>
              </c:ext>
            </c:extLst>
          </c:dPt>
          <c:dPt>
            <c:idx val="8"/>
            <c:bubble3D val="0"/>
            <c:spPr>
              <a:solidFill>
                <a:srgbClr val="388AE2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C-7FEC-4E1C-A6F0-55CD1D381C90}"/>
              </c:ext>
            </c:extLst>
          </c:dPt>
          <c:dPt>
            <c:idx val="9"/>
            <c:bubble3D val="0"/>
            <c:spPr>
              <a:solidFill>
                <a:srgbClr val="388AE2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7FEC-4E1C-A6F0-55CD1D381C90}"/>
              </c:ext>
            </c:extLst>
          </c:dPt>
          <c:dPt>
            <c:idx val="10"/>
            <c:bubble3D val="0"/>
            <c:spPr>
              <a:solidFill>
                <a:srgbClr val="C05F03">
                  <a:lumMod val="10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E-7FEC-4E1C-A6F0-55CD1D381C90}"/>
              </c:ext>
            </c:extLst>
          </c:dPt>
          <c:dPt>
            <c:idx val="11"/>
            <c:bubble3D val="0"/>
            <c:spPr>
              <a:solidFill>
                <a:srgbClr val="C05F03">
                  <a:lumMod val="60000"/>
                  <a:lumOff val="40000"/>
                </a:srgb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  <c:extLst>
              <c:ext xmlns:c16="http://schemas.microsoft.com/office/drawing/2014/chart" uri="{C3380CC4-5D6E-409C-BE32-E72D297353CC}">
                <c16:uniqueId val="{0000000F-7FEC-4E1C-A6F0-55CD1D381C90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'F10+'!$A$4:$A$17</c:f>
              <c:strCache>
                <c:ptCount val="12"/>
                <c:pt idx="0">
                  <c:v>Figure 10: Final energy consumption by sector, EU, 2023</c:v>
                </c:pt>
                <c:pt idx="1">
                  <c:v>(% of total, based on terajoules)</c:v>
                </c:pt>
                <c:pt idx="5">
                  <c:v>Industry</c:v>
                </c:pt>
                <c:pt idx="6">
                  <c:v>Transport</c:v>
                </c:pt>
                <c:pt idx="7">
                  <c:v>Services</c:v>
                </c:pt>
                <c:pt idx="8">
                  <c:v>Households</c:v>
                </c:pt>
                <c:pt idx="9">
                  <c:v>Other (¹)</c:v>
                </c:pt>
                <c:pt idx="10">
                  <c:v>(¹) International aviation and maritime bunkers are excluded from category Final energy consumption for transport.</c:v>
                </c:pt>
                <c:pt idx="11">
                  <c:v>Source: Eurostat (online data code: nrg_bal_s)</c:v>
                </c:pt>
              </c:strCache>
            </c:strRef>
          </c:cat>
          <c:val>
            <c:numRef>
              <c:f>'F10+'!$B$4:$B$17</c:f>
              <c:numCache>
                <c:formatCode>General</c:formatCode>
                <c:ptCount val="14"/>
                <c:pt idx="4">
                  <c:v>0</c:v>
                </c:pt>
                <c:pt idx="5">
                  <c:v>8990325.7819999997</c:v>
                </c:pt>
                <c:pt idx="6">
                  <c:v>11694898.487</c:v>
                </c:pt>
                <c:pt idx="7">
                  <c:v>4937498.1909999996</c:v>
                </c:pt>
                <c:pt idx="8">
                  <c:v>9601509.6380000003</c:v>
                </c:pt>
                <c:pt idx="9">
                  <c:v>1343557.5669999998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EC-4E1C-A6F0-55CD1D381C90}"/>
            </c:ext>
          </c:extLst>
        </c:ser>
        <c:ser>
          <c:idx val="1"/>
          <c:order val="1"/>
          <c:tx>
            <c:strRef>
              <c:f>'F10+'!$C$3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'F10+'!$A$4:$A$17</c:f>
              <c:strCache>
                <c:ptCount val="12"/>
                <c:pt idx="0">
                  <c:v>Figure 10: Final energy consumption by sector, EU, 2023</c:v>
                </c:pt>
                <c:pt idx="1">
                  <c:v>(% of total, based on terajoules)</c:v>
                </c:pt>
                <c:pt idx="5">
                  <c:v>Industry</c:v>
                </c:pt>
                <c:pt idx="6">
                  <c:v>Transport</c:v>
                </c:pt>
                <c:pt idx="7">
                  <c:v>Services</c:v>
                </c:pt>
                <c:pt idx="8">
                  <c:v>Households</c:v>
                </c:pt>
                <c:pt idx="9">
                  <c:v>Other (¹)</c:v>
                </c:pt>
                <c:pt idx="10">
                  <c:v>(¹) International aviation and maritime bunkers are excluded from category Final energy consumption for transport.</c:v>
                </c:pt>
                <c:pt idx="11">
                  <c:v>Source: Eurostat (online data code: nrg_bal_s)</c:v>
                </c:pt>
              </c:strCache>
            </c:strRef>
          </c:cat>
          <c:val>
            <c:numRef>
              <c:f>'F10+'!$C$4:$C$17</c:f>
              <c:numCache>
                <c:formatCode>General</c:formatCode>
                <c:ptCount val="14"/>
                <c:pt idx="4">
                  <c:v>0</c:v>
                </c:pt>
                <c:pt idx="5">
                  <c:v>24.585368337438446</c:v>
                </c:pt>
                <c:pt idx="6">
                  <c:v>31.981420244804937</c:v>
                </c:pt>
                <c:pt idx="7">
                  <c:v>13.502315114565999</c:v>
                </c:pt>
                <c:pt idx="8">
                  <c:v>26.256740497470805</c:v>
                </c:pt>
                <c:pt idx="9">
                  <c:v>3.6741558057197921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EC-4E1C-A6F0-55CD1D381C90}"/>
            </c:ext>
          </c:extLst>
        </c:ser>
        <c:ser>
          <c:idx val="2"/>
          <c:order val="2"/>
          <c:tx>
            <c:strRef>
              <c:f>'F10+'!$D$3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'F10+'!$A$4:$A$17</c:f>
              <c:strCache>
                <c:ptCount val="12"/>
                <c:pt idx="0">
                  <c:v>Figure 10: Final energy consumption by sector, EU, 2023</c:v>
                </c:pt>
                <c:pt idx="1">
                  <c:v>(% of total, based on terajoules)</c:v>
                </c:pt>
                <c:pt idx="5">
                  <c:v>Industry</c:v>
                </c:pt>
                <c:pt idx="6">
                  <c:v>Transport</c:v>
                </c:pt>
                <c:pt idx="7">
                  <c:v>Services</c:v>
                </c:pt>
                <c:pt idx="8">
                  <c:v>Households</c:v>
                </c:pt>
                <c:pt idx="9">
                  <c:v>Other (¹)</c:v>
                </c:pt>
                <c:pt idx="10">
                  <c:v>(¹) International aviation and maritime bunkers are excluded from category Final energy consumption for transport.</c:v>
                </c:pt>
                <c:pt idx="11">
                  <c:v>Source: Eurostat (online data code: nrg_bal_s)</c:v>
                </c:pt>
              </c:strCache>
            </c:strRef>
          </c:cat>
          <c:val>
            <c:numRef>
              <c:f>'F10+'!$D$4:$D$17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2-7FEC-4E1C-A6F0-55CD1D381C90}"/>
            </c:ext>
          </c:extLst>
        </c:ser>
        <c:ser>
          <c:idx val="3"/>
          <c:order val="3"/>
          <c:tx>
            <c:strRef>
              <c:f>'F10+'!$E$3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numFmt formatCode="0_i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'F10+'!$A$4:$A$17</c:f>
              <c:strCache>
                <c:ptCount val="12"/>
                <c:pt idx="0">
                  <c:v>Figure 10: Final energy consumption by sector, EU, 2023</c:v>
                </c:pt>
                <c:pt idx="1">
                  <c:v>(% of total, based on terajoules)</c:v>
                </c:pt>
                <c:pt idx="5">
                  <c:v>Industry</c:v>
                </c:pt>
                <c:pt idx="6">
                  <c:v>Transport</c:v>
                </c:pt>
                <c:pt idx="7">
                  <c:v>Services</c:v>
                </c:pt>
                <c:pt idx="8">
                  <c:v>Households</c:v>
                </c:pt>
                <c:pt idx="9">
                  <c:v>Other (¹)</c:v>
                </c:pt>
                <c:pt idx="10">
                  <c:v>(¹) International aviation and maritime bunkers are excluded from category Final energy consumption for transport.</c:v>
                </c:pt>
                <c:pt idx="11">
                  <c:v>Source: Eurostat (online data code: nrg_bal_s)</c:v>
                </c:pt>
              </c:strCache>
            </c:strRef>
          </c:cat>
          <c:val>
            <c:numRef>
              <c:f>'F10+'!$E$4:$E$17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7FEC-4E1C-A6F0-55CD1D381C90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by sector,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Petajoules (PJ)</a:t>
            </a:r>
          </a:p>
        </c:rich>
      </c:tx>
      <c:layout>
        <c:manualLayout>
          <c:xMode val="edge"/>
          <c:yMode val="edge"/>
          <c:x val="9.3806957531947857E-2"/>
          <c:y val="1.3947550489243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141760968403537E-2"/>
          <c:y val="7.643659605310843E-2"/>
          <c:w val="0.90465793210274947"/>
          <c:h val="0.76936041467619898"/>
        </c:manualLayout>
      </c:layout>
      <c:areaChart>
        <c:grouping val="stacked"/>
        <c:varyColors val="0"/>
        <c:ser>
          <c:idx val="0"/>
          <c:order val="0"/>
          <c:tx>
            <c:strRef>
              <c:f>'DATA-5'!$A$48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bg1"/>
              </a:solidFill>
            </a:ln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'DATA-5'!$B$48:$AH$48</c:f>
              <c:numCache>
                <c:formatCode>#\ ##0.0</c:formatCode>
                <c:ptCount val="33"/>
                <c:pt idx="0">
                  <c:v>12989.441001000001</c:v>
                </c:pt>
                <c:pt idx="1">
                  <c:v>12213.978176000001</c:v>
                </c:pt>
                <c:pt idx="2">
                  <c:v>11448.100417</c:v>
                </c:pt>
                <c:pt idx="3">
                  <c:v>11081.653263</c:v>
                </c:pt>
                <c:pt idx="4">
                  <c:v>11128.823847</c:v>
                </c:pt>
                <c:pt idx="5">
                  <c:v>11371.628256999998</c:v>
                </c:pt>
                <c:pt idx="6">
                  <c:v>11454.361971</c:v>
                </c:pt>
                <c:pt idx="7">
                  <c:v>11477.752997</c:v>
                </c:pt>
                <c:pt idx="8">
                  <c:v>11255.550279999999</c:v>
                </c:pt>
                <c:pt idx="9">
                  <c:v>11030.471649000001</c:v>
                </c:pt>
                <c:pt idx="10">
                  <c:v>11345.085572</c:v>
                </c:pt>
                <c:pt idx="11">
                  <c:v>11326.981879000001</c:v>
                </c:pt>
                <c:pt idx="12">
                  <c:v>11279.907529</c:v>
                </c:pt>
                <c:pt idx="13">
                  <c:v>11541.141541999999</c:v>
                </c:pt>
                <c:pt idx="14">
                  <c:v>11512.090452999999</c:v>
                </c:pt>
                <c:pt idx="15">
                  <c:v>11519.136276000001</c:v>
                </c:pt>
                <c:pt idx="16">
                  <c:v>11287.13348</c:v>
                </c:pt>
                <c:pt idx="17">
                  <c:v>11484.772655999999</c:v>
                </c:pt>
                <c:pt idx="18">
                  <c:v>11100.954209000001</c:v>
                </c:pt>
                <c:pt idx="19">
                  <c:v>9596.418529999999</c:v>
                </c:pt>
                <c:pt idx="20">
                  <c:v>10210.065333</c:v>
                </c:pt>
                <c:pt idx="21">
                  <c:v>10240.186062000001</c:v>
                </c:pt>
                <c:pt idx="22">
                  <c:v>10041.538388000001</c:v>
                </c:pt>
                <c:pt idx="23">
                  <c:v>9922.1847579999994</c:v>
                </c:pt>
                <c:pt idx="24">
                  <c:v>9777.8677489999991</c:v>
                </c:pt>
                <c:pt idx="25">
                  <c:v>9809.4439160000002</c:v>
                </c:pt>
                <c:pt idx="26">
                  <c:v>9989.552271999999</c:v>
                </c:pt>
                <c:pt idx="27">
                  <c:v>10083.53297</c:v>
                </c:pt>
                <c:pt idx="28">
                  <c:v>10168.222127000001</c:v>
                </c:pt>
                <c:pt idx="29">
                  <c:v>10063.605505000001</c:v>
                </c:pt>
                <c:pt idx="30">
                  <c:v>9704.1385539999992</c:v>
                </c:pt>
                <c:pt idx="31">
                  <c:v>10157.272211</c:v>
                </c:pt>
                <c:pt idx="32">
                  <c:v>9498.2040589999997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5-4B23-ACB4-6C964E3D9896}"/>
            </c:ext>
          </c:extLst>
        </c:ser>
        <c:ser>
          <c:idx val="1"/>
          <c:order val="1"/>
          <c:tx>
            <c:strRef>
              <c:f>'DATA-5'!$A$49</c:f>
              <c:strCache>
                <c:ptCount val="1"/>
                <c:pt idx="0">
                  <c:v>Road transport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'DATA-5'!$B$49:$AH$49</c:f>
              <c:numCache>
                <c:formatCode>#\ ##0.0</c:formatCode>
                <c:ptCount val="33"/>
                <c:pt idx="0">
                  <c:v>8442.3516540000001</c:v>
                </c:pt>
                <c:pt idx="1">
                  <c:v>8571.6795430000002</c:v>
                </c:pt>
                <c:pt idx="2">
                  <c:v>8818.0147410000009</c:v>
                </c:pt>
                <c:pt idx="3">
                  <c:v>8915.4293419999995</c:v>
                </c:pt>
                <c:pt idx="4">
                  <c:v>8998.580331000001</c:v>
                </c:pt>
                <c:pt idx="5">
                  <c:v>9127.242776000001</c:v>
                </c:pt>
                <c:pt idx="6">
                  <c:v>9410.9178200000006</c:v>
                </c:pt>
                <c:pt idx="7">
                  <c:v>9561.6102229999997</c:v>
                </c:pt>
                <c:pt idx="8">
                  <c:v>9944.7124189999995</c:v>
                </c:pt>
                <c:pt idx="9">
                  <c:v>10172.238207</c:v>
                </c:pt>
                <c:pt idx="10">
                  <c:v>10180.615954999999</c:v>
                </c:pt>
                <c:pt idx="11">
                  <c:v>10367.775107000001</c:v>
                </c:pt>
                <c:pt idx="12">
                  <c:v>10507.216941999999</c:v>
                </c:pt>
                <c:pt idx="13">
                  <c:v>10620.552353000001</c:v>
                </c:pt>
                <c:pt idx="14">
                  <c:v>10878.753011000001</c:v>
                </c:pt>
                <c:pt idx="15">
                  <c:v>10892.444898</c:v>
                </c:pt>
                <c:pt idx="16">
                  <c:v>11139.386032</c:v>
                </c:pt>
                <c:pt idx="17">
                  <c:v>11321.929481000001</c:v>
                </c:pt>
                <c:pt idx="18">
                  <c:v>11172.530853</c:v>
                </c:pt>
                <c:pt idx="19">
                  <c:v>10936.772718</c:v>
                </c:pt>
                <c:pt idx="20">
                  <c:v>10912.285243</c:v>
                </c:pt>
                <c:pt idx="21">
                  <c:v>10906.043362</c:v>
                </c:pt>
                <c:pt idx="22">
                  <c:v>10485.890176999999</c:v>
                </c:pt>
                <c:pt idx="23">
                  <c:v>10406.289916</c:v>
                </c:pt>
                <c:pt idx="24">
                  <c:v>10565.398986</c:v>
                </c:pt>
                <c:pt idx="25">
                  <c:v>10708.057465</c:v>
                </c:pt>
                <c:pt idx="26">
                  <c:v>10944.839491000001</c:v>
                </c:pt>
                <c:pt idx="27">
                  <c:v>11158.240248</c:v>
                </c:pt>
                <c:pt idx="28">
                  <c:v>11213.186801999998</c:v>
                </c:pt>
                <c:pt idx="29">
                  <c:v>11313.034565</c:v>
                </c:pt>
                <c:pt idx="30">
                  <c:v>9966.5588399999997</c:v>
                </c:pt>
                <c:pt idx="31">
                  <c:v>10764.088843</c:v>
                </c:pt>
                <c:pt idx="32">
                  <c:v>11019.027558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A5-4B23-ACB4-6C964E3D9896}"/>
            </c:ext>
          </c:extLst>
        </c:ser>
        <c:ser>
          <c:idx val="2"/>
          <c:order val="2"/>
          <c:tx>
            <c:strRef>
              <c:f>'DATA-5'!$A$50</c:f>
              <c:strCache>
                <c:ptCount val="1"/>
                <c:pt idx="0">
                  <c:v>Other transport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'DATA-5'!$B$50:$AH$50</c:f>
              <c:numCache>
                <c:formatCode>#\ ##0.0</c:formatCode>
                <c:ptCount val="33"/>
                <c:pt idx="0">
                  <c:v>798.28128500000014</c:v>
                </c:pt>
                <c:pt idx="1">
                  <c:v>784.75797400000135</c:v>
                </c:pt>
                <c:pt idx="2">
                  <c:v>789.77690100000052</c:v>
                </c:pt>
                <c:pt idx="3">
                  <c:v>761.33105299999943</c:v>
                </c:pt>
                <c:pt idx="4">
                  <c:v>750.44901200000015</c:v>
                </c:pt>
                <c:pt idx="5">
                  <c:v>747.49896299999955</c:v>
                </c:pt>
                <c:pt idx="6">
                  <c:v>787.37825399999883</c:v>
                </c:pt>
                <c:pt idx="7">
                  <c:v>796.24617400000056</c:v>
                </c:pt>
                <c:pt idx="8">
                  <c:v>812.18977600000051</c:v>
                </c:pt>
                <c:pt idx="9">
                  <c:v>824.84759599999893</c:v>
                </c:pt>
                <c:pt idx="10">
                  <c:v>826.16313700000012</c:v>
                </c:pt>
                <c:pt idx="11">
                  <c:v>842.58069199999977</c:v>
                </c:pt>
                <c:pt idx="12">
                  <c:v>821.10989900000015</c:v>
                </c:pt>
                <c:pt idx="13">
                  <c:v>866.48969899999906</c:v>
                </c:pt>
                <c:pt idx="14">
                  <c:v>892.32630499999971</c:v>
                </c:pt>
                <c:pt idx="15">
                  <c:v>896.73794299999997</c:v>
                </c:pt>
                <c:pt idx="16">
                  <c:v>885.81557200000066</c:v>
                </c:pt>
                <c:pt idx="17">
                  <c:v>896.40797699999996</c:v>
                </c:pt>
                <c:pt idx="18">
                  <c:v>880.55966699999942</c:v>
                </c:pt>
                <c:pt idx="19">
                  <c:v>812.96373399999925</c:v>
                </c:pt>
                <c:pt idx="20">
                  <c:v>810.18051799999921</c:v>
                </c:pt>
                <c:pt idx="21">
                  <c:v>816.1260539999995</c:v>
                </c:pt>
                <c:pt idx="22">
                  <c:v>811.87329800000043</c:v>
                </c:pt>
                <c:pt idx="23">
                  <c:v>740.92399800000157</c:v>
                </c:pt>
                <c:pt idx="24">
                  <c:v>711.23157100000049</c:v>
                </c:pt>
                <c:pt idx="25">
                  <c:v>724.34204800000043</c:v>
                </c:pt>
                <c:pt idx="26">
                  <c:v>752.37626799999919</c:v>
                </c:pt>
                <c:pt idx="27">
                  <c:v>779.1885010000002</c:v>
                </c:pt>
                <c:pt idx="28">
                  <c:v>787.11128399999996</c:v>
                </c:pt>
                <c:pt idx="29">
                  <c:v>793.88778299999979</c:v>
                </c:pt>
                <c:pt idx="30">
                  <c:v>570.3007829999998</c:v>
                </c:pt>
                <c:pt idx="31">
                  <c:v>650.6782219999991</c:v>
                </c:pt>
                <c:pt idx="32">
                  <c:v>729.06157799999971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5-4B23-ACB4-6C964E3D9896}"/>
            </c:ext>
          </c:extLst>
        </c:ser>
        <c:ser>
          <c:idx val="3"/>
          <c:order val="3"/>
          <c:tx>
            <c:strRef>
              <c:f>'DATA-5'!$A$51</c:f>
              <c:strCache>
                <c:ptCount val="1"/>
                <c:pt idx="0">
                  <c:v>Households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'DATA-5'!$B$51:$AH$51</c:f>
              <c:numCache>
                <c:formatCode>#\ ##0.0</c:formatCode>
                <c:ptCount val="33"/>
                <c:pt idx="0">
                  <c:v>10041.492809000001</c:v>
                </c:pt>
                <c:pt idx="1">
                  <c:v>10605.864104</c:v>
                </c:pt>
                <c:pt idx="2">
                  <c:v>10259.826800000001</c:v>
                </c:pt>
                <c:pt idx="3">
                  <c:v>10624.166905</c:v>
                </c:pt>
                <c:pt idx="4">
                  <c:v>10188.047108999999</c:v>
                </c:pt>
                <c:pt idx="5">
                  <c:v>10455.177942</c:v>
                </c:pt>
                <c:pt idx="6">
                  <c:v>11293.842783</c:v>
                </c:pt>
                <c:pt idx="7">
                  <c:v>10890.427173</c:v>
                </c:pt>
                <c:pt idx="8">
                  <c:v>10895.595494000001</c:v>
                </c:pt>
                <c:pt idx="9">
                  <c:v>10695.476958000001</c:v>
                </c:pt>
                <c:pt idx="10">
                  <c:v>10406.758227</c:v>
                </c:pt>
                <c:pt idx="11">
                  <c:v>10962.380877</c:v>
                </c:pt>
                <c:pt idx="12">
                  <c:v>10732.622137</c:v>
                </c:pt>
                <c:pt idx="13">
                  <c:v>11104.499931</c:v>
                </c:pt>
                <c:pt idx="14">
                  <c:v>11026.167212999999</c:v>
                </c:pt>
                <c:pt idx="15">
                  <c:v>11150.240056000001</c:v>
                </c:pt>
                <c:pt idx="16">
                  <c:v>11111.335561</c:v>
                </c:pt>
                <c:pt idx="17">
                  <c:v>10434.867470000001</c:v>
                </c:pt>
                <c:pt idx="18">
                  <c:v>11064.020301</c:v>
                </c:pt>
                <c:pt idx="19">
                  <c:v>10985.371487</c:v>
                </c:pt>
                <c:pt idx="20">
                  <c:v>11707.91894</c:v>
                </c:pt>
                <c:pt idx="21">
                  <c:v>10579.722817</c:v>
                </c:pt>
                <c:pt idx="22">
                  <c:v>11061.753687999999</c:v>
                </c:pt>
                <c:pt idx="23">
                  <c:v>11189.27448</c:v>
                </c:pt>
                <c:pt idx="24">
                  <c:v>9832.4744159999991</c:v>
                </c:pt>
                <c:pt idx="25">
                  <c:v>10288.447955</c:v>
                </c:pt>
                <c:pt idx="26">
                  <c:v>10562.645419</c:v>
                </c:pt>
                <c:pt idx="27">
                  <c:v>10589.659548</c:v>
                </c:pt>
                <c:pt idx="28">
                  <c:v>10501.712514000001</c:v>
                </c:pt>
                <c:pt idx="29">
                  <c:v>10402.172747999999</c:v>
                </c:pt>
                <c:pt idx="30">
                  <c:v>10395.527217000001</c:v>
                </c:pt>
                <c:pt idx="31">
                  <c:v>10969.602342</c:v>
                </c:pt>
                <c:pt idx="32">
                  <c:v>10145.059724999999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A5-4B23-ACB4-6C964E3D9896}"/>
            </c:ext>
          </c:extLst>
        </c:ser>
        <c:ser>
          <c:idx val="4"/>
          <c:order val="4"/>
          <c:tx>
            <c:strRef>
              <c:f>'DATA-5'!$A$52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bg1"/>
              </a:solidFill>
            </a:ln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'DATA-5'!$B$52:$AH$52</c:f>
              <c:numCache>
                <c:formatCode>#\ ##0.0</c:formatCode>
                <c:ptCount val="33"/>
                <c:pt idx="0">
                  <c:v>3968.6081320000003</c:v>
                </c:pt>
                <c:pt idx="1">
                  <c:v>4141.986594</c:v>
                </c:pt>
                <c:pt idx="2">
                  <c:v>4006.0365970000003</c:v>
                </c:pt>
                <c:pt idx="3">
                  <c:v>4002.6546090000002</c:v>
                </c:pt>
                <c:pt idx="4">
                  <c:v>3921.8336159999999</c:v>
                </c:pt>
                <c:pt idx="5">
                  <c:v>3993.2443139999996</c:v>
                </c:pt>
                <c:pt idx="6">
                  <c:v>4377.5482300000003</c:v>
                </c:pt>
                <c:pt idx="7">
                  <c:v>4190.0570449999996</c:v>
                </c:pt>
                <c:pt idx="8">
                  <c:v>4228.6661859999995</c:v>
                </c:pt>
                <c:pt idx="9">
                  <c:v>4374.901586</c:v>
                </c:pt>
                <c:pt idx="10">
                  <c:v>4385.7899600000001</c:v>
                </c:pt>
                <c:pt idx="11">
                  <c:v>4654.6616359999998</c:v>
                </c:pt>
                <c:pt idx="12">
                  <c:v>4605.8934259999996</c:v>
                </c:pt>
                <c:pt idx="13">
                  <c:v>5156.6593679999996</c:v>
                </c:pt>
                <c:pt idx="14">
                  <c:v>5292.2736580000001</c:v>
                </c:pt>
                <c:pt idx="15">
                  <c:v>5358.0667149999999</c:v>
                </c:pt>
                <c:pt idx="16">
                  <c:v>5568.4648890000008</c:v>
                </c:pt>
                <c:pt idx="17">
                  <c:v>5287.4414910000005</c:v>
                </c:pt>
                <c:pt idx="18">
                  <c:v>5617.3604970000006</c:v>
                </c:pt>
                <c:pt idx="19">
                  <c:v>5624.243778</c:v>
                </c:pt>
                <c:pt idx="20">
                  <c:v>5860.2188470000001</c:v>
                </c:pt>
                <c:pt idx="21">
                  <c:v>5360.1594599999999</c:v>
                </c:pt>
                <c:pt idx="22">
                  <c:v>5479.3723949999994</c:v>
                </c:pt>
                <c:pt idx="23">
                  <c:v>5540.7786040000001</c:v>
                </c:pt>
                <c:pt idx="24">
                  <c:v>5176.118101</c:v>
                </c:pt>
                <c:pt idx="25">
                  <c:v>5389.8290800000004</c:v>
                </c:pt>
                <c:pt idx="26">
                  <c:v>5437.0889859999997</c:v>
                </c:pt>
                <c:pt idx="27">
                  <c:v>5601.0352029999995</c:v>
                </c:pt>
                <c:pt idx="28">
                  <c:v>5510.58961</c:v>
                </c:pt>
                <c:pt idx="29">
                  <c:v>5373.335916</c:v>
                </c:pt>
                <c:pt idx="30">
                  <c:v>5074.3174639999997</c:v>
                </c:pt>
                <c:pt idx="31">
                  <c:v>5426.5732120000002</c:v>
                </c:pt>
                <c:pt idx="32">
                  <c:v>5068.6713110000001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A5-4B23-ACB4-6C964E3D9896}"/>
            </c:ext>
          </c:extLst>
        </c:ser>
        <c:ser>
          <c:idx val="5"/>
          <c:order val="5"/>
          <c:tx>
            <c:strRef>
              <c:f>'DATA-5'!$A$53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</c:spPr>
          <c:cat>
            <c:numRef>
              <c:f>'DATA-5'!$B$47:$AH$47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'DATA-5'!$B$53:$AH$53</c:f>
              <c:numCache>
                <c:formatCode>#\ ##0.0</c:formatCode>
                <c:ptCount val="33"/>
                <c:pt idx="0">
                  <c:v>1711.2036859999935</c:v>
                </c:pt>
                <c:pt idx="1">
                  <c:v>1741.7987089999951</c:v>
                </c:pt>
                <c:pt idx="2">
                  <c:v>1639.5843640000021</c:v>
                </c:pt>
                <c:pt idx="3">
                  <c:v>1624.1177080000125</c:v>
                </c:pt>
                <c:pt idx="4">
                  <c:v>1628.919673999997</c:v>
                </c:pt>
                <c:pt idx="5">
                  <c:v>1673.0727340000012</c:v>
                </c:pt>
                <c:pt idx="6">
                  <c:v>1735.8082559999966</c:v>
                </c:pt>
                <c:pt idx="7">
                  <c:v>1672.9999720000051</c:v>
                </c:pt>
                <c:pt idx="8">
                  <c:v>1664.1519120000012</c:v>
                </c:pt>
                <c:pt idx="9">
                  <c:v>1570.353191000002</c:v>
                </c:pt>
                <c:pt idx="10">
                  <c:v>1628.7807919999977</c:v>
                </c:pt>
                <c:pt idx="11">
                  <c:v>1639.7925090000062</c:v>
                </c:pt>
                <c:pt idx="12">
                  <c:v>1604.3758030000026</c:v>
                </c:pt>
                <c:pt idx="13">
                  <c:v>1450.5065909999976</c:v>
                </c:pt>
                <c:pt idx="14">
                  <c:v>1490.3474270000079</c:v>
                </c:pt>
                <c:pt idx="15">
                  <c:v>1492.8772139999928</c:v>
                </c:pt>
                <c:pt idx="16">
                  <c:v>1454.9311220000018</c:v>
                </c:pt>
                <c:pt idx="17">
                  <c:v>1241.5336730000054</c:v>
                </c:pt>
                <c:pt idx="18">
                  <c:v>1222.854677000003</c:v>
                </c:pt>
                <c:pt idx="19">
                  <c:v>1198.9779129999952</c:v>
                </c:pt>
                <c:pt idx="20">
                  <c:v>1274.7836090000128</c:v>
                </c:pt>
                <c:pt idx="21">
                  <c:v>1270.8985089999987</c:v>
                </c:pt>
                <c:pt idx="22">
                  <c:v>1261.4489690000046</c:v>
                </c:pt>
                <c:pt idx="23">
                  <c:v>1273.4700259999954</c:v>
                </c:pt>
                <c:pt idx="24">
                  <c:v>1249.8340970000063</c:v>
                </c:pt>
                <c:pt idx="25">
                  <c:v>1235.2456449999954</c:v>
                </c:pt>
                <c:pt idx="26">
                  <c:v>1243.8271229999955</c:v>
                </c:pt>
                <c:pt idx="27">
                  <c:v>1258.8715999999986</c:v>
                </c:pt>
                <c:pt idx="28">
                  <c:v>1363.5020270000023</c:v>
                </c:pt>
                <c:pt idx="29">
                  <c:v>1374.4448249999987</c:v>
                </c:pt>
                <c:pt idx="30">
                  <c:v>1396.9218860000037</c:v>
                </c:pt>
                <c:pt idx="31">
                  <c:v>1418.3910619999951</c:v>
                </c:pt>
                <c:pt idx="32">
                  <c:v>1348.2202500000058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A5-4B23-ACB4-6C964E3D9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511080"/>
        <c:axId val="578515392"/>
      </c:areaChart>
      <c:catAx>
        <c:axId val="578511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8515392"/>
        <c:crosses val="autoZero"/>
        <c:auto val="1"/>
        <c:lblAlgn val="ctr"/>
        <c:lblOffset val="100"/>
        <c:tickMarkSkip val="1"/>
        <c:noMultiLvlLbl val="0"/>
      </c:catAx>
      <c:valAx>
        <c:axId val="578515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108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6.621003829439355E-2"/>
          <c:y val="0.91855511220036479"/>
          <c:w val="0.87714276494126753"/>
          <c:h val="4.571261489803314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consumption by transport mode,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(1990 = 100, based on terajoules)</a:t>
            </a:r>
          </a:p>
        </c:rich>
      </c:tx>
      <c:layout>
        <c:manualLayout>
          <c:xMode val="edge"/>
          <c:yMode val="edge"/>
          <c:x val="7.1949034034680087E-2"/>
          <c:y val="3.486805258129344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2469056122083099E-2"/>
          <c:y val="7.643659605310843E-2"/>
          <c:w val="0.95196255181217104"/>
          <c:h val="0.76151121800151556"/>
        </c:manualLayout>
      </c:layout>
      <c:lineChart>
        <c:grouping val="standard"/>
        <c:varyColors val="0"/>
        <c:ser>
          <c:idx val="0"/>
          <c:order val="0"/>
          <c:tx>
            <c:strRef>
              <c:f>'DATA-10'!$A$28</c:f>
              <c:strCache>
                <c:ptCount val="1"/>
                <c:pt idx="0">
                  <c:v>International aviation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'DATA-10'!$B$27:$AI$27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'DATA-10'!$B$28:$AI$28</c:f>
              <c:numCache>
                <c:formatCode>0.0</c:formatCode>
                <c:ptCount val="34"/>
                <c:pt idx="0">
                  <c:v>100</c:v>
                </c:pt>
                <c:pt idx="1">
                  <c:v>98.582782525429323</c:v>
                </c:pt>
                <c:pt idx="2">
                  <c:v>105.74644275859507</c:v>
                </c:pt>
                <c:pt idx="3">
                  <c:v>110.97973615624494</c:v>
                </c:pt>
                <c:pt idx="4">
                  <c:v>117.98962885516771</c:v>
                </c:pt>
                <c:pt idx="5">
                  <c:v>123.74313491727924</c:v>
                </c:pt>
                <c:pt idx="6">
                  <c:v>128.10619445413397</c:v>
                </c:pt>
                <c:pt idx="7">
                  <c:v>134.02025267564778</c:v>
                </c:pt>
                <c:pt idx="8">
                  <c:v>140.63749923553522</c:v>
                </c:pt>
                <c:pt idx="9">
                  <c:v>150.9338452762241</c:v>
                </c:pt>
                <c:pt idx="10">
                  <c:v>156.82167823892308</c:v>
                </c:pt>
                <c:pt idx="11">
                  <c:v>153.19655781212145</c:v>
                </c:pt>
                <c:pt idx="12">
                  <c:v>150.54569416927907</c:v>
                </c:pt>
                <c:pt idx="13">
                  <c:v>153.42691116621131</c:v>
                </c:pt>
                <c:pt idx="14">
                  <c:v>164.30179622908494</c:v>
                </c:pt>
                <c:pt idx="15">
                  <c:v>170.94451380730405</c:v>
                </c:pt>
                <c:pt idx="16">
                  <c:v>179.66481012875391</c:v>
                </c:pt>
                <c:pt idx="17">
                  <c:v>187.4523711684898</c:v>
                </c:pt>
                <c:pt idx="18">
                  <c:v>190.93587816012342</c:v>
                </c:pt>
                <c:pt idx="19">
                  <c:v>174.81602470183986</c:v>
                </c:pt>
                <c:pt idx="20">
                  <c:v>176.27804568651416</c:v>
                </c:pt>
                <c:pt idx="21">
                  <c:v>181.1293739551266</c:v>
                </c:pt>
                <c:pt idx="22">
                  <c:v>178.84758650176207</c:v>
                </c:pt>
                <c:pt idx="23">
                  <c:v>179.72230202437831</c:v>
                </c:pt>
                <c:pt idx="24">
                  <c:v>182.03966186557602</c:v>
                </c:pt>
                <c:pt idx="25">
                  <c:v>189.68626107414838</c:v>
                </c:pt>
                <c:pt idx="26">
                  <c:v>198.79796612932236</c:v>
                </c:pt>
                <c:pt idx="27">
                  <c:v>213.78517374407977</c:v>
                </c:pt>
                <c:pt idx="28">
                  <c:v>225.08389896388491</c:v>
                </c:pt>
                <c:pt idx="29">
                  <c:v>229.3456779246641</c:v>
                </c:pt>
                <c:pt idx="30">
                  <c:v>98.850248338856787</c:v>
                </c:pt>
                <c:pt idx="31">
                  <c:v>119.8635402530884</c:v>
                </c:pt>
                <c:pt idx="32">
                  <c:v>190.56651437877557</c:v>
                </c:pt>
                <c:pt idx="33">
                  <c:v>210.58633734969931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C3-4625-973F-03B6522FE727}"/>
            </c:ext>
          </c:extLst>
        </c:ser>
        <c:ser>
          <c:idx val="5"/>
          <c:order val="1"/>
          <c:tx>
            <c:strRef>
              <c:f>'DATA-10'!$A$29</c:f>
              <c:strCache>
                <c:ptCount val="1"/>
                <c:pt idx="0">
                  <c:v>Rail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'DATA-10'!$B$27:$AI$27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'DATA-10'!$B$29:$AI$29</c:f>
              <c:numCache>
                <c:formatCode>0.0</c:formatCode>
                <c:ptCount val="34"/>
                <c:pt idx="0">
                  <c:v>100</c:v>
                </c:pt>
                <c:pt idx="1">
                  <c:v>100.03882975328824</c:v>
                </c:pt>
                <c:pt idx="2">
                  <c:v>100.32976045246711</c:v>
                </c:pt>
                <c:pt idx="3">
                  <c:v>100.5203787183253</c:v>
                </c:pt>
                <c:pt idx="4">
                  <c:v>98.557524270058053</c:v>
                </c:pt>
                <c:pt idx="5">
                  <c:v>99.757473531337567</c:v>
                </c:pt>
                <c:pt idx="6">
                  <c:v>101.67471017893466</c:v>
                </c:pt>
                <c:pt idx="7">
                  <c:v>103.24015925939187</c:v>
                </c:pt>
                <c:pt idx="8">
                  <c:v>101.37070454603791</c:v>
                </c:pt>
                <c:pt idx="9">
                  <c:v>97.530488673985687</c:v>
                </c:pt>
                <c:pt idx="10">
                  <c:v>98.812739254259384</c:v>
                </c:pt>
                <c:pt idx="11">
                  <c:v>94.802875893485364</c:v>
                </c:pt>
                <c:pt idx="12">
                  <c:v>95.592291477028652</c:v>
                </c:pt>
                <c:pt idx="13">
                  <c:v>92.558836218904943</c:v>
                </c:pt>
                <c:pt idx="14">
                  <c:v>93.712727245890989</c:v>
                </c:pt>
                <c:pt idx="15">
                  <c:v>91.136857272584621</c:v>
                </c:pt>
                <c:pt idx="16">
                  <c:v>87.459340713247229</c:v>
                </c:pt>
                <c:pt idx="17">
                  <c:v>90.164620824253376</c:v>
                </c:pt>
                <c:pt idx="18">
                  <c:v>87.817209332721987</c:v>
                </c:pt>
                <c:pt idx="19">
                  <c:v>82.945775982501857</c:v>
                </c:pt>
                <c:pt idx="20">
                  <c:v>84.282912966234505</c:v>
                </c:pt>
                <c:pt idx="21">
                  <c:v>82.748542902225338</c:v>
                </c:pt>
                <c:pt idx="22">
                  <c:v>82.729682882453588</c:v>
                </c:pt>
                <c:pt idx="23">
                  <c:v>74.875391723438469</c:v>
                </c:pt>
                <c:pt idx="24">
                  <c:v>72.357111163135684</c:v>
                </c:pt>
                <c:pt idx="25">
                  <c:v>72.150401408743249</c:v>
                </c:pt>
                <c:pt idx="26">
                  <c:v>72.803784688954096</c:v>
                </c:pt>
                <c:pt idx="27">
                  <c:v>73.132123800112822</c:v>
                </c:pt>
                <c:pt idx="28">
                  <c:v>72.596409170238431</c:v>
                </c:pt>
                <c:pt idx="29">
                  <c:v>71.101362349731161</c:v>
                </c:pt>
                <c:pt idx="30">
                  <c:v>63.504925900095223</c:v>
                </c:pt>
                <c:pt idx="31">
                  <c:v>69.808252427812846</c:v>
                </c:pt>
                <c:pt idx="32">
                  <c:v>68.510160619909882</c:v>
                </c:pt>
                <c:pt idx="33">
                  <c:v>69.474693634867023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C3-4625-973F-03B6522FE727}"/>
            </c:ext>
          </c:extLst>
        </c:ser>
        <c:ser>
          <c:idx val="1"/>
          <c:order val="2"/>
          <c:tx>
            <c:strRef>
              <c:f>'DATA-10'!$A$30</c:f>
              <c:strCache>
                <c:ptCount val="1"/>
                <c:pt idx="0">
                  <c:v>Road</c:v>
                </c:pt>
              </c:strCache>
            </c:strRef>
          </c:tx>
          <c:spPr>
            <a:ln w="28575" cap="rnd" cmpd="sng" algn="ctr">
              <a:solidFill>
                <a:srgbClr val="E0404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E04040"/>
              </a:solidFill>
              <a:ln w="28575">
                <a:solidFill>
                  <a:srgbClr val="E04040"/>
                </a:solidFill>
                <a:prstDash val="solid"/>
              </a:ln>
            </c:spPr>
          </c:marker>
          <c:cat>
            <c:numRef>
              <c:f>'DATA-10'!$B$27:$AI$27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'DATA-10'!$B$30:$AI$30</c:f>
              <c:numCache>
                <c:formatCode>0.0</c:formatCode>
                <c:ptCount val="34"/>
                <c:pt idx="0">
                  <c:v>100</c:v>
                </c:pt>
                <c:pt idx="1">
                  <c:v>101.53189412500632</c:v>
                </c:pt>
                <c:pt idx="2">
                  <c:v>104.44974460193224</c:v>
                </c:pt>
                <c:pt idx="3">
                  <c:v>105.60362452772097</c:v>
                </c:pt>
                <c:pt idx="4">
                  <c:v>106.58855138705883</c:v>
                </c:pt>
                <c:pt idx="5">
                  <c:v>108.11256330071845</c:v>
                </c:pt>
                <c:pt idx="6">
                  <c:v>111.47270577791075</c:v>
                </c:pt>
                <c:pt idx="7">
                  <c:v>113.25766344345172</c:v>
                </c:pt>
                <c:pt idx="8">
                  <c:v>117.79552459519</c:v>
                </c:pt>
                <c:pt idx="9">
                  <c:v>120.49057684277315</c:v>
                </c:pt>
                <c:pt idx="10">
                  <c:v>120.5898116098541</c:v>
                </c:pt>
                <c:pt idx="11">
                  <c:v>122.80671940605237</c:v>
                </c:pt>
                <c:pt idx="12">
                  <c:v>124.45841363432977</c:v>
                </c:pt>
                <c:pt idx="13">
                  <c:v>125.80087620453439</c:v>
                </c:pt>
                <c:pt idx="14">
                  <c:v>128.8592735395668</c:v>
                </c:pt>
                <c:pt idx="15">
                  <c:v>129.02145450005204</c:v>
                </c:pt>
                <c:pt idx="16">
                  <c:v>131.94648231363522</c:v>
                </c:pt>
                <c:pt idx="17">
                  <c:v>134.10871691936279</c:v>
                </c:pt>
                <c:pt idx="18">
                  <c:v>132.33908407151503</c:v>
                </c:pt>
                <c:pt idx="19">
                  <c:v>129.54651933763193</c:v>
                </c:pt>
                <c:pt idx="20">
                  <c:v>129.25646419655763</c:v>
                </c:pt>
                <c:pt idx="21">
                  <c:v>129.18252886128832</c:v>
                </c:pt>
                <c:pt idx="22">
                  <c:v>124.2057972322412</c:v>
                </c:pt>
                <c:pt idx="23">
                  <c:v>123.26292889102153</c:v>
                </c:pt>
                <c:pt idx="24">
                  <c:v>125.14758232078734</c:v>
                </c:pt>
                <c:pt idx="25">
                  <c:v>126.83737782856399</c:v>
                </c:pt>
                <c:pt idx="26">
                  <c:v>129.64207059314236</c:v>
                </c:pt>
                <c:pt idx="27">
                  <c:v>132.16981127187717</c:v>
                </c:pt>
                <c:pt idx="28">
                  <c:v>132.82065544719609</c:v>
                </c:pt>
                <c:pt idx="29">
                  <c:v>134.00335627620851</c:v>
                </c:pt>
                <c:pt idx="30">
                  <c:v>118.0542963438135</c:v>
                </c:pt>
                <c:pt idx="31">
                  <c:v>127.50107178845079</c:v>
                </c:pt>
                <c:pt idx="32">
                  <c:v>130.52083127547959</c:v>
                </c:pt>
                <c:pt idx="33">
                  <c:v>129.9935430763567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C3-4625-973F-03B6522FE727}"/>
            </c:ext>
          </c:extLst>
        </c:ser>
        <c:ser>
          <c:idx val="2"/>
          <c:order val="3"/>
          <c:tx>
            <c:strRef>
              <c:f>'DATA-10'!$A$31</c:f>
              <c:strCache>
                <c:ptCount val="1"/>
                <c:pt idx="0">
                  <c:v>Domestic aviation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'DATA-10'!$B$27:$AI$27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'DATA-10'!$B$31:$AI$31</c:f>
              <c:numCache>
                <c:formatCode>0.0</c:formatCode>
                <c:ptCount val="34"/>
                <c:pt idx="0">
                  <c:v>100</c:v>
                </c:pt>
                <c:pt idx="1">
                  <c:v>93.739490641007677</c:v>
                </c:pt>
                <c:pt idx="2">
                  <c:v>93.264034425681814</c:v>
                </c:pt>
                <c:pt idx="3">
                  <c:v>89.703458962727026</c:v>
                </c:pt>
                <c:pt idx="4">
                  <c:v>84.451042678878608</c:v>
                </c:pt>
                <c:pt idx="5">
                  <c:v>85.330660337001163</c:v>
                </c:pt>
                <c:pt idx="6">
                  <c:v>91.418161812749403</c:v>
                </c:pt>
                <c:pt idx="7">
                  <c:v>97.174340477946473</c:v>
                </c:pt>
                <c:pt idx="8">
                  <c:v>103.55632100619503</c:v>
                </c:pt>
                <c:pt idx="9">
                  <c:v>108.09876257014884</c:v>
                </c:pt>
                <c:pt idx="10">
                  <c:v>114.36497082678707</c:v>
                </c:pt>
                <c:pt idx="11">
                  <c:v>111.55544535573061</c:v>
                </c:pt>
                <c:pt idx="12">
                  <c:v>104.6010255434697</c:v>
                </c:pt>
                <c:pt idx="13">
                  <c:v>105.42935694658007</c:v>
                </c:pt>
                <c:pt idx="14">
                  <c:v>109.22387495405464</c:v>
                </c:pt>
                <c:pt idx="15">
                  <c:v>116.93526065657534</c:v>
                </c:pt>
                <c:pt idx="16">
                  <c:v>119.40930923510116</c:v>
                </c:pt>
                <c:pt idx="17">
                  <c:v>125.01628174531669</c:v>
                </c:pt>
                <c:pt idx="18">
                  <c:v>121.137402080817</c:v>
                </c:pt>
                <c:pt idx="19">
                  <c:v>109.7869081652016</c:v>
                </c:pt>
                <c:pt idx="20">
                  <c:v>112.95404699164835</c:v>
                </c:pt>
                <c:pt idx="21">
                  <c:v>120.09829558843282</c:v>
                </c:pt>
                <c:pt idx="22">
                  <c:v>111.38134960105803</c:v>
                </c:pt>
                <c:pt idx="23">
                  <c:v>103.98735899135774</c:v>
                </c:pt>
                <c:pt idx="24">
                  <c:v>104.38358509080811</c:v>
                </c:pt>
                <c:pt idx="25">
                  <c:v>108.46156769155691</c:v>
                </c:pt>
                <c:pt idx="26">
                  <c:v>114.90322389455105</c:v>
                </c:pt>
                <c:pt idx="27">
                  <c:v>120.1138680186353</c:v>
                </c:pt>
                <c:pt idx="28">
                  <c:v>125.39250840877773</c:v>
                </c:pt>
                <c:pt idx="29">
                  <c:v>130.17773649134699</c:v>
                </c:pt>
                <c:pt idx="30">
                  <c:v>60.31756142817062</c:v>
                </c:pt>
                <c:pt idx="31">
                  <c:v>82.287829462292308</c:v>
                </c:pt>
                <c:pt idx="32">
                  <c:v>119.40318159375076</c:v>
                </c:pt>
                <c:pt idx="33">
                  <c:v>124.32753055575606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C3-4625-973F-03B6522FE727}"/>
            </c:ext>
          </c:extLst>
        </c:ser>
        <c:ser>
          <c:idx val="3"/>
          <c:order val="4"/>
          <c:tx>
            <c:strRef>
              <c:f>'DATA-10'!$A$32</c:f>
              <c:strCache>
                <c:ptCount val="1"/>
                <c:pt idx="0">
                  <c:v>Inland waterways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'DATA-10'!$B$27:$AI$27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'DATA-10'!$B$32:$AI$32</c:f>
              <c:numCache>
                <c:formatCode>0.0</c:formatCode>
                <c:ptCount val="34"/>
                <c:pt idx="0">
                  <c:v>100</c:v>
                </c:pt>
                <c:pt idx="1">
                  <c:v>103.19789456449342</c:v>
                </c:pt>
                <c:pt idx="2">
                  <c:v>103.70879922994736</c:v>
                </c:pt>
                <c:pt idx="3">
                  <c:v>99.309795409899309</c:v>
                </c:pt>
                <c:pt idx="4">
                  <c:v>101.67060809041173</c:v>
                </c:pt>
                <c:pt idx="5">
                  <c:v>97.874670167236971</c:v>
                </c:pt>
                <c:pt idx="6">
                  <c:v>107.03666564584016</c:v>
                </c:pt>
                <c:pt idx="7">
                  <c:v>103.31730097402902</c:v>
                </c:pt>
                <c:pt idx="8">
                  <c:v>104.14148588459679</c:v>
                </c:pt>
                <c:pt idx="9">
                  <c:v>112.69158442283363</c:v>
                </c:pt>
                <c:pt idx="10">
                  <c:v>100.36063212472337</c:v>
                </c:pt>
                <c:pt idx="11">
                  <c:v>103.41473481327024</c:v>
                </c:pt>
                <c:pt idx="12">
                  <c:v>102.51483212851026</c:v>
                </c:pt>
                <c:pt idx="13">
                  <c:v>107.99919146604657</c:v>
                </c:pt>
                <c:pt idx="14">
                  <c:v>109.64839883656761</c:v>
                </c:pt>
                <c:pt idx="15">
                  <c:v>107.6086815367906</c:v>
                </c:pt>
                <c:pt idx="16">
                  <c:v>110.13819744138225</c:v>
                </c:pt>
                <c:pt idx="17">
                  <c:v>107.25963535867071</c:v>
                </c:pt>
                <c:pt idx="18">
                  <c:v>105.2955264276228</c:v>
                </c:pt>
                <c:pt idx="19">
                  <c:v>102.09147941473466</c:v>
                </c:pt>
                <c:pt idx="20">
                  <c:v>96.75791390278242</c:v>
                </c:pt>
                <c:pt idx="21">
                  <c:v>86.855733005547222</c:v>
                </c:pt>
                <c:pt idx="22">
                  <c:v>84.258901022766864</c:v>
                </c:pt>
                <c:pt idx="23">
                  <c:v>76.47796885870946</c:v>
                </c:pt>
                <c:pt idx="24">
                  <c:v>70.905525711844462</c:v>
                </c:pt>
                <c:pt idx="25">
                  <c:v>75.859583438883178</c:v>
                </c:pt>
                <c:pt idx="26">
                  <c:v>78.740189289195044</c:v>
                </c:pt>
                <c:pt idx="27">
                  <c:v>82.802164523650376</c:v>
                </c:pt>
                <c:pt idx="28">
                  <c:v>80.325248283401848</c:v>
                </c:pt>
                <c:pt idx="29">
                  <c:v>81.528439460562851</c:v>
                </c:pt>
                <c:pt idx="30">
                  <c:v>69.574499767308822</c:v>
                </c:pt>
                <c:pt idx="31">
                  <c:v>77.036677735603504</c:v>
                </c:pt>
                <c:pt idx="32">
                  <c:v>80.112159998447368</c:v>
                </c:pt>
                <c:pt idx="33">
                  <c:v>75.795006174766201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C3-4625-973F-03B6522FE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515784"/>
        <c:axId val="578516568"/>
      </c:lineChart>
      <c:catAx>
        <c:axId val="578515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8516568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578516568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78515784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4.9390194053612162E-2"/>
          <c:y val="0.92325107897077718"/>
          <c:w val="0.82335065186523804"/>
          <c:h val="3.613514314894738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Non-energy consumption by fuel, EU,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7.3315154253259324E-2"/>
          <c:y val="1.3947550489243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032213186466443E-2"/>
          <c:y val="7.643659605310843E-2"/>
          <c:w val="0.91376755159703393"/>
          <c:h val="0.75262401300255877"/>
        </c:manualLayout>
      </c:layout>
      <c:areaChart>
        <c:grouping val="stacked"/>
        <c:varyColors val="0"/>
        <c:ser>
          <c:idx val="3"/>
          <c:order val="0"/>
          <c:tx>
            <c:strRef>
              <c:f>'DATA-1'!$A$159</c:f>
              <c:strCache>
                <c:ptCount val="1"/>
                <c:pt idx="0">
                  <c:v>Peat and peat products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'DATA-1'!$B$155:$AI$155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'DATA-1'!$B$159:$AI$159</c:f>
              <c:numCache>
                <c:formatCode>#\ ##0.0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0-49AF-94B4-D14C37BD0210}"/>
            </c:ext>
          </c:extLst>
        </c:ser>
        <c:ser>
          <c:idx val="4"/>
          <c:order val="1"/>
          <c:tx>
            <c:strRef>
              <c:f>'DATA-1'!$A$160</c:f>
              <c:strCache>
                <c:ptCount val="1"/>
                <c:pt idx="0">
                  <c:v>Oil shale and oil sands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'DATA-1'!$B$155:$AI$155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'DATA-1'!$B$160:$AI$160</c:f>
              <c:numCache>
                <c:formatCode>#\ ##0.0</c:formatCode>
                <c:ptCount val="34"/>
                <c:pt idx="0">
                  <c:v>0.18359299999999998</c:v>
                </c:pt>
                <c:pt idx="1">
                  <c:v>0.100922</c:v>
                </c:pt>
                <c:pt idx="2">
                  <c:v>0.16558200000000001</c:v>
                </c:pt>
                <c:pt idx="3">
                  <c:v>0.28263499999999997</c:v>
                </c:pt>
                <c:pt idx="4">
                  <c:v>0.22451099999999999</c:v>
                </c:pt>
                <c:pt idx="5">
                  <c:v>0.24079599999999998</c:v>
                </c:pt>
                <c:pt idx="6">
                  <c:v>0.26467000000000002</c:v>
                </c:pt>
                <c:pt idx="7">
                  <c:v>0.275667</c:v>
                </c:pt>
                <c:pt idx="8">
                  <c:v>0.23577000000000001</c:v>
                </c:pt>
                <c:pt idx="9">
                  <c:v>0.193522</c:v>
                </c:pt>
                <c:pt idx="10">
                  <c:v>0.26756200000000002</c:v>
                </c:pt>
                <c:pt idx="11">
                  <c:v>0.32522099999999998</c:v>
                </c:pt>
                <c:pt idx="12">
                  <c:v>0.32344600000000001</c:v>
                </c:pt>
                <c:pt idx="13">
                  <c:v>0.33912400000000004</c:v>
                </c:pt>
                <c:pt idx="14">
                  <c:v>0.36625099999999999</c:v>
                </c:pt>
                <c:pt idx="15">
                  <c:v>0.38452999999999998</c:v>
                </c:pt>
                <c:pt idx="16">
                  <c:v>0.39320900000000003</c:v>
                </c:pt>
                <c:pt idx="17">
                  <c:v>0.37977300000000003</c:v>
                </c:pt>
                <c:pt idx="18">
                  <c:v>0.47497600000000001</c:v>
                </c:pt>
                <c:pt idx="19">
                  <c:v>0.55699100000000001</c:v>
                </c:pt>
                <c:pt idx="20">
                  <c:v>0.65159599999999995</c:v>
                </c:pt>
                <c:pt idx="21">
                  <c:v>0.64107700000000001</c:v>
                </c:pt>
                <c:pt idx="22">
                  <c:v>0.71200599999999992</c:v>
                </c:pt>
                <c:pt idx="23">
                  <c:v>0.66627200000000009</c:v>
                </c:pt>
                <c:pt idx="24">
                  <c:v>0.77746599999999999</c:v>
                </c:pt>
                <c:pt idx="25">
                  <c:v>0.94229200000000002</c:v>
                </c:pt>
                <c:pt idx="26">
                  <c:v>0.85709199999999996</c:v>
                </c:pt>
                <c:pt idx="27">
                  <c:v>2.9352809999999998</c:v>
                </c:pt>
                <c:pt idx="28">
                  <c:v>2.7757489999999998</c:v>
                </c:pt>
                <c:pt idx="29">
                  <c:v>2.684917</c:v>
                </c:pt>
                <c:pt idx="30">
                  <c:v>2.889669</c:v>
                </c:pt>
                <c:pt idx="31">
                  <c:v>2.6600949999999997</c:v>
                </c:pt>
                <c:pt idx="32">
                  <c:v>2.177835</c:v>
                </c:pt>
                <c:pt idx="33">
                  <c:v>3.0732249999999999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C0-49AF-94B4-D14C37BD0210}"/>
            </c:ext>
          </c:extLst>
        </c:ser>
        <c:ser>
          <c:idx val="2"/>
          <c:order val="2"/>
          <c:tx>
            <c:strRef>
              <c:f>'DATA-1'!$A$156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cat>
            <c:numRef>
              <c:f>'DATA-1'!$B$155:$AI$155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'DATA-1'!$B$156:$AI$156</c:f>
              <c:numCache>
                <c:formatCode>#\ ##0.0</c:formatCode>
                <c:ptCount val="34"/>
                <c:pt idx="0">
                  <c:v>67.924132</c:v>
                </c:pt>
                <c:pt idx="1">
                  <c:v>68.742052000000001</c:v>
                </c:pt>
                <c:pt idx="2">
                  <c:v>46.699264999999997</c:v>
                </c:pt>
                <c:pt idx="3">
                  <c:v>42.314180999999998</c:v>
                </c:pt>
                <c:pt idx="4">
                  <c:v>41.557709000000003</c:v>
                </c:pt>
                <c:pt idx="5">
                  <c:v>42.138703999999997</c:v>
                </c:pt>
                <c:pt idx="6">
                  <c:v>43.983069</c:v>
                </c:pt>
                <c:pt idx="7">
                  <c:v>42.809338000000004</c:v>
                </c:pt>
                <c:pt idx="8">
                  <c:v>39.952032000000003</c:v>
                </c:pt>
                <c:pt idx="9">
                  <c:v>36.280319000000006</c:v>
                </c:pt>
                <c:pt idx="10">
                  <c:v>41.206617999999999</c:v>
                </c:pt>
                <c:pt idx="11">
                  <c:v>41.690849</c:v>
                </c:pt>
                <c:pt idx="12">
                  <c:v>51.674016999999999</c:v>
                </c:pt>
                <c:pt idx="13">
                  <c:v>51.581718000000002</c:v>
                </c:pt>
                <c:pt idx="14">
                  <c:v>59.246490000000001</c:v>
                </c:pt>
                <c:pt idx="15">
                  <c:v>57.783881999999998</c:v>
                </c:pt>
                <c:pt idx="16">
                  <c:v>63.629294000000002</c:v>
                </c:pt>
                <c:pt idx="17">
                  <c:v>66.538995</c:v>
                </c:pt>
                <c:pt idx="18">
                  <c:v>68.561467000000007</c:v>
                </c:pt>
                <c:pt idx="19">
                  <c:v>49.986027999999997</c:v>
                </c:pt>
                <c:pt idx="20">
                  <c:v>57.996957000000002</c:v>
                </c:pt>
                <c:pt idx="21">
                  <c:v>69.784729999999996</c:v>
                </c:pt>
                <c:pt idx="22">
                  <c:v>67.748930999999999</c:v>
                </c:pt>
                <c:pt idx="23">
                  <c:v>71.632729000000012</c:v>
                </c:pt>
                <c:pt idx="24">
                  <c:v>71.576266000000004</c:v>
                </c:pt>
                <c:pt idx="25">
                  <c:v>71.801512000000002</c:v>
                </c:pt>
                <c:pt idx="26">
                  <c:v>70.119441000000009</c:v>
                </c:pt>
                <c:pt idx="27">
                  <c:v>69.630168000000012</c:v>
                </c:pt>
                <c:pt idx="28">
                  <c:v>70.785240000000002</c:v>
                </c:pt>
                <c:pt idx="29">
                  <c:v>65.771180999999999</c:v>
                </c:pt>
                <c:pt idx="30">
                  <c:v>61.000413999999999</c:v>
                </c:pt>
                <c:pt idx="31">
                  <c:v>63.919446000000001</c:v>
                </c:pt>
                <c:pt idx="32">
                  <c:v>61.110944000000003</c:v>
                </c:pt>
                <c:pt idx="33">
                  <c:v>57.474493000000002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17-4761-9C43-D8E679FBC8AB}"/>
            </c:ext>
          </c:extLst>
        </c:ser>
        <c:ser>
          <c:idx val="1"/>
          <c:order val="3"/>
          <c:tx>
            <c:strRef>
              <c:f>'DATA-1'!$A$157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bg1"/>
              </a:solidFill>
            </a:ln>
          </c:spPr>
          <c:cat>
            <c:numRef>
              <c:f>'DATA-1'!$B$155:$AI$155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'DATA-1'!$B$157:$AI$157</c:f>
              <c:numCache>
                <c:formatCode>#\ ##0.0</c:formatCode>
                <c:ptCount val="34"/>
                <c:pt idx="0">
                  <c:v>591.06897199999992</c:v>
                </c:pt>
                <c:pt idx="1">
                  <c:v>543.57422400000007</c:v>
                </c:pt>
                <c:pt idx="2">
                  <c:v>601.85105500000009</c:v>
                </c:pt>
                <c:pt idx="3">
                  <c:v>540.93684800000005</c:v>
                </c:pt>
                <c:pt idx="4">
                  <c:v>554.84242500000005</c:v>
                </c:pt>
                <c:pt idx="5">
                  <c:v>573.75693500000011</c:v>
                </c:pt>
                <c:pt idx="6">
                  <c:v>593.567318</c:v>
                </c:pt>
                <c:pt idx="7">
                  <c:v>620.55982600000004</c:v>
                </c:pt>
                <c:pt idx="8">
                  <c:v>576.16255200000001</c:v>
                </c:pt>
                <c:pt idx="9">
                  <c:v>573.15961100000004</c:v>
                </c:pt>
                <c:pt idx="10">
                  <c:v>607.05986699999994</c:v>
                </c:pt>
                <c:pt idx="11">
                  <c:v>582.54058099999997</c:v>
                </c:pt>
                <c:pt idx="12">
                  <c:v>523.41397499999994</c:v>
                </c:pt>
                <c:pt idx="13">
                  <c:v>544.25647900000001</c:v>
                </c:pt>
                <c:pt idx="14">
                  <c:v>570.01488700000004</c:v>
                </c:pt>
                <c:pt idx="15">
                  <c:v>590.01584199999991</c:v>
                </c:pt>
                <c:pt idx="16">
                  <c:v>537.49417400000004</c:v>
                </c:pt>
                <c:pt idx="17">
                  <c:v>577.825695</c:v>
                </c:pt>
                <c:pt idx="18">
                  <c:v>558.14026100000001</c:v>
                </c:pt>
                <c:pt idx="19">
                  <c:v>503.10469799999998</c:v>
                </c:pt>
                <c:pt idx="20">
                  <c:v>571.37615399999993</c:v>
                </c:pt>
                <c:pt idx="21">
                  <c:v>600.58062600000005</c:v>
                </c:pt>
                <c:pt idx="22">
                  <c:v>584.46702900000003</c:v>
                </c:pt>
                <c:pt idx="23">
                  <c:v>572.75161100000003</c:v>
                </c:pt>
                <c:pt idx="24">
                  <c:v>598.70002699999998</c:v>
                </c:pt>
                <c:pt idx="25">
                  <c:v>573.24574800000005</c:v>
                </c:pt>
                <c:pt idx="26">
                  <c:v>566.890176</c:v>
                </c:pt>
                <c:pt idx="27">
                  <c:v>622.69922900000006</c:v>
                </c:pt>
                <c:pt idx="28">
                  <c:v>611.98303699999997</c:v>
                </c:pt>
                <c:pt idx="29">
                  <c:v>637.13758600000006</c:v>
                </c:pt>
                <c:pt idx="30">
                  <c:v>617.683718</c:v>
                </c:pt>
                <c:pt idx="31">
                  <c:v>609.22697100000005</c:v>
                </c:pt>
                <c:pt idx="32">
                  <c:v>411.41687800000005</c:v>
                </c:pt>
                <c:pt idx="33">
                  <c:v>404.79663299999999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7-4761-9C43-D8E679FBC8AB}"/>
            </c:ext>
          </c:extLst>
        </c:ser>
        <c:ser>
          <c:idx val="0"/>
          <c:order val="4"/>
          <c:tx>
            <c:strRef>
              <c:f>'DATA-1'!$A$158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bg1"/>
              </a:solidFill>
            </a:ln>
          </c:spPr>
          <c:cat>
            <c:numRef>
              <c:f>'DATA-1'!$B$155:$AI$155</c:f>
              <c:numCache>
                <c:formatCode>General</c:formatCod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numCache>
            </c:numRef>
          </c:cat>
          <c:val>
            <c:numRef>
              <c:f>'DATA-1'!$B$158:$AI$158</c:f>
              <c:numCache>
                <c:formatCode>#\ ##0.0</c:formatCode>
                <c:ptCount val="34"/>
                <c:pt idx="0">
                  <c:v>3058.4044389999999</c:v>
                </c:pt>
                <c:pt idx="1">
                  <c:v>3037.3811779999996</c:v>
                </c:pt>
                <c:pt idx="2">
                  <c:v>3060.3459210000001</c:v>
                </c:pt>
                <c:pt idx="3">
                  <c:v>2855.9272880000003</c:v>
                </c:pt>
                <c:pt idx="4">
                  <c:v>3171.1583309999996</c:v>
                </c:pt>
                <c:pt idx="5">
                  <c:v>3353.2525380000002</c:v>
                </c:pt>
                <c:pt idx="6">
                  <c:v>3290.6595170000001</c:v>
                </c:pt>
                <c:pt idx="7">
                  <c:v>3504.5465040000004</c:v>
                </c:pt>
                <c:pt idx="8">
                  <c:v>3607.3187560000001</c:v>
                </c:pt>
                <c:pt idx="9">
                  <c:v>3522.113128</c:v>
                </c:pt>
                <c:pt idx="10">
                  <c:v>3597.8369980000002</c:v>
                </c:pt>
                <c:pt idx="11">
                  <c:v>3625.6934150000002</c:v>
                </c:pt>
                <c:pt idx="12">
                  <c:v>3661.601596</c:v>
                </c:pt>
                <c:pt idx="13">
                  <c:v>3608.045975</c:v>
                </c:pt>
                <c:pt idx="14">
                  <c:v>3659.0212779999997</c:v>
                </c:pt>
                <c:pt idx="15">
                  <c:v>3742.346571</c:v>
                </c:pt>
                <c:pt idx="16">
                  <c:v>3787.7309279999999</c:v>
                </c:pt>
                <c:pt idx="17">
                  <c:v>3743.6053739999998</c:v>
                </c:pt>
                <c:pt idx="18">
                  <c:v>3635.253545</c:v>
                </c:pt>
                <c:pt idx="19">
                  <c:v>3341.0255929999998</c:v>
                </c:pt>
                <c:pt idx="20">
                  <c:v>3485.2676430000001</c:v>
                </c:pt>
                <c:pt idx="21">
                  <c:v>3368.5407960000002</c:v>
                </c:pt>
                <c:pt idx="22">
                  <c:v>3220.1322059999998</c:v>
                </c:pt>
                <c:pt idx="23">
                  <c:v>3093.4178160000001</c:v>
                </c:pt>
                <c:pt idx="24">
                  <c:v>3151.5575759999997</c:v>
                </c:pt>
                <c:pt idx="25">
                  <c:v>3049.687152</c:v>
                </c:pt>
                <c:pt idx="26">
                  <c:v>3048.6928859999998</c:v>
                </c:pt>
                <c:pt idx="27">
                  <c:v>3280.331999</c:v>
                </c:pt>
                <c:pt idx="28">
                  <c:v>3133.7086899999999</c:v>
                </c:pt>
                <c:pt idx="29">
                  <c:v>3084.5432209999999</c:v>
                </c:pt>
                <c:pt idx="30">
                  <c:v>3083.1230030000002</c:v>
                </c:pt>
                <c:pt idx="31">
                  <c:v>3182.8283259999998</c:v>
                </c:pt>
                <c:pt idx="32">
                  <c:v>2769.1909230000001</c:v>
                </c:pt>
                <c:pt idx="33">
                  <c:v>2556.4929300000003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7-4761-9C43-D8E679FB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264000"/>
        <c:axId val="573264392"/>
      </c:areaChart>
      <c:catAx>
        <c:axId val="57326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3264392"/>
        <c:crosses val="autoZero"/>
        <c:auto val="1"/>
        <c:lblAlgn val="ctr"/>
        <c:lblOffset val="100"/>
        <c:tickMarkSkip val="1"/>
        <c:noMultiLvlLbl val="0"/>
      </c:catAx>
      <c:valAx>
        <c:axId val="573264392"/>
        <c:scaling>
          <c:orientation val="minMax"/>
          <c:max val="4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_ ;\-#\ ##0\ 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3264000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499929721899517"/>
          <c:y val="0.91855511220036479"/>
          <c:w val="0.70001405562009666"/>
          <c:h val="2.6884108105733648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zero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dependency by fuel, EU, in selected years, 1990-2023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Petajoule (PJ)</a:t>
            </a:r>
          </a:p>
        </c:rich>
      </c:tx>
      <c:layout>
        <c:manualLayout>
          <c:xMode val="edge"/>
          <c:yMode val="edge"/>
          <c:x val="3.6429872495446266E-3"/>
          <c:y val="5.578800557880055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480773919653485E-2"/>
          <c:y val="9.7357098145158638E-2"/>
          <c:w val="0.92742265823329462"/>
          <c:h val="0.636686983164761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'DATA-8'!$A$103</c:f>
              <c:strCache>
                <c:ptCount val="1"/>
                <c:pt idx="0">
                  <c:v>Solid fossil fuels - domestic production and stocks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'DATA-8'!$C$102:$BE$102</c:f>
              <c:numCache>
                <c:formatCode>General</c:formatCode>
                <c:ptCount val="55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'DATA-8'!$C$103:$BE$103</c:f>
              <c:numCache>
                <c:formatCode>General</c:formatCode>
                <c:ptCount val="55"/>
                <c:pt idx="0" formatCode="#,##0">
                  <c:v>13037.087189</c:v>
                </c:pt>
                <c:pt idx="4" formatCode="#,##0">
                  <c:v>10182.422258000001</c:v>
                </c:pt>
                <c:pt idx="8" formatCode="#,##0">
                  <c:v>8195.3013240000018</c:v>
                </c:pt>
                <c:pt idx="12" formatCode="#,##0">
                  <c:v>7381.9301510000014</c:v>
                </c:pt>
                <c:pt idx="16" formatCode="#,##0">
                  <c:v>6337.720373000001</c:v>
                </c:pt>
                <c:pt idx="20" formatCode="#,##0">
                  <c:v>5782.5657279999996</c:v>
                </c:pt>
                <c:pt idx="24" formatCode="#,##0">
                  <c:v>5538.3218539999998</c:v>
                </c:pt>
                <c:pt idx="28" formatCode="#,##0">
                  <c:v>5198.6977150000002</c:v>
                </c:pt>
                <c:pt idx="32" formatCode="#,##0">
                  <c:v>4948.9297790000001</c:v>
                </c:pt>
                <c:pt idx="36" formatCode="#,##0">
                  <c:v>4078.4168730000001</c:v>
                </c:pt>
                <c:pt idx="40" formatCode="#,##0">
                  <c:v>3776.9131970000003</c:v>
                </c:pt>
                <c:pt idx="44" formatCode="#,##0">
                  <c:v>4296.5025009999999</c:v>
                </c:pt>
                <c:pt idx="48" formatCode="#,##0">
                  <c:v>3676.9791540000001</c:v>
                </c:pt>
                <c:pt idx="51" formatCode="#,##0">
                  <c:v>3112.8195409999998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B-412E-BF7D-FB01864C568D}"/>
            </c:ext>
          </c:extLst>
        </c:ser>
        <c:ser>
          <c:idx val="3"/>
          <c:order val="1"/>
          <c:tx>
            <c:strRef>
              <c:f>'DATA-8'!$A$106</c:f>
              <c:strCache>
                <c:ptCount val="1"/>
                <c:pt idx="0">
                  <c:v>Solid fossil fuels - net imports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'DATA-8'!$C$102:$BE$102</c:f>
              <c:numCache>
                <c:formatCode>General</c:formatCode>
                <c:ptCount val="55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'DATA-8'!$C$106:$BE$106</c:f>
              <c:numCache>
                <c:formatCode>General</c:formatCode>
                <c:ptCount val="55"/>
                <c:pt idx="0" formatCode="#,##0">
                  <c:v>2995.1212869999999</c:v>
                </c:pt>
                <c:pt idx="4" formatCode="#,##0">
                  <c:v>2837.9603040000002</c:v>
                </c:pt>
                <c:pt idx="8" formatCode="#,##0">
                  <c:v>3487.0532949999993</c:v>
                </c:pt>
                <c:pt idx="12" formatCode="#,##0">
                  <c:v>4100.5288069999997</c:v>
                </c:pt>
                <c:pt idx="16" formatCode="#,##0">
                  <c:v>3923.3532569999998</c:v>
                </c:pt>
                <c:pt idx="20" formatCode="#,##0">
                  <c:v>4017.947705</c:v>
                </c:pt>
                <c:pt idx="24" formatCode="#,##0">
                  <c:v>3864.6401349999996</c:v>
                </c:pt>
                <c:pt idx="28" formatCode="#,##0">
                  <c:v>3960.9902100000004</c:v>
                </c:pt>
                <c:pt idx="32" formatCode="#,##0">
                  <c:v>3854.2760280000002</c:v>
                </c:pt>
                <c:pt idx="36" formatCode="#,##0">
                  <c:v>3115.571817</c:v>
                </c:pt>
                <c:pt idx="40" formatCode="#,##0">
                  <c:v>2106.1733170000002</c:v>
                </c:pt>
                <c:pt idx="44" formatCode="#,##0">
                  <c:v>2548.7091490000003</c:v>
                </c:pt>
                <c:pt idx="48" formatCode="#,##0">
                  <c:v>3119.7582690000004</c:v>
                </c:pt>
                <c:pt idx="51" formatCode="#,##0">
                  <c:v>2145.0176510000001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B-412E-BF7D-FB01864C568D}"/>
            </c:ext>
          </c:extLst>
        </c:ser>
        <c:ser>
          <c:idx val="1"/>
          <c:order val="2"/>
          <c:tx>
            <c:strRef>
              <c:f>'DATA-8'!$A$104</c:f>
              <c:strCache>
                <c:ptCount val="1"/>
                <c:pt idx="0">
                  <c:v>Total petroleum products - domestic production and stocks</c:v>
                </c:pt>
              </c:strCache>
            </c:strRef>
          </c:tx>
          <c:spPr>
            <a:solidFill>
              <a:srgbClr val="FF3300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'DATA-8'!$C$102:$BE$102</c:f>
              <c:numCache>
                <c:formatCode>General</c:formatCode>
                <c:ptCount val="55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'DATA-8'!$C$104:$BE$104</c:f>
              <c:numCache>
                <c:formatCode>#,##0</c:formatCode>
                <c:ptCount val="55"/>
                <c:pt idx="1">
                  <c:v>1689.3981050000039</c:v>
                </c:pt>
                <c:pt idx="5">
                  <c:v>1776.2169360000007</c:v>
                </c:pt>
                <c:pt idx="9">
                  <c:v>1746.1608520000009</c:v>
                </c:pt>
                <c:pt idx="13" formatCode="General">
                  <c:v>1663.6783449999966</c:v>
                </c:pt>
                <c:pt idx="17">
                  <c:v>1479.426964000002</c:v>
                </c:pt>
                <c:pt idx="21">
                  <c:v>732.20335500000147</c:v>
                </c:pt>
                <c:pt idx="25">
                  <c:v>1191.3135469999943</c:v>
                </c:pt>
                <c:pt idx="29">
                  <c:v>1449.925435000001</c:v>
                </c:pt>
                <c:pt idx="33">
                  <c:v>1254.1348379999981</c:v>
                </c:pt>
                <c:pt idx="37">
                  <c:v>747.71405900000173</c:v>
                </c:pt>
                <c:pt idx="41">
                  <c:v>637.96873600000254</c:v>
                </c:pt>
                <c:pt idx="45">
                  <c:v>1739.2919560000009</c:v>
                </c:pt>
                <c:pt idx="49">
                  <c:v>480.06727800000226</c:v>
                </c:pt>
                <c:pt idx="52">
                  <c:v>1085.4495290000013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B-412E-BF7D-FB01864C568D}"/>
            </c:ext>
          </c:extLst>
        </c:ser>
        <c:ser>
          <c:idx val="4"/>
          <c:order val="3"/>
          <c:tx>
            <c:strRef>
              <c:f>'DATA-8'!$A$107</c:f>
              <c:strCache>
                <c:ptCount val="1"/>
                <c:pt idx="0">
                  <c:v>Total petroleum products - net imports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'DATA-8'!$C$102:$BE$102</c:f>
              <c:numCache>
                <c:formatCode>General</c:formatCode>
                <c:ptCount val="55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'DATA-8'!$C$107:$BE$107</c:f>
              <c:numCache>
                <c:formatCode>#,##0</c:formatCode>
                <c:ptCount val="55"/>
                <c:pt idx="1">
                  <c:v>22639.416623999998</c:v>
                </c:pt>
                <c:pt idx="5">
                  <c:v>23464.319041999999</c:v>
                </c:pt>
                <c:pt idx="9">
                  <c:v>24221.430104999999</c:v>
                </c:pt>
                <c:pt idx="13" formatCode="General">
                  <c:v>25375.600901000002</c:v>
                </c:pt>
                <c:pt idx="17">
                  <c:v>23036.755058999996</c:v>
                </c:pt>
                <c:pt idx="21">
                  <c:v>21501.744850999999</c:v>
                </c:pt>
                <c:pt idx="25">
                  <c:v>21329.413322000004</c:v>
                </c:pt>
                <c:pt idx="29">
                  <c:v>21682.589696999999</c:v>
                </c:pt>
                <c:pt idx="33">
                  <c:v>21667.097684</c:v>
                </c:pt>
                <c:pt idx="37">
                  <c:v>22077.514267999999</c:v>
                </c:pt>
                <c:pt idx="41">
                  <c:v>19277.670309000001</c:v>
                </c:pt>
                <c:pt idx="45">
                  <c:v>19213.922713</c:v>
                </c:pt>
                <c:pt idx="49">
                  <c:v>21043.226755999996</c:v>
                </c:pt>
                <c:pt idx="52">
                  <c:v>20006.129521999999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B-412E-BF7D-FB01864C568D}"/>
            </c:ext>
          </c:extLst>
        </c:ser>
        <c:ser>
          <c:idx val="2"/>
          <c:order val="4"/>
          <c:tx>
            <c:strRef>
              <c:f>'DATA-8'!$A$105</c:f>
              <c:strCache>
                <c:ptCount val="1"/>
                <c:pt idx="0">
                  <c:v>Gas  - domestic production and stocks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'DATA-8'!$C$102:$BE$102</c:f>
              <c:numCache>
                <c:formatCode>General</c:formatCode>
                <c:ptCount val="55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'DATA-8'!$C$105:$BE$105</c:f>
              <c:numCache>
                <c:formatCode>General</c:formatCode>
                <c:ptCount val="55"/>
                <c:pt idx="2" formatCode="#,##0">
                  <c:v>5036.7324500000013</c:v>
                </c:pt>
                <c:pt idx="6" formatCode="#,##0">
                  <c:v>5259.6161700000002</c:v>
                </c:pt>
                <c:pt idx="10" formatCode="#,##0">
                  <c:v>4429.0134819999985</c:v>
                </c:pt>
                <c:pt idx="14" formatCode="#,##0">
                  <c:v>4670.6810319999986</c:v>
                </c:pt>
                <c:pt idx="18" formatCode="#,##0">
                  <c:v>4897.2827940000006</c:v>
                </c:pt>
                <c:pt idx="22" formatCode="#,##0">
                  <c:v>3162.1691690000007</c:v>
                </c:pt>
                <c:pt idx="26" formatCode="#,##0">
                  <c:v>3189.3173779999979</c:v>
                </c:pt>
                <c:pt idx="30" formatCode="#,##0">
                  <c:v>2749.9436830000013</c:v>
                </c:pt>
                <c:pt idx="34" formatCode="#,##0">
                  <c:v>2278.6082040000019</c:v>
                </c:pt>
                <c:pt idx="38" formatCode="#,##0">
                  <c:v>1451.0410600000014</c:v>
                </c:pt>
                <c:pt idx="42" formatCode="#,##0">
                  <c:v>2247.4008269999995</c:v>
                </c:pt>
                <c:pt idx="46" formatCode="#,##0">
                  <c:v>2324.9518580000004</c:v>
                </c:pt>
                <c:pt idx="50" formatCode="#,##0">
                  <c:v>296.88919499999975</c:v>
                </c:pt>
                <c:pt idx="53" formatCode="#,##0">
                  <c:v>1146.6315809999978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B-412E-BF7D-FB01864C568D}"/>
            </c:ext>
          </c:extLst>
        </c:ser>
        <c:ser>
          <c:idx val="5"/>
          <c:order val="5"/>
          <c:tx>
            <c:strRef>
              <c:f>'DATA-8'!$A$108</c:f>
              <c:strCache>
                <c:ptCount val="1"/>
                <c:pt idx="0">
                  <c:v>Gas - net imports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numRef>
              <c:f>'DATA-8'!$C$102:$BE$102</c:f>
              <c:numCache>
                <c:formatCode>General</c:formatCode>
                <c:ptCount val="55"/>
                <c:pt idx="1">
                  <c:v>1990</c:v>
                </c:pt>
                <c:pt idx="5">
                  <c:v>1995</c:v>
                </c:pt>
                <c:pt idx="9">
                  <c:v>2000</c:v>
                </c:pt>
                <c:pt idx="13">
                  <c:v>2005</c:v>
                </c:pt>
                <c:pt idx="17">
                  <c:v>2010</c:v>
                </c:pt>
                <c:pt idx="21">
                  <c:v>2015</c:v>
                </c:pt>
                <c:pt idx="25">
                  <c:v>2016</c:v>
                </c:pt>
                <c:pt idx="29">
                  <c:v>2017</c:v>
                </c:pt>
                <c:pt idx="33">
                  <c:v>2018</c:v>
                </c:pt>
                <c:pt idx="37">
                  <c:v>2019</c:v>
                </c:pt>
                <c:pt idx="41">
                  <c:v>2020</c:v>
                </c:pt>
                <c:pt idx="45">
                  <c:v>2021</c:v>
                </c:pt>
                <c:pt idx="49">
                  <c:v>2022</c:v>
                </c:pt>
                <c:pt idx="52">
                  <c:v>2023</c:v>
                </c:pt>
              </c:numCache>
            </c:numRef>
          </c:cat>
          <c:val>
            <c:numRef>
              <c:f>'DATA-8'!$C$108:$BE$108</c:f>
              <c:numCache>
                <c:formatCode>General</c:formatCode>
                <c:ptCount val="55"/>
                <c:pt idx="2" formatCode="#,##0">
                  <c:v>5421.6012449999998</c:v>
                </c:pt>
                <c:pt idx="6" formatCode="#,##0">
                  <c:v>6068.0226209999992</c:v>
                </c:pt>
                <c:pt idx="10" formatCode="#,##0">
                  <c:v>8491.3426380000001</c:v>
                </c:pt>
                <c:pt idx="14" formatCode="#,##0">
                  <c:v>10389.703262000001</c:v>
                </c:pt>
                <c:pt idx="18" formatCode="#,##0">
                  <c:v>10294.1988</c:v>
                </c:pt>
                <c:pt idx="22" formatCode="#,##0">
                  <c:v>9234.3587200000002</c:v>
                </c:pt>
                <c:pt idx="26" formatCode="#,##0">
                  <c:v>9930.5279890000002</c:v>
                </c:pt>
                <c:pt idx="30" formatCode="#,##0">
                  <c:v>11109.951215999999</c:v>
                </c:pt>
                <c:pt idx="34" formatCode="#,##0">
                  <c:v>11324.648310999999</c:v>
                </c:pt>
                <c:pt idx="38" formatCode="#,##0">
                  <c:v>12584.31841</c:v>
                </c:pt>
                <c:pt idx="42" formatCode="#,##0">
                  <c:v>11451.896152000001</c:v>
                </c:pt>
                <c:pt idx="46" formatCode="#,##0">
                  <c:v>11884.046609999999</c:v>
                </c:pt>
                <c:pt idx="50" formatCode="#,##0">
                  <c:v>12027.410252</c:v>
                </c:pt>
                <c:pt idx="53" formatCode="#,##0">
                  <c:v>10284.916803000002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5B-412E-BF7D-FB01864C5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578513824"/>
        <c:axId val="578519704"/>
      </c:barChart>
      <c:catAx>
        <c:axId val="578513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8519704"/>
        <c:crosses val="autoZero"/>
        <c:auto val="1"/>
        <c:lblAlgn val="ctr"/>
        <c:lblOffset val="100"/>
        <c:tickMarkSkip val="1"/>
        <c:noMultiLvlLbl val="0"/>
      </c:catAx>
      <c:valAx>
        <c:axId val="57851970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\ ##0" sourceLinked="0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8998178506375225E-2"/>
          <c:y val="0.80698052910750173"/>
          <c:w val="0.83418936362462892"/>
          <c:h val="0.10080321549764437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Energy intensity of the economy, in selected years, 2013-2023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(kilogram of oil equivalent per € thousand)</a:t>
            </a:r>
          </a:p>
        </c:rich>
      </c:tx>
      <c:layout>
        <c:manualLayout>
          <c:xMode val="edge"/>
          <c:yMode val="edge"/>
          <c:x val="7.331515425325931E-2"/>
          <c:y val="1.394755048924323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58877271488605E-2"/>
          <c:y val="7.643659605310843E-2"/>
          <c:w val="0.92637157035698403"/>
          <c:h val="0.74037569048638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'DATA-6'!$E$16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'DATA-6'!$A$17:$A$43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'DATA-6'!$E$17:$E$43</c:f>
              <c:numCache>
                <c:formatCode>#,##0.##########</c:formatCode>
                <c:ptCount val="27"/>
                <c:pt idx="0">
                  <c:v>168.31</c:v>
                </c:pt>
                <c:pt idx="1">
                  <c:v>438.49</c:v>
                </c:pt>
                <c:pt idx="2">
                  <c:v>269.82</c:v>
                </c:pt>
                <c:pt idx="3">
                  <c:v>75.58</c:v>
                </c:pt>
                <c:pt idx="4">
                  <c:v>121.66</c:v>
                </c:pt>
                <c:pt idx="5">
                  <c:v>376.14</c:v>
                </c:pt>
                <c:pt idx="6">
                  <c:v>77.650000000000006</c:v>
                </c:pt>
                <c:pt idx="7">
                  <c:v>145.08000000000001</c:v>
                </c:pt>
                <c:pt idx="8">
                  <c:v>124.87</c:v>
                </c:pt>
                <c:pt idx="9">
                  <c:v>130.03</c:v>
                </c:pt>
                <c:pt idx="10">
                  <c:v>190.84</c:v>
                </c:pt>
                <c:pt idx="11">
                  <c:v>103.62</c:v>
                </c:pt>
                <c:pt idx="12">
                  <c:v>138.46</c:v>
                </c:pt>
                <c:pt idx="13">
                  <c:v>237.26</c:v>
                </c:pt>
                <c:pt idx="14">
                  <c:v>222.36</c:v>
                </c:pt>
                <c:pt idx="15">
                  <c:v>96.59</c:v>
                </c:pt>
                <c:pt idx="16">
                  <c:v>234.17</c:v>
                </c:pt>
                <c:pt idx="17">
                  <c:v>269.79000000000002</c:v>
                </c:pt>
                <c:pt idx="18">
                  <c:v>142.38</c:v>
                </c:pt>
                <c:pt idx="19">
                  <c:v>112.36</c:v>
                </c:pt>
                <c:pt idx="20">
                  <c:v>254.07</c:v>
                </c:pt>
                <c:pt idx="21">
                  <c:v>137.19</c:v>
                </c:pt>
                <c:pt idx="22" formatCode="#,##0.00">
                  <c:v>232.9</c:v>
                </c:pt>
                <c:pt idx="23">
                  <c:v>195.82</c:v>
                </c:pt>
                <c:pt idx="24">
                  <c:v>242.07</c:v>
                </c:pt>
                <c:pt idx="25">
                  <c:v>179.67</c:v>
                </c:pt>
                <c:pt idx="26" formatCode="#,##0.00">
                  <c:v>133.1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F-42CE-8B3A-8A420253969D}"/>
            </c:ext>
          </c:extLst>
        </c:ser>
        <c:ser>
          <c:idx val="1"/>
          <c:order val="1"/>
          <c:tx>
            <c:strRef>
              <c:f>'DATA-6'!$J$16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'DATA-6'!$A$17:$A$43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'DATA-6'!$J$17:$J$43</c:f>
              <c:numCache>
                <c:formatCode>#,##0.##########</c:formatCode>
                <c:ptCount val="27"/>
                <c:pt idx="0">
                  <c:v>159.16</c:v>
                </c:pt>
                <c:pt idx="1">
                  <c:v>426.83</c:v>
                </c:pt>
                <c:pt idx="2">
                  <c:v>227.64</c:v>
                </c:pt>
                <c:pt idx="3">
                  <c:v>66.09</c:v>
                </c:pt>
                <c:pt idx="4">
                  <c:v>104.79</c:v>
                </c:pt>
                <c:pt idx="5">
                  <c:v>302.94</c:v>
                </c:pt>
                <c:pt idx="6">
                  <c:v>53.32</c:v>
                </c:pt>
                <c:pt idx="7">
                  <c:v>138.44999999999999</c:v>
                </c:pt>
                <c:pt idx="8">
                  <c:v>116.93</c:v>
                </c:pt>
                <c:pt idx="9" formatCode="#,##0.00">
                  <c:v>116.4</c:v>
                </c:pt>
                <c:pt idx="10" formatCode="#,##0.00">
                  <c:v>173.3</c:v>
                </c:pt>
                <c:pt idx="11">
                  <c:v>98.51</c:v>
                </c:pt>
                <c:pt idx="12">
                  <c:v>135.35</c:v>
                </c:pt>
                <c:pt idx="13">
                  <c:v>207.84</c:v>
                </c:pt>
                <c:pt idx="14">
                  <c:v>209.15</c:v>
                </c:pt>
                <c:pt idx="15">
                  <c:v>88.73</c:v>
                </c:pt>
                <c:pt idx="16" formatCode="#,##0.00">
                  <c:v>214.6</c:v>
                </c:pt>
                <c:pt idx="17">
                  <c:v>267.81</c:v>
                </c:pt>
                <c:pt idx="18">
                  <c:v>123.26</c:v>
                </c:pt>
                <c:pt idx="19">
                  <c:v>102.53</c:v>
                </c:pt>
                <c:pt idx="20">
                  <c:v>227.32</c:v>
                </c:pt>
                <c:pt idx="21">
                  <c:v>133.22</c:v>
                </c:pt>
                <c:pt idx="22" formatCode="#,##0.00">
                  <c:v>193.4</c:v>
                </c:pt>
                <c:pt idx="23">
                  <c:v>170.33</c:v>
                </c:pt>
                <c:pt idx="24">
                  <c:v>206.28</c:v>
                </c:pt>
                <c:pt idx="25">
                  <c:v>174.96</c:v>
                </c:pt>
                <c:pt idx="26">
                  <c:v>120.41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AF-42CE-8B3A-8A420253969D}"/>
            </c:ext>
          </c:extLst>
        </c:ser>
        <c:ser>
          <c:idx val="2"/>
          <c:order val="2"/>
          <c:tx>
            <c:strRef>
              <c:f>'DATA-6'!$O$16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solidFill>
                <a:schemeClr val="bg1"/>
              </a:solidFill>
              <a:round/>
            </a:ln>
            <a:effectLst/>
          </c:spPr>
          <c:invertIfNegative val="0"/>
          <c:cat>
            <c:strRef>
              <c:f>'DATA-6'!$A$17:$A$43</c:f>
              <c:strCache>
                <c:ptCount val="27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Italy</c:v>
                </c:pt>
                <c:pt idx="12">
                  <c:v>Cyprus</c:v>
                </c:pt>
                <c:pt idx="13">
                  <c:v>Latvia</c:v>
                </c:pt>
                <c:pt idx="14">
                  <c:v>Lithuania</c:v>
                </c:pt>
                <c:pt idx="15">
                  <c:v>Luxembourg</c:v>
                </c:pt>
                <c:pt idx="16">
                  <c:v>Hungary</c:v>
                </c:pt>
                <c:pt idx="17">
                  <c:v>Malta</c:v>
                </c:pt>
                <c:pt idx="18">
                  <c:v>Netherlands</c:v>
                </c:pt>
                <c:pt idx="19">
                  <c:v>Austria</c:v>
                </c:pt>
                <c:pt idx="20">
                  <c:v>Poland</c:v>
                </c:pt>
                <c:pt idx="21">
                  <c:v>Portugal</c:v>
                </c:pt>
                <c:pt idx="22">
                  <c:v>Romania</c:v>
                </c:pt>
                <c:pt idx="23">
                  <c:v>Slovenia</c:v>
                </c:pt>
                <c:pt idx="24">
                  <c:v>Slovakia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'DATA-6'!$O$17:$O$43</c:f>
              <c:numCache>
                <c:formatCode>#,##0.##########</c:formatCode>
                <c:ptCount val="27"/>
                <c:pt idx="0">
                  <c:v>127.57</c:v>
                </c:pt>
                <c:pt idx="1">
                  <c:v>339.67</c:v>
                </c:pt>
                <c:pt idx="2">
                  <c:v>191.25</c:v>
                </c:pt>
                <c:pt idx="3">
                  <c:v>53.17</c:v>
                </c:pt>
                <c:pt idx="4">
                  <c:v>84.44</c:v>
                </c:pt>
                <c:pt idx="5">
                  <c:v>215.56</c:v>
                </c:pt>
                <c:pt idx="6">
                  <c:v>38.229999999999997</c:v>
                </c:pt>
                <c:pt idx="7">
                  <c:v>111.86</c:v>
                </c:pt>
                <c:pt idx="8">
                  <c:v>100.61</c:v>
                </c:pt>
                <c:pt idx="9">
                  <c:v>97.71</c:v>
                </c:pt>
                <c:pt idx="10" formatCode="#,##0.00">
                  <c:v>149.69999999999999</c:v>
                </c:pt>
                <c:pt idx="11">
                  <c:v>84.78</c:v>
                </c:pt>
                <c:pt idx="12" formatCode="#,##0.00">
                  <c:v>105.5</c:v>
                </c:pt>
                <c:pt idx="13">
                  <c:v>176.67</c:v>
                </c:pt>
                <c:pt idx="14">
                  <c:v>166.25</c:v>
                </c:pt>
                <c:pt idx="15">
                  <c:v>66.33</c:v>
                </c:pt>
                <c:pt idx="16">
                  <c:v>175.65</c:v>
                </c:pt>
                <c:pt idx="17">
                  <c:v>221.03</c:v>
                </c:pt>
                <c:pt idx="18">
                  <c:v>95.64</c:v>
                </c:pt>
                <c:pt idx="19">
                  <c:v>91.46</c:v>
                </c:pt>
                <c:pt idx="20">
                  <c:v>175.87</c:v>
                </c:pt>
                <c:pt idx="21">
                  <c:v>111.36</c:v>
                </c:pt>
                <c:pt idx="22">
                  <c:v>157.52000000000001</c:v>
                </c:pt>
                <c:pt idx="23">
                  <c:v>129.57</c:v>
                </c:pt>
                <c:pt idx="24">
                  <c:v>182.41</c:v>
                </c:pt>
                <c:pt idx="25">
                  <c:v>163.85</c:v>
                </c:pt>
                <c:pt idx="26">
                  <c:v>99.27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AF-42CE-8B3A-8A4202539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8516176"/>
        <c:axId val="578514608"/>
      </c:barChart>
      <c:catAx>
        <c:axId val="578516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578514608"/>
        <c:crosses val="autoZero"/>
        <c:auto val="1"/>
        <c:lblAlgn val="ctr"/>
        <c:lblOffset val="100"/>
        <c:tickMarkSkip val="1"/>
        <c:noMultiLvlLbl val="0"/>
      </c:catAx>
      <c:valAx>
        <c:axId val="5785146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578516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283733488232003"/>
          <c:y val="0.93529156920238532"/>
          <c:w val="0.28284981283077321"/>
          <c:h val="3.1068263433597997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tabSelected="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 codeName="Chart6"/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7"/>
  <sheetViews>
    <sheetView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2"/>
  <sheetViews>
    <sheetView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 codeName="Chart3"/>
  <sheetViews>
    <sheetView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1"/>
  <sheetViews>
    <sheetView workbookViewId="0"/>
  </sheetViews>
  <pageMargins left="0.7" right="0.7" top="0.75" bottom="0.75" header="0.3" footer="0.3"/>
  <pageSetup paperSize="8" orientation="portrait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700-000000000000}">
  <sheetPr codeName="Chart10"/>
  <sheetViews>
    <sheetView workbookViewId="0"/>
  </sheetViews>
  <pageMargins left="0.7" right="0.7" top="0.75" bottom="0.75" header="0.3" footer="0.3"/>
  <pageSetup paperSize="8" orientation="portrait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 codeName="Chart8"/>
  <sheetViews>
    <sheetView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 codeName="Chart4"/>
  <sheetViews>
    <sheetView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08EE295-CECB-4BA8-A0E4-6E95FEB5AE42}">
  <sheetPr/>
  <sheetViews>
    <sheetView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200-000000000000}">
  <sheetPr codeName="Chart12"/>
  <sheetViews>
    <sheetView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13BF7C4-D177-495A-A0CF-A02B69695A94}">
  <sheetPr/>
  <sheetViews>
    <sheetView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Chart5"/>
  <sheetViews>
    <sheetView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 codeName="Chart16"/>
  <sheetViews>
    <sheetView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500-000000000000}">
  <sheetPr codeName="Chart15"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0.95891</cdr:y>
    </cdr:from>
    <cdr:ext cx="9296400" cy="24941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CA733E78-AAF7-5557-EBDD-DFEC69961CBF}"/>
            </a:ext>
          </a:extLst>
        </cdr:cNvPr>
        <cdr:cNvSpPr txBox="1"/>
      </cdr:nvSpPr>
      <cdr:spPr>
        <a:xfrm xmlns:a="http://schemas.openxmlformats.org/drawingml/2006/main">
          <a:off x="0" y="5821182"/>
          <a:ext cx="9296400" cy="249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C66EFCC1-2370-399F-FEFE-9441C00B98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0.95397</cdr:y>
    </cdr:from>
    <cdr:ext cx="9296400" cy="27939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32819643-FDA9-A44C-E4F6-5259CD4C9BA5}"/>
            </a:ext>
          </a:extLst>
        </cdr:cNvPr>
        <cdr:cNvSpPr txBox="1"/>
      </cdr:nvSpPr>
      <cdr:spPr>
        <a:xfrm xmlns:a="http://schemas.openxmlformats.org/drawingml/2006/main">
          <a:off x="0" y="5791200"/>
          <a:ext cx="9296400" cy="2793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31856378-4FB4-1692-69E2-53B8BA5A420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0.95787</cdr:y>
    </cdr:from>
    <cdr:ext cx="9296400" cy="255768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15B1F47F-C5D9-9681-D397-EF82C70B1E5A}"/>
            </a:ext>
          </a:extLst>
        </cdr:cNvPr>
        <cdr:cNvSpPr txBox="1"/>
      </cdr:nvSpPr>
      <cdr:spPr>
        <a:xfrm xmlns:a="http://schemas.openxmlformats.org/drawingml/2006/main">
          <a:off x="0" y="5814832"/>
          <a:ext cx="9296400" cy="2557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65964CB-F680-EF74-590F-A8F87502C36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FE7BB39-293F-7377-32A5-583B873D3A2A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DDFF917-01DB-650A-34FC-AEB76F822E0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00EBEA30-2641-EC06-2AD2-88D3F514A091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C17A59F-3CDC-DA5C-0651-180A9704373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1703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0.36268</cdr:y>
    </cdr:from>
    <cdr:to>
      <cdr:x>0.14432</cdr:x>
      <cdr:y>0.38784</cdr:y>
    </cdr:to>
    <cdr:sp macro="" textlink="">
      <cdr:nvSpPr>
        <cdr:cNvPr id="2" name="TextBox 1"/>
        <cdr:cNvSpPr txBox="1"/>
      </cdr:nvSpPr>
      <cdr:spPr>
        <a:xfrm xmlns:a="http://schemas.openxmlformats.org/drawingml/2006/main" flipV="1">
          <a:off x="0" y="4943475"/>
          <a:ext cx="13430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lb-LU" sz="1100"/>
        </a:p>
      </cdr:txBody>
    </cdr:sp>
  </cdr:relSizeAnchor>
  <cdr:relSizeAnchor xmlns:cdr="http://schemas.openxmlformats.org/drawingml/2006/chartDrawing">
    <cdr:from>
      <cdr:x>0.88946</cdr:x>
      <cdr:y>0.93291</cdr:y>
    </cdr:from>
    <cdr:to>
      <cdr:x>0.98772</cdr:x>
      <cdr:y>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8277225" y="127158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lb-LU" sz="1100"/>
        </a:p>
      </cdr:txBody>
    </cdr:sp>
  </cdr:relSizeAnchor>
  <cdr:absSizeAnchor xmlns:cdr="http://schemas.openxmlformats.org/drawingml/2006/chartDrawing">
    <cdr:from>
      <cdr:x>0</cdr:x>
      <cdr:y>0.96085</cdr:y>
    </cdr:from>
    <cdr:ext cx="11610975" cy="666744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5D977172-EE9B-9942-C274-C132CDE85867}"/>
            </a:ext>
          </a:extLst>
        </cdr:cNvPr>
        <cdr:cNvSpPr txBox="1"/>
      </cdr:nvSpPr>
      <cdr:spPr>
        <a:xfrm xmlns:a="http://schemas.openxmlformats.org/drawingml/2006/main">
          <a:off x="0" y="16363950"/>
          <a:ext cx="11610975" cy="6667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*Data for 2022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** This designation is without prejudice to positions on status, and is in line with UNSCR 1244 and the ICJ Opinion on the Kosovo Declaration of Independence.</a:t>
          </a:r>
        </a:p>
        <a:p xmlns:a="http://schemas.openxmlformats.org/drawingml/2006/main">
          <a:r>
            <a:rPr lang="en-GB" sz="1200" i="1">
              <a:latin typeface="Arial" panose="020B0604020202020204" pitchFamily="34" charset="0"/>
            </a:rPr>
            <a:t>Source</a:t>
          </a:r>
          <a:r>
            <a:rPr lang="en-GB" sz="1200">
              <a:latin typeface="Arial" panose="020B0604020202020204" pitchFamily="34" charset="0"/>
            </a:rPr>
            <a:t>: Eurostat (online data code:</a:t>
          </a:r>
          <a:r>
            <a:rPr lang="en-GB" sz="1200" baseline="0">
              <a:latin typeface="Arial" panose="020B0604020202020204" pitchFamily="34" charset="0"/>
            </a:rPr>
            <a:t> </a:t>
          </a:r>
          <a:r>
            <a:rPr lang="en-GB" sz="1200">
              <a:latin typeface="Arial" panose="020B0604020202020204" pitchFamily="34" charset="0"/>
            </a:rPr>
            <a:t>nrg_bal_c)</a:t>
          </a:r>
        </a:p>
      </cdr:txBody>
    </cdr:sp>
  </cdr:absSizeAnchor>
  <cdr:absSizeAnchor xmlns:cdr="http://schemas.openxmlformats.org/drawingml/2006/chartDrawing">
    <cdr:from>
      <cdr:x>0.89027</cdr:x>
      <cdr:y>0.94016</cdr:y>
    </cdr:from>
    <cdr:ext cx="1274071" cy="44767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CB77C2DA-51AE-561F-5768-DD854A026B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336904" y="16011525"/>
          <a:ext cx="1274071" cy="44767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170307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0.89027</cdr:x>
      <cdr:y>0.97944</cdr:y>
    </cdr:from>
    <cdr:ext cx="1530099" cy="420623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D33DF44E-A38D-1621-96C4-93D2B0784E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20039076"/>
          <a:ext cx="1530099" cy="420623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0.04258</cdr:x>
      <cdr:y>0.98276</cdr:y>
    </cdr:from>
    <cdr:to>
      <cdr:x>0.70924</cdr:x>
      <cdr:y>0.99729</cdr:y>
    </cdr:to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6ED6E80-F090-9586-167E-28F02643BA72}"/>
            </a:ext>
          </a:extLst>
        </cdr:cNvPr>
        <cdr:cNvSpPr txBox="1"/>
      </cdr:nvSpPr>
      <cdr:spPr>
        <a:xfrm xmlns:a="http://schemas.openxmlformats.org/drawingml/2006/main">
          <a:off x="593725" y="20088225"/>
          <a:ext cx="9296400" cy="297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horz" wrap="square" rtlCol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nrg_bal_s and demo_pjan)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E0C6C10B-7768-D477-AC64-290B6A4FDF46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D8AC8DB-88F1-4F24-C2C8-8119256161F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absSizeAnchor xmlns:cdr="http://schemas.openxmlformats.org/drawingml/2006/chartDrawing">
    <cdr:from>
      <cdr:x>0</cdr:x>
      <cdr:y>0.97042</cdr:y>
    </cdr:from>
    <cdr:ext cx="12414600" cy="269369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78C7CC98-95E6-2DD4-7DC1-B4158C8D1513}"/>
            </a:ext>
          </a:extLst>
        </cdr:cNvPr>
        <cdr:cNvSpPr txBox="1"/>
      </cdr:nvSpPr>
      <cdr:spPr>
        <a:xfrm xmlns:a="http://schemas.openxmlformats.org/drawingml/2006/main">
          <a:off x="0" y="8836531"/>
          <a:ext cx="124146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05959FC-8DB4-8F23-39B0-CE2EA80DAA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291B5F8-5CD9-0F09-0558-D26ABAD7B42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0.70537</cdr:x>
      <cdr:y>0.91222</cdr:y>
    </cdr:from>
    <cdr:to>
      <cdr:x>0.9139</cdr:x>
      <cdr:y>1</cdr:y>
    </cdr:to>
    <cdr:pic>
      <cdr:nvPicPr>
        <cdr:cNvPr id="2" name="LogoShape">
          <a:extLst xmlns:a="http://schemas.openxmlformats.org/drawingml/2006/main">
            <a:ext uri="{FF2B5EF4-FFF2-40B4-BE49-F238E27FC236}">
              <a16:creationId xmlns:a16="http://schemas.microsoft.com/office/drawing/2014/main" id="{09786230-D8EB-5D0B-6F38-FACC486D76A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9836091" y="8306566"/>
          <a:ext cx="2907880" cy="79933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0.01406</cdr:x>
      <cdr:y>0.86683</cdr:y>
    </cdr:from>
    <cdr:to>
      <cdr:x>0.64618</cdr:x>
      <cdr:y>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73C8DE32-7C0C-489A-22D2-4D063E835F9D}"/>
            </a:ext>
          </a:extLst>
        </cdr:cNvPr>
        <cdr:cNvSpPr txBox="1"/>
      </cdr:nvSpPr>
      <cdr:spPr>
        <a:xfrm xmlns:a="http://schemas.openxmlformats.org/drawingml/2006/main">
          <a:off x="163250" y="6572250"/>
          <a:ext cx="7339530" cy="100965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0">
              <a:latin typeface="Arial" panose="020B0604020202020204" pitchFamily="34" charset="0"/>
              <a:cs typeface="Arial" panose="020B0604020202020204" pitchFamily="34" charset="0"/>
            </a:rPr>
            <a:t>(¹) International aviation and maritime bunkers are excluded from category Final energy consumption for transport.</a:t>
          </a:r>
        </a:p>
        <a:p xmlns:a="http://schemas.openxmlformats.org/drawingml/2006/main">
          <a:endParaRPr lang="en-GB" sz="12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GB" sz="1400" b="0" i="1">
              <a:latin typeface="Arial" panose="020B0604020202020204" pitchFamily="34" charset="0"/>
              <a:cs typeface="Arial" panose="020B0604020202020204" pitchFamily="34" charset="0"/>
            </a:rPr>
            <a:t>Source</a:t>
          </a:r>
          <a:r>
            <a:rPr lang="en-GB" sz="1400" b="0">
              <a:latin typeface="Arial" panose="020B0604020202020204" pitchFamily="34" charset="0"/>
              <a:cs typeface="Arial" panose="020B0604020202020204" pitchFamily="34" charset="0"/>
            </a:rPr>
            <a:t>: Eurostat (online data code: nrg_bal_s)</a:t>
          </a:r>
          <a:endParaRPr lang="en-GB" sz="18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13</xdr:row>
      <xdr:rowOff>3809</xdr:rowOff>
    </xdr:from>
    <xdr:to>
      <xdr:col>19</xdr:col>
      <xdr:colOff>190500</xdr:colOff>
      <xdr:row>42</xdr:row>
      <xdr:rowOff>140862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82DA27-44F9-250B-48C6-A5BC90200B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absSizeAnchor xmlns:cdr="http://schemas.openxmlformats.org/drawingml/2006/chartDrawing">
    <cdr:from>
      <cdr:x>0</cdr:x>
      <cdr:y>0.88772</cdr:y>
    </cdr:from>
    <cdr:ext cx="3613500" cy="573233"/>
    <cdr:sp macro="" textlink="">
      <cdr:nvSpPr>
        <cdr:cNvPr id="11" name="FootonotesShape">
          <a:extLst xmlns:a="http://schemas.openxmlformats.org/drawingml/2006/main">
            <a:ext uri="{FF2B5EF4-FFF2-40B4-BE49-F238E27FC236}">
              <a16:creationId xmlns:a16="http://schemas.microsoft.com/office/drawing/2014/main" id="{5C408585-6EF4-91EC-4E4E-2177FB24123D}"/>
            </a:ext>
          </a:extLst>
        </cdr:cNvPr>
        <cdr:cNvSpPr txBox="1"/>
      </cdr:nvSpPr>
      <cdr:spPr>
        <a:xfrm xmlns:a="http://schemas.openxmlformats.org/drawingml/2006/main">
          <a:off x="0" y="4532059"/>
          <a:ext cx="3613500" cy="5732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000">
              <a:latin typeface="Arial" panose="020B0604020202020204" pitchFamily="34" charset="0"/>
            </a:rPr>
            <a:t>(¹) International aviation and maritime bunkers are excluded from category Final energy consumption for transport.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US" sz="1000" i="1">
              <a:latin typeface="Arial" panose="020B0604020202020204" pitchFamily="34" charset="0"/>
            </a:rPr>
            <a:t>Source:</a:t>
          </a:r>
          <a:r>
            <a:rPr lang="en-US" sz="1000">
              <a:latin typeface="Arial" panose="020B0604020202020204" pitchFamily="34" charset="0"/>
            </a:rPr>
            <a:t> Eurostat (online data code: nrg_bal_s)</a:t>
          </a:r>
        </a:p>
      </cdr:txBody>
    </cdr:sp>
  </cdr:absSizeAnchor>
  <cdr:absSizeAnchor xmlns:cdr="http://schemas.openxmlformats.org/drawingml/2006/chartDrawing">
    <cdr:from>
      <cdr:x>0.70252</cdr:x>
      <cdr:y>0.91761</cdr:y>
    </cdr:from>
    <cdr:ext cx="1530099" cy="420624"/>
    <cdr:pic>
      <cdr:nvPicPr>
        <cdr:cNvPr id="13" name="LogoShape">
          <a:extLst xmlns:a="http://schemas.openxmlformats.org/drawingml/2006/main">
            <a:ext uri="{FF2B5EF4-FFF2-40B4-BE49-F238E27FC236}">
              <a16:creationId xmlns:a16="http://schemas.microsoft.com/office/drawing/2014/main" id="{AA2116A2-4462-3913-410C-9E0D1393E93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68466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absSizeAnchor xmlns:cdr="http://schemas.openxmlformats.org/drawingml/2006/chartDrawing">
    <cdr:from>
      <cdr:x>0</cdr:x>
      <cdr:y>0.96025</cdr:y>
    </cdr:from>
    <cdr:ext cx="9296400" cy="24130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FF8DA12B-DC37-95ED-E339-E8D046417C7B}"/>
            </a:ext>
          </a:extLst>
        </cdr:cNvPr>
        <cdr:cNvSpPr txBox="1"/>
      </cdr:nvSpPr>
      <cdr:spPr>
        <a:xfrm xmlns:a="http://schemas.openxmlformats.org/drawingml/2006/main">
          <a:off x="0" y="5829300"/>
          <a:ext cx="9296400" cy="241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25DB79BA-B524-FAA5-4641-12A65BD2416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69B615A-EAAD-1F82-AB66-E5305E9A1CE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absSizeAnchor xmlns:cdr="http://schemas.openxmlformats.org/drawingml/2006/chartDrawing">
    <cdr:from>
      <cdr:x>0</cdr:x>
      <cdr:y>0.9613</cdr:y>
    </cdr:from>
    <cdr:ext cx="9296400" cy="23495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AF9E1A4B-4A9C-E061-1148-7D233AE1D49D}"/>
            </a:ext>
          </a:extLst>
        </cdr:cNvPr>
        <cdr:cNvSpPr txBox="1"/>
      </cdr:nvSpPr>
      <cdr:spPr>
        <a:xfrm xmlns:a="http://schemas.openxmlformats.org/drawingml/2006/main">
          <a:off x="0" y="5835650"/>
          <a:ext cx="9296400" cy="234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572B511-911E-E059-5699-6C730335EB2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absSizeAnchor xmlns:cdr="http://schemas.openxmlformats.org/drawingml/2006/chartDrawing">
    <cdr:from>
      <cdr:x>0</cdr:x>
      <cdr:y>0.95607</cdr:y>
    </cdr:from>
    <cdr:ext cx="9296400" cy="266700"/>
    <cdr:sp macro="" textlink="">
      <cdr:nvSpPr>
        <cdr:cNvPr id="4" name="FootonotesShape">
          <a:extLst xmlns:a="http://schemas.openxmlformats.org/drawingml/2006/main">
            <a:ext uri="{FF2B5EF4-FFF2-40B4-BE49-F238E27FC236}">
              <a16:creationId xmlns:a16="http://schemas.microsoft.com/office/drawing/2014/main" id="{D7C11F8B-6D7F-89B2-40EF-E3492F6406BB}"/>
            </a:ext>
          </a:extLst>
        </cdr:cNvPr>
        <cdr:cNvSpPr txBox="1"/>
      </cdr:nvSpPr>
      <cdr:spPr>
        <a:xfrm xmlns:a="http://schemas.openxmlformats.org/drawingml/2006/main">
          <a:off x="0" y="5803900"/>
          <a:ext cx="92964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nrg_bal_c)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E2219D70-9A1C-4D5A-1C14-F8D2D044991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absSizeAnchor xmlns:cdr="http://schemas.openxmlformats.org/drawingml/2006/chartDrawing">
    <cdr:from>
      <cdr:x>0</cdr:x>
      <cdr:y>0.9108</cdr:y>
    </cdr:from>
    <cdr:ext cx="9296400" cy="676275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4D79B405-B3F1-8EED-4BE2-4BE2E36E1518}"/>
            </a:ext>
          </a:extLst>
        </cdr:cNvPr>
        <cdr:cNvSpPr txBox="1"/>
      </cdr:nvSpPr>
      <cdr:spPr>
        <a:xfrm xmlns:a="http://schemas.openxmlformats.org/drawingml/2006/main">
          <a:off x="0" y="6905625"/>
          <a:ext cx="929640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the upper part of the column shows net imports with respect to gross inland energy consumption (including international maritime bunkers), which is represented by total column height.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nrg_bal_s)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B13C1FB-6BF5-C523-F9E2-2EB362093B4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5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11610975" cy="75819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absSizeAnchor xmlns:cdr="http://schemas.openxmlformats.org/drawingml/2006/chartDrawing">
    <cdr:from>
      <cdr:x>0</cdr:x>
      <cdr:y>0.96101</cdr:y>
    </cdr:from>
    <cdr:ext cx="9296400" cy="23671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58C3102E-0134-E13B-167E-29542193721C}"/>
            </a:ext>
          </a:extLst>
        </cdr:cNvPr>
        <cdr:cNvSpPr txBox="1"/>
      </cdr:nvSpPr>
      <cdr:spPr>
        <a:xfrm xmlns:a="http://schemas.openxmlformats.org/drawingml/2006/main">
          <a:off x="0" y="5833882"/>
          <a:ext cx="9296400" cy="2367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codes: nrg_ind_ei)</a:t>
          </a:r>
        </a:p>
      </cdr:txBody>
    </cdr:sp>
  </cdr:absSizeAnchor>
  <cdr:absSizeAnchor xmlns:cdr="http://schemas.openxmlformats.org/drawingml/2006/chartDrawing">
    <cdr:from>
      <cdr:x>0.89027</cdr:x>
      <cdr:y>0.95381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98EACD3-4A72-8BE5-76ED-5A0C8E5DD2C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2414501" y="8685276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c.europa.eu/eurostat/databrowser/view/NRG_BAL_C__custom_6166520/default/table" TargetMode="External"/><Relationship Id="rId1" Type="http://schemas.openxmlformats.org/officeDocument/2006/relationships/hyperlink" Target="https://ec.europa.eu/eurostat/databrowser/product/page/NRG_BAL_C__custom_6166520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C__custom_16486925/default/table?lang=en" TargetMode="External"/><Relationship Id="rId1" Type="http://schemas.openxmlformats.org/officeDocument/2006/relationships/hyperlink" Target="https://ec.europa.eu/eurostat/databrowser/product/page/NRG_BAL_C__custom_6167407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C__custom_16506444/default/table?lang=en" TargetMode="External"/><Relationship Id="rId1" Type="http://schemas.openxmlformats.org/officeDocument/2006/relationships/hyperlink" Target="https://ec.europa.eu/eurostat/databrowser/product/page/NRG_BAL_C__custom_6168045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demo_pjan__custom_16506465/default/table" TargetMode="External"/><Relationship Id="rId2" Type="http://schemas.openxmlformats.org/officeDocument/2006/relationships/hyperlink" Target="https://ec.europa.eu/eurostat/databrowser/product/page/demo_pjan__custom_16506465" TargetMode="External"/><Relationship Id="rId1" Type="http://schemas.openxmlformats.org/officeDocument/2006/relationships/hyperlink" Target="https://gisco-services.ec.europa.eu/image/screen/home" TargetMode="External"/><Relationship Id="rId5" Type="http://schemas.openxmlformats.org/officeDocument/2006/relationships/hyperlink" Target="https://ec.europa.eu/eurostat/databrowser/view/nama_10_gdp__custom_16506705/default/table" TargetMode="External"/><Relationship Id="rId4" Type="http://schemas.openxmlformats.org/officeDocument/2006/relationships/hyperlink" Target="https://ec.europa.eu/eurostat/databrowser/product/page/nama_10_gdp__custom_16506705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c__custom_16507199/default/table" TargetMode="External"/><Relationship Id="rId1" Type="http://schemas.openxmlformats.org/officeDocument/2006/relationships/hyperlink" Target="https://ec.europa.eu/eurostat/databrowser/product/page/nrg_bal_c__custom_16507199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ind_ei__custom_16507296/default/table" TargetMode="External"/><Relationship Id="rId1" Type="http://schemas.openxmlformats.org/officeDocument/2006/relationships/hyperlink" Target="https://ec.europa.eu/eurostat/databrowser/product/page/nrg_ind_ei__custom_16507296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product/page/demo_pjan__custom_16508699" TargetMode="External"/><Relationship Id="rId2" Type="http://schemas.openxmlformats.org/officeDocument/2006/relationships/hyperlink" Target="https://ec.europa.eu/eurostat/databrowser/view/nrg_bal_s__custom_16508454/default/table" TargetMode="External"/><Relationship Id="rId1" Type="http://schemas.openxmlformats.org/officeDocument/2006/relationships/hyperlink" Target="https://ec.europa.eu/eurostat/databrowser/product/page/nrg_bal_s__custom_16508454" TargetMode="External"/><Relationship Id="rId4" Type="http://schemas.openxmlformats.org/officeDocument/2006/relationships/hyperlink" Target="https://ec.europa.eu/eurostat/databrowser/view/demo_pjan__custom_16508699/default/tabl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ec.europa.eu/eurostat/databrowser/view/nrg_bal_s__custom_16510836/default/table" TargetMode="External"/><Relationship Id="rId1" Type="http://schemas.openxmlformats.org/officeDocument/2006/relationships/hyperlink" Target="https://ec.europa.eu/eurostat/databrowser/product/page/nrg_bal_s__custom_16510836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ec.europa.eu/eurostat/databrowser/view/nrg_bal_s__custom_16511083/default/table" TargetMode="External"/><Relationship Id="rId1" Type="http://schemas.openxmlformats.org/officeDocument/2006/relationships/hyperlink" Target="https://ec.europa.eu/eurostat/databrowser/product/page/nrg_bal_s__custom_16511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B34"/>
  <sheetViews>
    <sheetView showGridLines="0" workbookViewId="0"/>
  </sheetViews>
  <sheetFormatPr defaultColWidth="9.21875" defaultRowHeight="13.2" x14ac:dyDescent="0.25"/>
  <cols>
    <col min="1" max="1" width="8.77734375" style="6" bestFit="1" customWidth="1"/>
    <col min="2" max="16384" width="9.21875" style="6"/>
  </cols>
  <sheetData>
    <row r="2" spans="1:2" x14ac:dyDescent="0.25">
      <c r="A2" s="6" t="s">
        <v>241</v>
      </c>
      <c r="B2" s="7"/>
    </row>
    <row r="4" spans="1:2" x14ac:dyDescent="0.25">
      <c r="A4" s="6" t="s">
        <v>257</v>
      </c>
      <c r="B4" s="7"/>
    </row>
    <row r="6" spans="1:2" x14ac:dyDescent="0.25">
      <c r="A6" s="6" t="s">
        <v>258</v>
      </c>
      <c r="B6" s="7"/>
    </row>
    <row r="8" spans="1:2" x14ac:dyDescent="0.25">
      <c r="A8" s="6" t="s">
        <v>242</v>
      </c>
      <c r="B8" s="7"/>
    </row>
    <row r="10" spans="1:2" x14ac:dyDescent="0.25">
      <c r="A10" s="6" t="s">
        <v>243</v>
      </c>
      <c r="B10" s="7"/>
    </row>
    <row r="12" spans="1:2" x14ac:dyDescent="0.25">
      <c r="A12" s="6" t="s">
        <v>246</v>
      </c>
      <c r="B12" s="8"/>
    </row>
    <row r="14" spans="1:2" x14ac:dyDescent="0.25">
      <c r="A14" s="6" t="s">
        <v>247</v>
      </c>
    </row>
    <row r="16" spans="1:2" x14ac:dyDescent="0.25">
      <c r="A16" s="7" t="s">
        <v>259</v>
      </c>
      <c r="B16" s="7"/>
    </row>
    <row r="18" spans="1:2" x14ac:dyDescent="0.25">
      <c r="A18" s="6" t="s">
        <v>252</v>
      </c>
      <c r="B18" s="7"/>
    </row>
    <row r="20" spans="1:2" x14ac:dyDescent="0.25">
      <c r="A20" s="6" t="s">
        <v>260</v>
      </c>
      <c r="B20" s="7"/>
    </row>
    <row r="22" spans="1:2" x14ac:dyDescent="0.25">
      <c r="A22" s="6" t="s">
        <v>254</v>
      </c>
    </row>
    <row r="24" spans="1:2" x14ac:dyDescent="0.25">
      <c r="A24" s="6" t="s">
        <v>253</v>
      </c>
      <c r="B24" s="7"/>
    </row>
    <row r="25" spans="1:2" x14ac:dyDescent="0.25">
      <c r="B25" s="7"/>
    </row>
    <row r="26" spans="1:2" x14ac:dyDescent="0.25">
      <c r="A26" s="6" t="s">
        <v>255</v>
      </c>
      <c r="B26" s="7"/>
    </row>
    <row r="28" spans="1:2" x14ac:dyDescent="0.25">
      <c r="A28" s="6" t="s">
        <v>261</v>
      </c>
      <c r="B28" s="7"/>
    </row>
    <row r="30" spans="1:2" x14ac:dyDescent="0.25">
      <c r="A30" s="6" t="s">
        <v>262</v>
      </c>
      <c r="B30" s="7"/>
    </row>
    <row r="32" spans="1:2" x14ac:dyDescent="0.25">
      <c r="A32" s="6" t="s">
        <v>248</v>
      </c>
      <c r="B32" s="9"/>
    </row>
    <row r="34" spans="1:2" x14ac:dyDescent="0.25">
      <c r="A34" s="6" t="s">
        <v>263</v>
      </c>
      <c r="B3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FE03-9E99-4F53-9211-EC0DFA9FB317}">
  <dimension ref="A4:C15"/>
  <sheetViews>
    <sheetView topLeftCell="A7" zoomScaleNormal="100" workbookViewId="0">
      <selection activeCell="Y28" sqref="Y28"/>
    </sheetView>
  </sheetViews>
  <sheetFormatPr defaultRowHeight="13.2" x14ac:dyDescent="0.25"/>
  <cols>
    <col min="1" max="1" width="8.88671875" style="29"/>
    <col min="2" max="2" width="11" style="29" bestFit="1" customWidth="1"/>
    <col min="3" max="3" width="9" style="29" bestFit="1" customWidth="1"/>
    <col min="4" max="16384" width="8.88671875" style="29"/>
  </cols>
  <sheetData>
    <row r="4" spans="1:3" x14ac:dyDescent="0.25">
      <c r="A4" s="29" t="s">
        <v>310</v>
      </c>
    </row>
    <row r="5" spans="1:3" x14ac:dyDescent="0.25">
      <c r="A5" s="29" t="s">
        <v>132</v>
      </c>
    </row>
    <row r="8" spans="1:3" x14ac:dyDescent="0.25">
      <c r="B8" s="29" t="s">
        <v>133</v>
      </c>
      <c r="C8" s="29" t="s">
        <v>72</v>
      </c>
    </row>
    <row r="9" spans="1:3" x14ac:dyDescent="0.25">
      <c r="A9" s="29" t="s">
        <v>56</v>
      </c>
      <c r="B9" s="29">
        <v>8990325.7819999997</v>
      </c>
      <c r="C9" s="29">
        <v>24.585368337438446</v>
      </c>
    </row>
    <row r="10" spans="1:3" x14ac:dyDescent="0.25">
      <c r="A10" s="29" t="s">
        <v>78</v>
      </c>
      <c r="B10" s="29">
        <v>11694898.487</v>
      </c>
      <c r="C10" s="29">
        <v>31.981420244804937</v>
      </c>
    </row>
    <row r="11" spans="1:3" x14ac:dyDescent="0.25">
      <c r="A11" s="29" t="s">
        <v>55</v>
      </c>
      <c r="B11" s="29">
        <v>4937498.1909999996</v>
      </c>
      <c r="C11" s="29">
        <v>13.502315114565999</v>
      </c>
    </row>
    <row r="12" spans="1:3" x14ac:dyDescent="0.25">
      <c r="A12" s="29" t="s">
        <v>77</v>
      </c>
      <c r="B12" s="29">
        <v>9601509.6380000003</v>
      </c>
      <c r="C12" s="29">
        <v>26.256740497470805</v>
      </c>
    </row>
    <row r="13" spans="1:3" x14ac:dyDescent="0.25">
      <c r="A13" s="29" t="s">
        <v>117</v>
      </c>
      <c r="B13" s="29">
        <v>1343557.5669999998</v>
      </c>
      <c r="C13" s="29">
        <v>3.6741558057197921</v>
      </c>
    </row>
    <row r="14" spans="1:3" x14ac:dyDescent="0.25">
      <c r="A14" s="29" t="s">
        <v>203</v>
      </c>
    </row>
    <row r="15" spans="1:3" x14ac:dyDescent="0.25">
      <c r="A15" s="29" t="s">
        <v>313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B2:E46"/>
  <sheetViews>
    <sheetView showGridLines="0" topLeftCell="A3" workbookViewId="0">
      <selection activeCell="D43" sqref="D6:E43"/>
    </sheetView>
  </sheetViews>
  <sheetFormatPr defaultColWidth="9.21875" defaultRowHeight="13.2" x14ac:dyDescent="0.25"/>
  <cols>
    <col min="1" max="1" width="9.21875" style="29"/>
    <col min="2" max="2" width="15.5546875" style="29" customWidth="1"/>
    <col min="3" max="16384" width="9.21875" style="29"/>
  </cols>
  <sheetData>
    <row r="2" spans="2:5" x14ac:dyDescent="0.25">
      <c r="B2" s="66" t="s">
        <v>297</v>
      </c>
    </row>
    <row r="3" spans="2:5" x14ac:dyDescent="0.25">
      <c r="B3" s="3" t="s">
        <v>184</v>
      </c>
    </row>
    <row r="6" spans="2:5" x14ac:dyDescent="0.25">
      <c r="B6" s="29" t="str">
        <f>'DATA-4'!A20</f>
        <v>Belgium</v>
      </c>
      <c r="C6" s="158">
        <f>IFERROR(VLOOKUP(B6,'DATA-4'!$G$20:$H$57,2,FALSE),":")</f>
        <v>199.9003909290428</v>
      </c>
      <c r="D6" s="29" t="s">
        <v>204</v>
      </c>
      <c r="E6" s="269">
        <f>ROUND(C6,0)</f>
        <v>200</v>
      </c>
    </row>
    <row r="7" spans="2:5" x14ac:dyDescent="0.25">
      <c r="B7" s="29" t="str">
        <f>'DATA-4'!A21</f>
        <v>Bulgaria</v>
      </c>
      <c r="C7" s="158">
        <f>IFERROR(VLOOKUP(B7,'DATA-4'!$G$20:$H$57,2,FALSE),":")</f>
        <v>112.34266165817012</v>
      </c>
      <c r="D7" s="29" t="s">
        <v>217</v>
      </c>
      <c r="E7" s="269">
        <f t="shared" ref="E7:E43" si="0">ROUND(C7,0)</f>
        <v>112</v>
      </c>
    </row>
    <row r="8" spans="2:5" x14ac:dyDescent="0.25">
      <c r="B8" s="29" t="str">
        <f>'DATA-4'!A22</f>
        <v>Czechia</v>
      </c>
      <c r="C8" s="158">
        <f>IFERROR(VLOOKUP(B8,'DATA-4'!$G$20:$H$57,2,FALSE),":")</f>
        <v>148.62586662201505</v>
      </c>
      <c r="D8" s="29" t="s">
        <v>205</v>
      </c>
      <c r="E8" s="269">
        <f t="shared" si="0"/>
        <v>149</v>
      </c>
    </row>
    <row r="9" spans="2:5" x14ac:dyDescent="0.25">
      <c r="B9" s="29" t="str">
        <f>'DATA-4'!A23</f>
        <v>Denmark</v>
      </c>
      <c r="C9" s="158">
        <f>IFERROR(VLOOKUP(B9,'DATA-4'!$G$20:$H$57,2,FALSE),":")</f>
        <v>117.19872235933529</v>
      </c>
      <c r="D9" s="29" t="s">
        <v>218</v>
      </c>
      <c r="E9" s="269">
        <f t="shared" si="0"/>
        <v>117</v>
      </c>
    </row>
    <row r="10" spans="2:5" x14ac:dyDescent="0.25">
      <c r="B10" s="29" t="str">
        <f>'DATA-4'!A24</f>
        <v>Germany</v>
      </c>
      <c r="C10" s="158">
        <f>IFERROR(VLOOKUP(B10,'DATA-4'!$G$20:$H$57,2,FALSE),":")</f>
        <v>129.55864889815567</v>
      </c>
      <c r="D10" s="29" t="s">
        <v>206</v>
      </c>
      <c r="E10" s="269">
        <f t="shared" si="0"/>
        <v>130</v>
      </c>
    </row>
    <row r="11" spans="2:5" x14ac:dyDescent="0.25">
      <c r="B11" s="29" t="str">
        <f>'DATA-4'!A25</f>
        <v>Estonia</v>
      </c>
      <c r="C11" s="158">
        <f>IFERROR(VLOOKUP(B11,'DATA-4'!$G$20:$H$57,2,FALSE),":")</f>
        <v>137.61932784921706</v>
      </c>
      <c r="D11" s="29" t="s">
        <v>219</v>
      </c>
      <c r="E11" s="269">
        <f t="shared" si="0"/>
        <v>138</v>
      </c>
    </row>
    <row r="12" spans="2:5" x14ac:dyDescent="0.25">
      <c r="B12" s="29" t="str">
        <f>'DATA-4'!A26</f>
        <v>Ireland</v>
      </c>
      <c r="C12" s="158">
        <f>IFERROR(VLOOKUP(B12,'DATA-4'!$G$20:$H$57,2,FALSE),":")</f>
        <v>115.30280713169853</v>
      </c>
      <c r="D12" s="29" t="s">
        <v>220</v>
      </c>
      <c r="E12" s="269">
        <f t="shared" si="0"/>
        <v>115</v>
      </c>
    </row>
    <row r="13" spans="2:5" x14ac:dyDescent="0.25">
      <c r="B13" s="29" t="str">
        <f>'DATA-4'!A27</f>
        <v>Greece</v>
      </c>
      <c r="C13" s="158">
        <f>IFERROR(VLOOKUP(B13,'DATA-4'!$G$20:$H$57,2,FALSE),":")</f>
        <v>92.486674645683081</v>
      </c>
      <c r="D13" s="29" t="s">
        <v>221</v>
      </c>
      <c r="E13" s="269">
        <f t="shared" si="0"/>
        <v>92</v>
      </c>
    </row>
    <row r="14" spans="2:5" x14ac:dyDescent="0.25">
      <c r="B14" s="29" t="str">
        <f>'DATA-4'!A28</f>
        <v>Spain</v>
      </c>
      <c r="C14" s="158">
        <f>IFERROR(VLOOKUP(B14,'DATA-4'!$G$20:$H$57,2,FALSE),":")</f>
        <v>108.60295512806901</v>
      </c>
      <c r="D14" s="29" t="s">
        <v>208</v>
      </c>
      <c r="E14" s="269">
        <f t="shared" si="0"/>
        <v>109</v>
      </c>
    </row>
    <row r="15" spans="2:5" x14ac:dyDescent="0.25">
      <c r="B15" s="29" t="str">
        <f>'DATA-4'!A29</f>
        <v>France</v>
      </c>
      <c r="C15" s="158">
        <f>IFERROR(VLOOKUP(B15,'DATA-4'!$G$20:$H$57,2,FALSE),":")</f>
        <v>138.08974297573084</v>
      </c>
      <c r="D15" s="29" t="s">
        <v>209</v>
      </c>
      <c r="E15" s="269">
        <f t="shared" si="0"/>
        <v>138</v>
      </c>
    </row>
    <row r="16" spans="2:5" x14ac:dyDescent="0.25">
      <c r="B16" s="29" t="str">
        <f>'DATA-4'!A30</f>
        <v>Croatia</v>
      </c>
      <c r="C16" s="158">
        <f>IFERROR(VLOOKUP(B16,'DATA-4'!$G$20:$H$57,2,FALSE),":")</f>
        <v>96.387242806475584</v>
      </c>
      <c r="D16" s="29" t="s">
        <v>222</v>
      </c>
      <c r="E16" s="269">
        <f t="shared" si="0"/>
        <v>96</v>
      </c>
    </row>
    <row r="17" spans="2:5" x14ac:dyDescent="0.25">
      <c r="B17" s="29" t="str">
        <f>'DATA-4'!A31</f>
        <v>Italy</v>
      </c>
      <c r="C17" s="158">
        <f>IFERROR(VLOOKUP(B17,'DATA-4'!$G$20:$H$57,2,FALSE),":")</f>
        <v>102.50125283062158</v>
      </c>
      <c r="D17" s="29" t="s">
        <v>210</v>
      </c>
      <c r="E17" s="269">
        <f t="shared" si="0"/>
        <v>103</v>
      </c>
    </row>
    <row r="18" spans="2:5" x14ac:dyDescent="0.25">
      <c r="B18" s="29" t="str">
        <f>'DATA-4'!A32</f>
        <v>Cyprus</v>
      </c>
      <c r="C18" s="158">
        <f>IFERROR(VLOOKUP(B18,'DATA-4'!$G$20:$H$57,2,FALSE),":")</f>
        <v>125.49067521947478</v>
      </c>
      <c r="D18" s="29" t="s">
        <v>211</v>
      </c>
      <c r="E18" s="269">
        <f t="shared" si="0"/>
        <v>125</v>
      </c>
    </row>
    <row r="19" spans="2:5" x14ac:dyDescent="0.25">
      <c r="B19" s="29" t="str">
        <f>'DATA-4'!A33</f>
        <v>Latvia</v>
      </c>
      <c r="C19" s="158">
        <f>IFERROR(VLOOKUP(B19,'DATA-4'!$G$20:$H$57,2,FALSE),":")</f>
        <v>98.281291423084767</v>
      </c>
      <c r="D19" s="29" t="s">
        <v>223</v>
      </c>
      <c r="E19" s="269">
        <f t="shared" si="0"/>
        <v>98</v>
      </c>
    </row>
    <row r="20" spans="2:5" x14ac:dyDescent="0.25">
      <c r="B20" s="29" t="str">
        <f>'DATA-4'!A34</f>
        <v>Lithuania</v>
      </c>
      <c r="C20" s="158">
        <f>IFERROR(VLOOKUP(B20,'DATA-4'!$G$20:$H$57,2,FALSE),":")</f>
        <v>107.26510466776259</v>
      </c>
      <c r="D20" s="29" t="s">
        <v>224</v>
      </c>
      <c r="E20" s="269">
        <f t="shared" si="0"/>
        <v>107</v>
      </c>
    </row>
    <row r="21" spans="2:5" x14ac:dyDescent="0.25">
      <c r="B21" s="29" t="str">
        <f>'DATA-4'!A35</f>
        <v>Luxembourg</v>
      </c>
      <c r="C21" s="158">
        <f>IFERROR(VLOOKUP(B21,'DATA-4'!$G$20:$H$57,2,FALSE),":")</f>
        <v>233.80243156494538</v>
      </c>
      <c r="D21" s="29" t="s">
        <v>212</v>
      </c>
      <c r="E21" s="269">
        <f t="shared" si="0"/>
        <v>234</v>
      </c>
    </row>
    <row r="22" spans="2:5" x14ac:dyDescent="0.25">
      <c r="B22" s="29" t="str">
        <f>'DATA-4'!A36</f>
        <v>Hungary</v>
      </c>
      <c r="C22" s="158">
        <f>IFERROR(VLOOKUP(B22,'DATA-4'!$G$20:$H$57,2,FALSE),":")</f>
        <v>105.97021493489827</v>
      </c>
      <c r="D22" s="29" t="s">
        <v>213</v>
      </c>
      <c r="E22" s="269">
        <f t="shared" si="0"/>
        <v>106</v>
      </c>
    </row>
    <row r="23" spans="2:5" x14ac:dyDescent="0.25">
      <c r="B23" s="29" t="str">
        <f>'DATA-4'!A37</f>
        <v>Malta</v>
      </c>
      <c r="C23" s="158">
        <f>IFERROR(VLOOKUP(B23,'DATA-4'!$G$20:$H$57,2,FALSE),":")</f>
        <v>246.7819780795534</v>
      </c>
      <c r="D23" s="29" t="s">
        <v>225</v>
      </c>
      <c r="E23" s="269">
        <f t="shared" si="0"/>
        <v>247</v>
      </c>
    </row>
    <row r="24" spans="2:5" x14ac:dyDescent="0.25">
      <c r="B24" s="29" t="str">
        <f>'DATA-4'!A38</f>
        <v>Netherlands</v>
      </c>
      <c r="C24" s="158">
        <f>IFERROR(VLOOKUP(B24,'DATA-4'!$G$20:$H$57,2,FALSE),":")</f>
        <v>178.69397406397997</v>
      </c>
      <c r="D24" s="29" t="s">
        <v>226</v>
      </c>
      <c r="E24" s="269">
        <f t="shared" si="0"/>
        <v>179</v>
      </c>
    </row>
    <row r="25" spans="2:5" x14ac:dyDescent="0.25">
      <c r="B25" s="29" t="str">
        <f>'DATA-4'!A39</f>
        <v>Austria</v>
      </c>
      <c r="C25" s="158">
        <f>IFERROR(VLOOKUP(B25,'DATA-4'!$G$20:$H$57,2,FALSE),":")</f>
        <v>145.39166713894647</v>
      </c>
      <c r="D25" s="29" t="s">
        <v>227</v>
      </c>
      <c r="E25" s="269">
        <f t="shared" si="0"/>
        <v>145</v>
      </c>
    </row>
    <row r="26" spans="2:5" x14ac:dyDescent="0.25">
      <c r="B26" s="29" t="str">
        <f>'DATA-4'!A40</f>
        <v>Poland</v>
      </c>
      <c r="C26" s="158">
        <f>IFERROR(VLOOKUP(B26,'DATA-4'!$G$20:$H$57,2,FALSE),":")</f>
        <v>112.18931917560707</v>
      </c>
      <c r="D26" s="29" t="s">
        <v>228</v>
      </c>
      <c r="E26" s="269">
        <f t="shared" si="0"/>
        <v>112</v>
      </c>
    </row>
    <row r="27" spans="2:5" x14ac:dyDescent="0.25">
      <c r="B27" s="29" t="str">
        <f>'DATA-4'!A41</f>
        <v>Portugal</v>
      </c>
      <c r="C27" s="158">
        <f>IFERROR(VLOOKUP(B27,'DATA-4'!$G$20:$H$57,2,FALSE),":")</f>
        <v>90.278221588474096</v>
      </c>
      <c r="D27" s="29" t="s">
        <v>229</v>
      </c>
      <c r="E27" s="269">
        <f t="shared" si="0"/>
        <v>90</v>
      </c>
    </row>
    <row r="28" spans="2:5" x14ac:dyDescent="0.25">
      <c r="B28" s="29" t="str">
        <f>'DATA-4'!A42</f>
        <v>Romania</v>
      </c>
      <c r="C28" s="158">
        <f>IFERROR(VLOOKUP(B28,'DATA-4'!$G$20:$H$57,2,FALSE),":")</f>
        <v>67.659262502579438</v>
      </c>
      <c r="D28" s="29" t="s">
        <v>214</v>
      </c>
      <c r="E28" s="269">
        <f t="shared" si="0"/>
        <v>68</v>
      </c>
    </row>
    <row r="29" spans="2:5" x14ac:dyDescent="0.25">
      <c r="B29" s="29" t="str">
        <f>'DATA-4'!A43</f>
        <v>Slovenia</v>
      </c>
      <c r="C29" s="158">
        <f>IFERROR(VLOOKUP(B29,'DATA-4'!$G$20:$H$57,2,FALSE),":")</f>
        <v>120.24466171494002</v>
      </c>
      <c r="D29" s="29" t="s">
        <v>230</v>
      </c>
      <c r="E29" s="269">
        <f t="shared" si="0"/>
        <v>120</v>
      </c>
    </row>
    <row r="30" spans="2:5" x14ac:dyDescent="0.25">
      <c r="B30" s="29" t="str">
        <f>'DATA-4'!A44</f>
        <v>Slovakia</v>
      </c>
      <c r="C30" s="158">
        <f>IFERROR(VLOOKUP(B30,'DATA-4'!$G$20:$H$57,2,FALSE),":")</f>
        <v>126.78090282331686</v>
      </c>
      <c r="D30" s="29" t="s">
        <v>231</v>
      </c>
      <c r="E30" s="269">
        <f t="shared" si="0"/>
        <v>127</v>
      </c>
    </row>
    <row r="31" spans="2:5" x14ac:dyDescent="0.25">
      <c r="B31" s="29" t="str">
        <f>'DATA-4'!A45</f>
        <v>Finland</v>
      </c>
      <c r="C31" s="158">
        <f>IFERROR(VLOOKUP(B31,'DATA-4'!$G$20:$H$57,2,FALSE),":")</f>
        <v>252.77658991691183</v>
      </c>
      <c r="D31" s="29" t="s">
        <v>215</v>
      </c>
      <c r="E31" s="269">
        <f t="shared" si="0"/>
        <v>253</v>
      </c>
    </row>
    <row r="32" spans="2:5" x14ac:dyDescent="0.25">
      <c r="B32" s="29" t="str">
        <f>'DATA-4'!A46</f>
        <v>Sweden</v>
      </c>
      <c r="C32" s="158">
        <f>IFERROR(VLOOKUP(B32,'DATA-4'!$G$20:$H$57,2,FALSE),":")</f>
        <v>186.84209436322917</v>
      </c>
      <c r="D32" s="29" t="s">
        <v>232</v>
      </c>
      <c r="E32" s="269">
        <f t="shared" si="0"/>
        <v>187</v>
      </c>
    </row>
    <row r="33" spans="2:5" x14ac:dyDescent="0.25">
      <c r="B33" s="29" t="str">
        <f>'DATA-4'!A47</f>
        <v>Iceland</v>
      </c>
      <c r="C33" s="158">
        <f>IFERROR(VLOOKUP(B33,'DATA-4'!$G$20:$H$57,2,FALSE),":")</f>
        <v>699.66898168445266</v>
      </c>
      <c r="D33" s="29" t="s">
        <v>233</v>
      </c>
      <c r="E33" s="269">
        <f t="shared" si="0"/>
        <v>700</v>
      </c>
    </row>
    <row r="34" spans="2:5" x14ac:dyDescent="0.25">
      <c r="B34" s="29" t="str">
        <f>'DATA-4'!A48</f>
        <v>Norway</v>
      </c>
      <c r="C34" s="158">
        <f>IFERROR(VLOOKUP(B34,'DATA-4'!$G$20:$H$57,2,FALSE),":")</f>
        <v>219.99442446908208</v>
      </c>
      <c r="D34" s="29" t="s">
        <v>216</v>
      </c>
      <c r="E34" s="269">
        <f t="shared" si="0"/>
        <v>220</v>
      </c>
    </row>
    <row r="35" spans="2:5" x14ac:dyDescent="0.25">
      <c r="B35" s="29" t="str">
        <f>'DATA-4'!A49</f>
        <v>Bosnia and Herzegovina</v>
      </c>
      <c r="C35" s="158" t="str">
        <f>IFERROR(VLOOKUP(B35,'DATA-4'!$G$20:$H$57,2,FALSE),":")</f>
        <v>:</v>
      </c>
      <c r="D35" s="29" t="s">
        <v>239</v>
      </c>
      <c r="E35" s="269" t="s">
        <v>4</v>
      </c>
    </row>
    <row r="36" spans="2:5" x14ac:dyDescent="0.25">
      <c r="B36" s="29" t="str">
        <f>'DATA-4'!A50</f>
        <v>Montenegro</v>
      </c>
      <c r="C36" s="158">
        <f>IFERROR(VLOOKUP(B36,'DATA-4'!$G$20:$H$57,2,FALSE),":")</f>
        <v>74.579354462092283</v>
      </c>
      <c r="D36" s="29" t="s">
        <v>251</v>
      </c>
      <c r="E36" s="269">
        <f t="shared" si="0"/>
        <v>75</v>
      </c>
    </row>
    <row r="37" spans="2:5" x14ac:dyDescent="0.25">
      <c r="B37" s="29" t="str">
        <f>'DATA-4'!A51</f>
        <v>Moldova</v>
      </c>
      <c r="C37" s="158">
        <f>IFERROR(VLOOKUP(B37,'DATA-4'!$G$20:$H$57,2,FALSE),":")</f>
        <v>42.86816040382719</v>
      </c>
      <c r="D37" s="29" t="s">
        <v>234</v>
      </c>
      <c r="E37" s="269">
        <f t="shared" si="0"/>
        <v>43</v>
      </c>
    </row>
    <row r="38" spans="2:5" x14ac:dyDescent="0.25">
      <c r="B38" s="29" t="str">
        <f>'DATA-4'!A52</f>
        <v>North Macedonia</v>
      </c>
      <c r="C38" s="158">
        <f>IFERROR(VLOOKUP(B38,'DATA-4'!$G$20:$H$57,2,FALSE),":")</f>
        <v>61.790204562519058</v>
      </c>
      <c r="D38" s="29" t="s">
        <v>235</v>
      </c>
      <c r="E38" s="269">
        <f t="shared" si="0"/>
        <v>62</v>
      </c>
    </row>
    <row r="39" spans="2:5" x14ac:dyDescent="0.25">
      <c r="B39" s="29" t="str">
        <f>'DATA-4'!A53</f>
        <v>Georgia</v>
      </c>
      <c r="C39" s="158">
        <f>IFERROR(VLOOKUP(B39,'DATA-4'!$G$20:$H$57,2,FALSE),":")</f>
        <v>65.7749369238539</v>
      </c>
      <c r="D39" s="29" t="s">
        <v>207</v>
      </c>
      <c r="E39" s="269">
        <f t="shared" si="0"/>
        <v>66</v>
      </c>
    </row>
    <row r="40" spans="2:5" x14ac:dyDescent="0.25">
      <c r="B40" s="29" t="str">
        <f>'DATA-4'!A54</f>
        <v>Albania</v>
      </c>
      <c r="C40" s="158">
        <f>IFERROR(VLOOKUP(B40,'DATA-4'!$G$20:$H$57,2,FALSE),":")</f>
        <v>33.870867935049255</v>
      </c>
      <c r="D40" s="29" t="s">
        <v>236</v>
      </c>
      <c r="E40" s="269">
        <f t="shared" si="0"/>
        <v>34</v>
      </c>
    </row>
    <row r="41" spans="2:5" x14ac:dyDescent="0.25">
      <c r="B41" s="29" t="str">
        <f>'DATA-4'!A55</f>
        <v>Serbia</v>
      </c>
      <c r="C41" s="158">
        <f>IFERROR(VLOOKUP(B41,'DATA-4'!$G$20:$H$57,2,FALSE),":")</f>
        <v>100.68116621145255</v>
      </c>
      <c r="D41" s="29" t="s">
        <v>237</v>
      </c>
      <c r="E41" s="269">
        <f t="shared" si="0"/>
        <v>101</v>
      </c>
    </row>
    <row r="42" spans="2:5" x14ac:dyDescent="0.25">
      <c r="B42" s="29" t="str">
        <f>'DATA-4'!A56</f>
        <v>Türkiye</v>
      </c>
      <c r="C42" s="158">
        <f>IFERROR(VLOOKUP(B42,'DATA-4'!$G$20:$H$57,2,FALSE),":")</f>
        <v>79.9802668759298</v>
      </c>
      <c r="D42" s="29" t="s">
        <v>250</v>
      </c>
      <c r="E42" s="269">
        <f t="shared" si="0"/>
        <v>80</v>
      </c>
    </row>
    <row r="43" spans="2:5" x14ac:dyDescent="0.25">
      <c r="B43" s="29" t="str">
        <f>'DATA-4'!A57</f>
        <v>Kosovo*</v>
      </c>
      <c r="C43" s="158">
        <f>IFERROR(VLOOKUP(B43,'DATA-4'!$G$20:$H$57,2,FALSE),":")</f>
        <v>60.238092956423749</v>
      </c>
      <c r="D43" s="29" t="s">
        <v>238</v>
      </c>
      <c r="E43" s="269">
        <f t="shared" si="0"/>
        <v>60</v>
      </c>
    </row>
    <row r="44" spans="2:5" x14ac:dyDescent="0.25">
      <c r="C44" s="158"/>
    </row>
    <row r="45" spans="2:5" x14ac:dyDescent="0.25">
      <c r="B45" s="29" t="s">
        <v>120</v>
      </c>
    </row>
    <row r="46" spans="2:5" x14ac:dyDescent="0.25">
      <c r="B46" s="93" t="s">
        <v>314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"/>
  <dimension ref="B2:H47"/>
  <sheetViews>
    <sheetView showGridLines="0" workbookViewId="0">
      <selection activeCell="I5" sqref="I5"/>
    </sheetView>
  </sheetViews>
  <sheetFormatPr defaultColWidth="9.21875" defaultRowHeight="13.2" x14ac:dyDescent="0.25"/>
  <cols>
    <col min="1" max="16384" width="9.21875" style="29"/>
  </cols>
  <sheetData>
    <row r="2" spans="2:8" x14ac:dyDescent="0.25">
      <c r="B2" s="66" t="s">
        <v>295</v>
      </c>
      <c r="H2" s="159"/>
    </row>
    <row r="3" spans="2:8" x14ac:dyDescent="0.25">
      <c r="B3" s="3" t="s">
        <v>129</v>
      </c>
    </row>
    <row r="4" spans="2:8" x14ac:dyDescent="0.25">
      <c r="B4" s="29" t="s">
        <v>130</v>
      </c>
    </row>
    <row r="6" spans="2:8" x14ac:dyDescent="0.25">
      <c r="B6" s="29" t="str">
        <f>'DATA-4'!A20</f>
        <v>Belgium</v>
      </c>
      <c r="C6" s="158">
        <f>IFERROR(VLOOKUP(B6,'DATA-4'!$I$20:$J$57,2,FALSE),":")</f>
        <v>4444.5070520937788</v>
      </c>
      <c r="D6" s="29" t="s">
        <v>204</v>
      </c>
      <c r="E6" s="158">
        <f>C6</f>
        <v>4444.5070520937788</v>
      </c>
    </row>
    <row r="7" spans="2:8" x14ac:dyDescent="0.25">
      <c r="B7" s="29" t="str">
        <f>'DATA-4'!A21</f>
        <v>Bulgaria</v>
      </c>
      <c r="C7" s="158">
        <f>IFERROR(VLOOKUP(B7,'DATA-4'!$I$20:$J$57,2,FALSE),":")</f>
        <v>4617.1741681502635</v>
      </c>
      <c r="D7" s="29" t="s">
        <v>217</v>
      </c>
      <c r="E7" s="158">
        <f t="shared" ref="E7:E43" si="0">C7</f>
        <v>4617.1741681502635</v>
      </c>
    </row>
    <row r="8" spans="2:8" x14ac:dyDescent="0.25">
      <c r="B8" s="29" t="str">
        <f>'DATA-4'!A22</f>
        <v>Czechia</v>
      </c>
      <c r="C8" s="158">
        <f>IFERROR(VLOOKUP(B8,'DATA-4'!$I$20:$J$57,2,FALSE),":")</f>
        <v>4289.9891980570364</v>
      </c>
      <c r="D8" s="29" t="s">
        <v>205</v>
      </c>
      <c r="E8" s="158">
        <f t="shared" si="0"/>
        <v>4289.9891980570364</v>
      </c>
    </row>
    <row r="9" spans="2:8" x14ac:dyDescent="0.25">
      <c r="B9" s="29" t="str">
        <f>'DATA-4'!A23</f>
        <v>Denmark</v>
      </c>
      <c r="C9" s="158">
        <f>IFERROR(VLOOKUP(B9,'DATA-4'!$I$20:$J$57,2,FALSE),":")</f>
        <v>2443.8042993836534</v>
      </c>
      <c r="D9" s="29" t="s">
        <v>218</v>
      </c>
      <c r="E9" s="158">
        <f t="shared" si="0"/>
        <v>2443.8042993836534</v>
      </c>
    </row>
    <row r="10" spans="2:8" x14ac:dyDescent="0.25">
      <c r="B10" s="29" t="str">
        <f>'DATA-4'!A24</f>
        <v>Germany</v>
      </c>
      <c r="C10" s="158">
        <f>IFERROR(VLOOKUP(B10,'DATA-4'!$I$20:$J$57,2,FALSE),":")</f>
        <v>2879.7718200988311</v>
      </c>
      <c r="D10" s="29" t="s">
        <v>206</v>
      </c>
      <c r="E10" s="158">
        <f t="shared" si="0"/>
        <v>2879.7718200988311</v>
      </c>
    </row>
    <row r="11" spans="2:8" x14ac:dyDescent="0.25">
      <c r="B11" s="29" t="str">
        <f>'DATA-4'!A25</f>
        <v>Estonia</v>
      </c>
      <c r="C11" s="158">
        <f>IFERROR(VLOOKUP(B11,'DATA-4'!$I$20:$J$57,2,FALSE),":")</f>
        <v>4518.6020538659031</v>
      </c>
      <c r="D11" s="29" t="s">
        <v>219</v>
      </c>
      <c r="E11" s="158">
        <f t="shared" si="0"/>
        <v>4518.6020538659031</v>
      </c>
    </row>
    <row r="12" spans="2:8" x14ac:dyDescent="0.25">
      <c r="B12" s="29" t="str">
        <f>'DATA-4'!A26</f>
        <v>Ireland</v>
      </c>
      <c r="C12" s="158">
        <f>IFERROR(VLOOKUP(B12,'DATA-4'!$I$20:$J$57,2,FALSE),":")</f>
        <v>1413.1170165747653</v>
      </c>
      <c r="D12" s="29" t="s">
        <v>220</v>
      </c>
      <c r="E12" s="158">
        <f t="shared" si="0"/>
        <v>1413.1170165747653</v>
      </c>
    </row>
    <row r="13" spans="2:8" x14ac:dyDescent="0.25">
      <c r="B13" s="29" t="str">
        <f>'DATA-4'!A27</f>
        <v>Greece</v>
      </c>
      <c r="C13" s="158">
        <f>IFERROR(VLOOKUP(B13,'DATA-4'!$I$20:$J$57,2,FALSE),":")</f>
        <v>3464.1660756110055</v>
      </c>
      <c r="D13" s="29" t="s">
        <v>221</v>
      </c>
      <c r="E13" s="158">
        <f t="shared" si="0"/>
        <v>3464.1660756110055</v>
      </c>
    </row>
    <row r="14" spans="2:8" x14ac:dyDescent="0.25">
      <c r="B14" s="29" t="str">
        <f>'DATA-4'!A28</f>
        <v>Spain</v>
      </c>
      <c r="C14" s="158">
        <f>IFERROR(VLOOKUP(B14,'DATA-4'!$I$20:$J$57,2,FALSE),":")</f>
        <v>3127.5054678215411</v>
      </c>
      <c r="D14" s="29" t="s">
        <v>208</v>
      </c>
      <c r="E14" s="158">
        <f t="shared" si="0"/>
        <v>3127.5054678215411</v>
      </c>
    </row>
    <row r="15" spans="2:8" x14ac:dyDescent="0.25">
      <c r="B15" s="29" t="str">
        <f>'DATA-4'!A29</f>
        <v>France</v>
      </c>
      <c r="C15" s="158">
        <f>IFERROR(VLOOKUP(B15,'DATA-4'!$I$20:$J$57,2,FALSE),":")</f>
        <v>3648.9846883542041</v>
      </c>
      <c r="D15" s="29" t="s">
        <v>209</v>
      </c>
      <c r="E15" s="158">
        <f t="shared" si="0"/>
        <v>3648.9846883542041</v>
      </c>
    </row>
    <row r="16" spans="2:8" x14ac:dyDescent="0.25">
      <c r="B16" s="29" t="str">
        <f>'DATA-4'!A30</f>
        <v>Croatia</v>
      </c>
      <c r="C16" s="158">
        <f>IFERROR(VLOOKUP(B16,'DATA-4'!$I$20:$J$57,2,FALSE),":")</f>
        <v>3249.7303835304128</v>
      </c>
      <c r="D16" s="29" t="s">
        <v>222</v>
      </c>
      <c r="E16" s="158">
        <f t="shared" si="0"/>
        <v>3249.7303835304128</v>
      </c>
    </row>
    <row r="17" spans="2:5" x14ac:dyDescent="0.25">
      <c r="B17" s="29" t="str">
        <f>'DATA-4'!A31</f>
        <v>Italy</v>
      </c>
      <c r="C17" s="158">
        <f>IFERROR(VLOOKUP(B17,'DATA-4'!$I$20:$J$57,2,FALSE),":")</f>
        <v>2729.0092943469813</v>
      </c>
      <c r="D17" s="29" t="s">
        <v>210</v>
      </c>
      <c r="E17" s="158">
        <f t="shared" si="0"/>
        <v>2729.0092943469813</v>
      </c>
    </row>
    <row r="18" spans="2:5" x14ac:dyDescent="0.25">
      <c r="B18" s="29" t="str">
        <f>'DATA-4'!A32</f>
        <v>Cyprus</v>
      </c>
      <c r="C18" s="158">
        <f>IFERROR(VLOOKUP(B18,'DATA-4'!$I$20:$J$57,2,FALSE),":")</f>
        <v>3460.7047446920405</v>
      </c>
      <c r="D18" s="29" t="s">
        <v>211</v>
      </c>
      <c r="E18" s="158">
        <f t="shared" si="0"/>
        <v>3460.7047446920405</v>
      </c>
    </row>
    <row r="19" spans="2:5" x14ac:dyDescent="0.25">
      <c r="B19" s="29" t="str">
        <f>'DATA-4'!A33</f>
        <v>Latvia</v>
      </c>
      <c r="C19" s="158">
        <f>IFERROR(VLOOKUP(B19,'DATA-4'!$I$20:$J$57,2,FALSE),":")</f>
        <v>3633.7308362916656</v>
      </c>
      <c r="D19" s="29" t="s">
        <v>223</v>
      </c>
      <c r="E19" s="158">
        <f t="shared" si="0"/>
        <v>3633.7308362916656</v>
      </c>
    </row>
    <row r="20" spans="2:5" x14ac:dyDescent="0.25">
      <c r="B20" s="29" t="str">
        <f>'DATA-4'!A34</f>
        <v>Lithuania</v>
      </c>
      <c r="C20" s="158">
        <f>IFERROR(VLOOKUP(B20,'DATA-4'!$I$20:$J$57,2,FALSE),":")</f>
        <v>3230.8855973030127</v>
      </c>
      <c r="D20" s="29" t="s">
        <v>224</v>
      </c>
      <c r="E20" s="158">
        <f t="shared" si="0"/>
        <v>3230.8855973030127</v>
      </c>
    </row>
    <row r="21" spans="2:5" x14ac:dyDescent="0.25">
      <c r="B21" s="29" t="str">
        <f>'DATA-4'!A35</f>
        <v>Luxembourg</v>
      </c>
      <c r="C21" s="158">
        <f>IFERROR(VLOOKUP(B21,'DATA-4'!$I$20:$J$57,2,FALSE),":")</f>
        <v>2508.776746293232</v>
      </c>
      <c r="D21" s="29" t="s">
        <v>212</v>
      </c>
      <c r="E21" s="158">
        <f t="shared" si="0"/>
        <v>2508.776746293232</v>
      </c>
    </row>
    <row r="22" spans="2:5" x14ac:dyDescent="0.25">
      <c r="B22" s="29" t="str">
        <f>'DATA-4'!A36</f>
        <v>Hungary</v>
      </c>
      <c r="C22" s="158">
        <f>IFERROR(VLOOKUP(B22,'DATA-4'!$I$20:$J$57,2,FALSE),":")</f>
        <v>3602.9351388970053</v>
      </c>
      <c r="D22" s="29" t="s">
        <v>213</v>
      </c>
      <c r="E22" s="158">
        <f t="shared" si="0"/>
        <v>3602.9351388970053</v>
      </c>
    </row>
    <row r="23" spans="2:5" x14ac:dyDescent="0.25">
      <c r="B23" s="29" t="str">
        <f>'DATA-4'!A37</f>
        <v>Malta</v>
      </c>
      <c r="C23" s="158">
        <f>IFERROR(VLOOKUP(B23,'DATA-4'!$I$20:$J$57,2,FALSE),":")</f>
        <v>5912.6253303984231</v>
      </c>
      <c r="D23" s="29" t="s">
        <v>225</v>
      </c>
      <c r="E23" s="158">
        <f t="shared" si="0"/>
        <v>5912.6253303984231</v>
      </c>
    </row>
    <row r="24" spans="2:5" x14ac:dyDescent="0.25">
      <c r="B24" s="29" t="str">
        <f>'DATA-4'!A38</f>
        <v>Netherlands</v>
      </c>
      <c r="C24" s="158">
        <f>IFERROR(VLOOKUP(B24,'DATA-4'!$I$20:$J$57,2,FALSE),":")</f>
        <v>3504.2406484909375</v>
      </c>
      <c r="D24" s="29" t="s">
        <v>226</v>
      </c>
      <c r="E24" s="158">
        <f t="shared" si="0"/>
        <v>3504.2406484909375</v>
      </c>
    </row>
    <row r="25" spans="2:5" x14ac:dyDescent="0.25">
      <c r="B25" s="29" t="str">
        <f>'DATA-4'!A39</f>
        <v>Austria</v>
      </c>
      <c r="C25" s="158">
        <f>IFERROR(VLOOKUP(B25,'DATA-4'!$I$20:$J$57,2,FALSE),":")</f>
        <v>3170.098446679086</v>
      </c>
      <c r="D25" s="29" t="s">
        <v>227</v>
      </c>
      <c r="E25" s="158">
        <f t="shared" si="0"/>
        <v>3170.098446679086</v>
      </c>
    </row>
    <row r="26" spans="2:5" x14ac:dyDescent="0.25">
      <c r="B26" s="29" t="str">
        <f>'DATA-4'!A40</f>
        <v>Poland</v>
      </c>
      <c r="C26" s="158">
        <f>IFERROR(VLOOKUP(B26,'DATA-4'!$I$20:$J$57,2,FALSE),":")</f>
        <v>3704.7768468912368</v>
      </c>
      <c r="D26" s="29" t="s">
        <v>228</v>
      </c>
      <c r="E26" s="158">
        <f t="shared" si="0"/>
        <v>3704.7768468912368</v>
      </c>
    </row>
    <row r="27" spans="2:5" x14ac:dyDescent="0.25">
      <c r="B27" s="29" t="str">
        <f>'DATA-4'!A41</f>
        <v>Portugal</v>
      </c>
      <c r="C27" s="158">
        <f>IFERROR(VLOOKUP(B27,'DATA-4'!$I$20:$J$57,2,FALSE),":")</f>
        <v>2916.7827925448332</v>
      </c>
      <c r="D27" s="29" t="s">
        <v>229</v>
      </c>
      <c r="E27" s="158">
        <f t="shared" si="0"/>
        <v>2916.7827925448332</v>
      </c>
    </row>
    <row r="28" spans="2:5" x14ac:dyDescent="0.25">
      <c r="B28" s="29" t="str">
        <f>'DATA-4'!A42</f>
        <v>Romania</v>
      </c>
      <c r="C28" s="158">
        <f>IFERROR(VLOOKUP(B28,'DATA-4'!$I$20:$J$57,2,FALSE),":")</f>
        <v>2277.4295639110869</v>
      </c>
      <c r="D28" s="29" t="s">
        <v>214</v>
      </c>
      <c r="E28" s="158">
        <f t="shared" si="0"/>
        <v>2277.4295639110869</v>
      </c>
    </row>
    <row r="29" spans="2:5" x14ac:dyDescent="0.25">
      <c r="B29" s="29" t="str">
        <f>'DATA-4'!A43</f>
        <v>Slovenia</v>
      </c>
      <c r="C29" s="158">
        <f>IFERROR(VLOOKUP(B29,'DATA-4'!$I$20:$J$57,2,FALSE),":")</f>
        <v>3429.4068465652658</v>
      </c>
      <c r="D29" s="29" t="s">
        <v>230</v>
      </c>
      <c r="E29" s="158">
        <f t="shared" si="0"/>
        <v>3429.4068465652658</v>
      </c>
    </row>
    <row r="30" spans="2:5" x14ac:dyDescent="0.25">
      <c r="B30" s="29" t="str">
        <f>'DATA-4'!A44</f>
        <v>Slovakia</v>
      </c>
      <c r="C30" s="158">
        <f>IFERROR(VLOOKUP(B30,'DATA-4'!$I$20:$J$57,2,FALSE),":")</f>
        <v>4447.7275053668664</v>
      </c>
      <c r="D30" s="29" t="s">
        <v>231</v>
      </c>
      <c r="E30" s="158">
        <f t="shared" si="0"/>
        <v>4447.7275053668664</v>
      </c>
    </row>
    <row r="31" spans="2:5" x14ac:dyDescent="0.25">
      <c r="B31" s="29" t="str">
        <f>'DATA-4'!A45</f>
        <v>Finland</v>
      </c>
      <c r="C31" s="158">
        <f>IFERROR(VLOOKUP(B31,'DATA-4'!$I$20:$J$57,2,FALSE),":")</f>
        <v>6300.6847178842081</v>
      </c>
      <c r="D31" s="29" t="s">
        <v>215</v>
      </c>
      <c r="E31" s="158">
        <f t="shared" si="0"/>
        <v>6300.6847178842081</v>
      </c>
    </row>
    <row r="32" spans="2:5" x14ac:dyDescent="0.25">
      <c r="B32" s="29" t="str">
        <f>'DATA-4'!A46</f>
        <v>Sweden</v>
      </c>
      <c r="C32" s="158">
        <f>IFERROR(VLOOKUP(B32,'DATA-4'!$I$20:$J$57,2,FALSE),":")</f>
        <v>4275.4465408668248</v>
      </c>
      <c r="D32" s="29" t="s">
        <v>232</v>
      </c>
      <c r="E32" s="158">
        <f t="shared" si="0"/>
        <v>4275.4465408668248</v>
      </c>
    </row>
    <row r="33" spans="2:5" x14ac:dyDescent="0.25">
      <c r="B33" s="29" t="str">
        <f>'DATA-4'!A47</f>
        <v>Iceland</v>
      </c>
      <c r="C33" s="158">
        <f>IFERROR(VLOOKUP(B33,'DATA-4'!$I$20:$J$57,2,FALSE),":")</f>
        <v>13865.862814445318</v>
      </c>
      <c r="D33" s="29" t="s">
        <v>233</v>
      </c>
      <c r="E33" s="158">
        <f t="shared" si="0"/>
        <v>13865.862814445318</v>
      </c>
    </row>
    <row r="34" spans="2:5" x14ac:dyDescent="0.25">
      <c r="B34" s="29" t="str">
        <f>'DATA-4'!A48</f>
        <v>Norway</v>
      </c>
      <c r="C34" s="158">
        <f>IFERROR(VLOOKUP(B34,'DATA-4'!$I$20:$J$57,2,FALSE),":")</f>
        <v>3357.2064766184662</v>
      </c>
      <c r="D34" s="29" t="s">
        <v>216</v>
      </c>
      <c r="E34" s="158">
        <f t="shared" si="0"/>
        <v>3357.2064766184662</v>
      </c>
    </row>
    <row r="35" spans="2:5" x14ac:dyDescent="0.25">
      <c r="B35" s="29" t="str">
        <f>'DATA-4'!A49</f>
        <v>Bosnia and Herzegovina</v>
      </c>
      <c r="C35" s="158">
        <f>IFERROR(VLOOKUP(B35,'DATA-4'!$I$20:$J$57,2,FALSE),":")</f>
        <v>6255.4026430165122</v>
      </c>
      <c r="D35" s="29" t="s">
        <v>239</v>
      </c>
      <c r="E35" s="158">
        <f t="shared" si="0"/>
        <v>6255.4026430165122</v>
      </c>
    </row>
    <row r="36" spans="2:5" x14ac:dyDescent="0.25">
      <c r="B36" s="29" t="str">
        <f>'DATA-4'!A50</f>
        <v>Montenegro</v>
      </c>
      <c r="C36" s="158">
        <f>IFERROR(VLOOKUP(B36,'DATA-4'!$I$20:$J$57,2,FALSE),":")</f>
        <v>3715.0819870759287</v>
      </c>
      <c r="D36" s="29" t="s">
        <v>251</v>
      </c>
      <c r="E36" s="158">
        <f t="shared" si="0"/>
        <v>3715.0819870759287</v>
      </c>
    </row>
    <row r="37" spans="2:5" x14ac:dyDescent="0.25">
      <c r="B37" s="29" t="str">
        <f>'DATA-4'!A51</f>
        <v>Moldova</v>
      </c>
      <c r="C37" s="158" t="str">
        <f>IFERROR(VLOOKUP(B37,'DATA-4'!$I$20:$J$57,2,FALSE),":")</f>
        <v>:</v>
      </c>
      <c r="D37" s="29" t="s">
        <v>234</v>
      </c>
      <c r="E37" s="158" t="str">
        <f t="shared" si="0"/>
        <v>:</v>
      </c>
    </row>
    <row r="38" spans="2:5" x14ac:dyDescent="0.25">
      <c r="B38" s="29" t="str">
        <f>'DATA-4'!A52</f>
        <v>North Macedonia</v>
      </c>
      <c r="C38" s="158">
        <f>IFERROR(VLOOKUP(B38,'DATA-4'!$I$20:$J$57,2,FALSE),":")</f>
        <v>3909.1734168594062</v>
      </c>
      <c r="D38" s="29" t="s">
        <v>235</v>
      </c>
      <c r="E38" s="158">
        <f t="shared" si="0"/>
        <v>3909.1734168594062</v>
      </c>
    </row>
    <row r="39" spans="2:5" x14ac:dyDescent="0.25">
      <c r="B39" s="29" t="str">
        <f>'DATA-4'!A53</f>
        <v>Georgia</v>
      </c>
      <c r="C39" s="158" t="str">
        <f>IFERROR(VLOOKUP(B39,'DATA-4'!$I$20:$J$57,2,FALSE),":")</f>
        <v>:</v>
      </c>
      <c r="D39" s="29" t="s">
        <v>207</v>
      </c>
      <c r="E39" s="158" t="str">
        <f t="shared" si="0"/>
        <v>:</v>
      </c>
    </row>
    <row r="40" spans="2:5" x14ac:dyDescent="0.25">
      <c r="B40" s="29" t="str">
        <f>'DATA-4'!A54</f>
        <v>Albania</v>
      </c>
      <c r="C40" s="158">
        <f>IFERROR(VLOOKUP(B40,'DATA-4'!$I$20:$J$57,2,FALSE),":")</f>
        <v>2469.2754307978207</v>
      </c>
      <c r="D40" s="29" t="s">
        <v>236</v>
      </c>
      <c r="E40" s="158">
        <f t="shared" si="0"/>
        <v>2469.2754307978207</v>
      </c>
    </row>
    <row r="41" spans="2:5" x14ac:dyDescent="0.25">
      <c r="B41" s="29" t="str">
        <f>'DATA-4'!A55</f>
        <v>Serbia</v>
      </c>
      <c r="C41" s="158">
        <f>IFERROR(VLOOKUP(B41,'DATA-4'!$I$20:$J$57,2,FALSE),":")</f>
        <v>5412.4122766189439</v>
      </c>
      <c r="D41" s="29" t="s">
        <v>237</v>
      </c>
      <c r="E41" s="158">
        <f t="shared" si="0"/>
        <v>5412.4122766189439</v>
      </c>
    </row>
    <row r="42" spans="2:5" x14ac:dyDescent="0.25">
      <c r="B42" s="29" t="str">
        <f>'DATA-4'!A56</f>
        <v>Türkiye</v>
      </c>
      <c r="C42" s="158">
        <f>IFERROR(VLOOKUP(B42,'DATA-4'!$I$20:$J$57,2,FALSE),":")</f>
        <v>2910.8063165014919</v>
      </c>
      <c r="D42" s="29" t="s">
        <v>250</v>
      </c>
      <c r="E42" s="158">
        <f t="shared" si="0"/>
        <v>2910.8063165014919</v>
      </c>
    </row>
    <row r="43" spans="2:5" x14ac:dyDescent="0.25">
      <c r="B43" s="29" t="str">
        <f>'DATA-4'!A57</f>
        <v>Kosovo*</v>
      </c>
      <c r="C43" s="158" t="str">
        <f>IFERROR(VLOOKUP(B43,'DATA-4'!$I$20:$J$57,2,FALSE),":")</f>
        <v>:</v>
      </c>
      <c r="D43" s="29" t="s">
        <v>238</v>
      </c>
      <c r="E43" s="158" t="str">
        <f t="shared" si="0"/>
        <v>:</v>
      </c>
    </row>
    <row r="45" spans="2:5" x14ac:dyDescent="0.25">
      <c r="B45" s="29" t="str">
        <f>'DATA-4'!A59</f>
        <v>* This designation is without prejudice to positions on status, and is in line with UNSCR 1244 and the ICJ Opinion on the Kosovo Declaration of Independence.</v>
      </c>
    </row>
    <row r="47" spans="2:5" x14ac:dyDescent="0.25">
      <c r="B47" s="93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92D050"/>
  </sheetPr>
  <dimension ref="A1:BU162"/>
  <sheetViews>
    <sheetView topLeftCell="A59" zoomScaleNormal="100" workbookViewId="0">
      <pane xSplit="1" topLeftCell="X1" activePane="topRight" state="frozen"/>
      <selection pane="topRight" activeCell="AL85" sqref="AL85"/>
    </sheetView>
  </sheetViews>
  <sheetFormatPr defaultColWidth="9.21875" defaultRowHeight="13.2" x14ac:dyDescent="0.25"/>
  <cols>
    <col min="1" max="1" width="26.44140625" style="11" customWidth="1"/>
    <col min="2" max="27" width="11.44140625" style="11" customWidth="1"/>
    <col min="28" max="32" width="10.33203125" style="11" bestFit="1" customWidth="1"/>
    <col min="33" max="33" width="9" style="11" customWidth="1"/>
    <col min="34" max="35" width="10.77734375" style="11" customWidth="1"/>
    <col min="36" max="36" width="14.77734375" style="11" customWidth="1"/>
    <col min="37" max="37" width="12.77734375" style="11" customWidth="1"/>
    <col min="38" max="38" width="10.5546875" style="11" bestFit="1" customWidth="1"/>
    <col min="39" max="40" width="10.5546875" style="11" customWidth="1"/>
    <col min="41" max="41" width="12" style="11" customWidth="1"/>
    <col min="42" max="42" width="10.5546875" style="11" bestFit="1" customWidth="1"/>
    <col min="43" max="16384" width="9.21875" style="11"/>
  </cols>
  <sheetData>
    <row r="1" spans="1:73" x14ac:dyDescent="0.25">
      <c r="A1" s="10" t="s">
        <v>174</v>
      </c>
      <c r="B1" s="285"/>
      <c r="C1" s="285"/>
      <c r="D1" s="285"/>
    </row>
    <row r="2" spans="1:73" s="2" customFormat="1" x14ac:dyDescent="0.25">
      <c r="A2" s="12" t="s">
        <v>138</v>
      </c>
      <c r="B2" s="12" t="s">
        <v>139</v>
      </c>
      <c r="C2" s="285"/>
      <c r="D2" s="285"/>
    </row>
    <row r="3" spans="1:73" s="2" customFormat="1" x14ac:dyDescent="0.25">
      <c r="A3" s="13" t="s">
        <v>140</v>
      </c>
      <c r="B3" s="285"/>
      <c r="C3" s="285"/>
      <c r="D3" s="268" t="s">
        <v>279</v>
      </c>
      <c r="E3" s="268"/>
    </row>
    <row r="4" spans="1:73" s="2" customFormat="1" x14ac:dyDescent="0.25">
      <c r="A4" s="13" t="s">
        <v>141</v>
      </c>
      <c r="B4" s="285"/>
      <c r="C4" s="285"/>
      <c r="D4" s="268" t="s">
        <v>280</v>
      </c>
      <c r="E4" s="268"/>
    </row>
    <row r="5" spans="1:73" s="2" customFormat="1" x14ac:dyDescent="0.25">
      <c r="A5" s="2" t="s">
        <v>0</v>
      </c>
      <c r="B5" s="2" t="s">
        <v>1</v>
      </c>
    </row>
    <row r="6" spans="1:73" s="2" customFormat="1" x14ac:dyDescent="0.25"/>
    <row r="7" spans="1:73" s="2" customFormat="1" x14ac:dyDescent="0.25">
      <c r="A7" s="14" t="s">
        <v>84</v>
      </c>
      <c r="B7" s="14" t="s">
        <v>85</v>
      </c>
    </row>
    <row r="8" spans="1:73" s="2" customFormat="1" x14ac:dyDescent="0.25">
      <c r="A8" s="2" t="s">
        <v>3</v>
      </c>
      <c r="B8" s="15" t="s">
        <v>118</v>
      </c>
    </row>
    <row r="9" spans="1:73" s="14" customFormat="1" x14ac:dyDescent="0.25">
      <c r="A9" s="2" t="s">
        <v>2</v>
      </c>
      <c r="B9" s="2" t="s">
        <v>123</v>
      </c>
      <c r="AL9" s="16"/>
      <c r="AM9" s="16"/>
      <c r="AN9" s="16"/>
      <c r="AO9" s="16"/>
      <c r="AP9" s="16"/>
    </row>
    <row r="10" spans="1:73" s="2" customFormat="1" ht="22.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G10" s="17"/>
      <c r="AH10" s="18"/>
      <c r="AI10" s="18"/>
      <c r="AJ10" s="17"/>
      <c r="AK10" s="17"/>
      <c r="AL10" s="17"/>
      <c r="AM10" s="17"/>
      <c r="AN10" s="17"/>
      <c r="AO10" s="19"/>
      <c r="AP10" s="19"/>
    </row>
    <row r="11" spans="1:73" x14ac:dyDescent="0.25">
      <c r="A11" s="286" t="s">
        <v>8</v>
      </c>
      <c r="B11" s="20" t="s">
        <v>142</v>
      </c>
      <c r="C11" s="20" t="s">
        <v>143</v>
      </c>
      <c r="D11" s="20" t="s">
        <v>144</v>
      </c>
      <c r="E11" s="20" t="s">
        <v>145</v>
      </c>
      <c r="F11" s="20" t="s">
        <v>146</v>
      </c>
      <c r="G11" s="20" t="s">
        <v>147</v>
      </c>
      <c r="H11" s="20" t="s">
        <v>148</v>
      </c>
      <c r="I11" s="20" t="s">
        <v>149</v>
      </c>
      <c r="J11" s="20" t="s">
        <v>150</v>
      </c>
      <c r="K11" s="20" t="s">
        <v>151</v>
      </c>
      <c r="L11" s="20" t="s">
        <v>152</v>
      </c>
      <c r="M11" s="20" t="s">
        <v>153</v>
      </c>
      <c r="N11" s="20" t="s">
        <v>154</v>
      </c>
      <c r="O11" s="20" t="s">
        <v>155</v>
      </c>
      <c r="P11" s="20" t="s">
        <v>156</v>
      </c>
      <c r="Q11" s="20" t="s">
        <v>157</v>
      </c>
      <c r="R11" s="20" t="s">
        <v>158</v>
      </c>
      <c r="S11" s="20" t="s">
        <v>159</v>
      </c>
      <c r="T11" s="20" t="s">
        <v>160</v>
      </c>
      <c r="U11" s="20" t="s">
        <v>161</v>
      </c>
      <c r="V11" s="20" t="s">
        <v>162</v>
      </c>
      <c r="W11" s="20" t="s">
        <v>163</v>
      </c>
      <c r="X11" s="20" t="s">
        <v>164</v>
      </c>
      <c r="Y11" s="20" t="s">
        <v>165</v>
      </c>
      <c r="Z11" s="20" t="s">
        <v>166</v>
      </c>
      <c r="AA11" s="20" t="s">
        <v>167</v>
      </c>
      <c r="AB11" s="20" t="s">
        <v>168</v>
      </c>
      <c r="AC11" s="20" t="s">
        <v>169</v>
      </c>
      <c r="AD11" s="20" t="s">
        <v>170</v>
      </c>
      <c r="AE11" s="20" t="s">
        <v>171</v>
      </c>
      <c r="AF11" s="20" t="s">
        <v>172</v>
      </c>
      <c r="AG11" s="20" t="s">
        <v>173</v>
      </c>
      <c r="AH11" s="20" t="s">
        <v>240</v>
      </c>
      <c r="AI11" s="266">
        <v>2023</v>
      </c>
      <c r="AJ11" s="21"/>
      <c r="AK11" s="21"/>
      <c r="AL11" s="21"/>
      <c r="AM11" s="21"/>
      <c r="AN11" s="21"/>
      <c r="AO11" s="21"/>
      <c r="AP11" s="21"/>
    </row>
    <row r="12" spans="1:73" x14ac:dyDescent="0.25">
      <c r="A12" s="22" t="s">
        <v>48</v>
      </c>
      <c r="B12" s="23">
        <v>31053697.574999999</v>
      </c>
      <c r="C12" s="23">
        <v>30398042.487</v>
      </c>
      <c r="D12" s="23">
        <v>29856296.202</v>
      </c>
      <c r="E12" s="23">
        <v>29684310.015000001</v>
      </c>
      <c r="F12" s="23">
        <v>29169600.011999998</v>
      </c>
      <c r="G12" s="23">
        <v>29535552.379000001</v>
      </c>
      <c r="H12" s="23">
        <v>30256301.105</v>
      </c>
      <c r="I12" s="24">
        <v>29949433.98</v>
      </c>
      <c r="J12" s="23">
        <v>28643768.316</v>
      </c>
      <c r="K12" s="23">
        <v>28275834.956999999</v>
      </c>
      <c r="L12" s="23">
        <v>28297139.634</v>
      </c>
      <c r="M12" s="23">
        <v>28694702.807</v>
      </c>
      <c r="N12" s="23">
        <v>28869409.157000002</v>
      </c>
      <c r="O12" s="23">
        <v>29070982.256999999</v>
      </c>
      <c r="P12" s="24">
        <v>29739003.170000002</v>
      </c>
      <c r="Q12" s="23">
        <v>29442049.726</v>
      </c>
      <c r="R12" s="23">
        <v>29465207.929000001</v>
      </c>
      <c r="S12" s="23">
        <v>28904842.598000001</v>
      </c>
      <c r="T12" s="23">
        <v>29257641.011999998</v>
      </c>
      <c r="U12" s="23">
        <v>27986914.252999999</v>
      </c>
      <c r="V12" s="23">
        <v>29141883.107000001</v>
      </c>
      <c r="W12" s="23">
        <v>28599724.223000001</v>
      </c>
      <c r="X12" s="23">
        <v>28873249.221000001</v>
      </c>
      <c r="Y12" s="23">
        <v>28912730.945999999</v>
      </c>
      <c r="Z12" s="23">
        <v>28204146.408</v>
      </c>
      <c r="AA12" s="23">
        <v>27551738.011</v>
      </c>
      <c r="AB12" s="23">
        <v>26897791.056000002</v>
      </c>
      <c r="AC12" s="23">
        <v>26832960.954999998</v>
      </c>
      <c r="AD12" s="24">
        <v>26687323.629999999</v>
      </c>
      <c r="AE12" s="24">
        <v>25878447.359999999</v>
      </c>
      <c r="AF12" s="23">
        <v>23996367.568999998</v>
      </c>
      <c r="AG12" s="23">
        <v>25044157.614</v>
      </c>
      <c r="AH12" s="23">
        <v>23570013.776999999</v>
      </c>
      <c r="AI12" s="23">
        <v>23158739.546</v>
      </c>
      <c r="AJ12" s="26"/>
      <c r="AK12" s="26"/>
      <c r="AL12" s="26"/>
      <c r="AM12" s="26"/>
      <c r="AN12" s="26"/>
      <c r="AO12" s="21"/>
      <c r="AP12" s="26"/>
    </row>
    <row r="13" spans="1:73" x14ac:dyDescent="0.25">
      <c r="A13" s="22" t="s">
        <v>68</v>
      </c>
      <c r="B13" s="27">
        <v>12790989.882999999</v>
      </c>
      <c r="C13" s="27">
        <v>11702849.530999999</v>
      </c>
      <c r="D13" s="27">
        <v>11161380.392999999</v>
      </c>
      <c r="E13" s="27">
        <v>10507822.478</v>
      </c>
      <c r="F13" s="27">
        <v>10048150.710999999</v>
      </c>
      <c r="G13" s="27">
        <v>9986245.5370000005</v>
      </c>
      <c r="H13" s="27">
        <v>9764384.5779999997</v>
      </c>
      <c r="I13" s="27">
        <v>9620594.9460000005</v>
      </c>
      <c r="J13" s="27">
        <v>8666084.2349999994</v>
      </c>
      <c r="K13" s="27">
        <v>8203710.2120000003</v>
      </c>
      <c r="L13" s="27">
        <v>7945605.2939999998</v>
      </c>
      <c r="M13" s="27">
        <v>7840022.4809999997</v>
      </c>
      <c r="N13" s="27">
        <v>7788363.7989999996</v>
      </c>
      <c r="O13" s="27">
        <v>7737095.2489999998</v>
      </c>
      <c r="P13" s="27">
        <v>7575252.5729999999</v>
      </c>
      <c r="Q13" s="27">
        <v>7404417.9440000001</v>
      </c>
      <c r="R13" s="27">
        <v>7232013.6720000003</v>
      </c>
      <c r="S13" s="27">
        <v>7087152.6129999999</v>
      </c>
      <c r="T13" s="27">
        <v>6743017.2989999996</v>
      </c>
      <c r="U13" s="27">
        <v>6274272.5159999998</v>
      </c>
      <c r="V13" s="27">
        <v>6138745.5410000002</v>
      </c>
      <c r="W13" s="28">
        <v>6255895.2999999998</v>
      </c>
      <c r="X13" s="27">
        <v>6322966.6339999996</v>
      </c>
      <c r="Y13" s="27">
        <v>5895443.8039999995</v>
      </c>
      <c r="Z13" s="27">
        <v>5661700.6430000002</v>
      </c>
      <c r="AA13" s="27">
        <v>5601133.4869999997</v>
      </c>
      <c r="AB13" s="27">
        <v>5219657.1840000004</v>
      </c>
      <c r="AC13" s="27">
        <v>5134217.4069999997</v>
      </c>
      <c r="AD13" s="27">
        <v>4860476.0719999997</v>
      </c>
      <c r="AE13" s="27">
        <v>4189553.7540000002</v>
      </c>
      <c r="AF13" s="27">
        <v>3499749.2940000002</v>
      </c>
      <c r="AG13" s="27">
        <v>3808585.0669999998</v>
      </c>
      <c r="AH13" s="27">
        <v>3873003.2259999998</v>
      </c>
      <c r="AI13" s="27">
        <v>3162570.3080000002</v>
      </c>
      <c r="AJ13" s="26"/>
      <c r="AK13" s="26"/>
      <c r="AL13" s="26"/>
      <c r="AM13" s="26"/>
      <c r="AN13" s="26"/>
      <c r="AO13" s="59"/>
      <c r="AP13" s="26"/>
    </row>
    <row r="14" spans="1:73" s="29" customFormat="1" x14ac:dyDescent="0.25">
      <c r="A14" s="22" t="s">
        <v>93</v>
      </c>
      <c r="B14" s="23">
        <v>157007.277</v>
      </c>
      <c r="C14" s="23">
        <v>115277.681</v>
      </c>
      <c r="D14" s="23">
        <v>138784.943</v>
      </c>
      <c r="E14" s="23">
        <v>111302.443</v>
      </c>
      <c r="F14" s="23">
        <v>160532.40100000001</v>
      </c>
      <c r="G14" s="23">
        <v>175183.842</v>
      </c>
      <c r="H14" s="23">
        <v>164379.87599999999</v>
      </c>
      <c r="I14" s="23">
        <v>161342.78700000001</v>
      </c>
      <c r="J14" s="23">
        <v>63743.379000000001</v>
      </c>
      <c r="K14" s="23">
        <v>147837.87899999999</v>
      </c>
      <c r="L14" s="23">
        <v>98644.778000000006</v>
      </c>
      <c r="M14" s="23">
        <v>121125.349</v>
      </c>
      <c r="N14" s="23">
        <v>136890.55799999999</v>
      </c>
      <c r="O14" s="23">
        <v>136526.18799999999</v>
      </c>
      <c r="P14" s="23">
        <v>91264.187999999995</v>
      </c>
      <c r="Q14" s="23">
        <v>139361.33100000001</v>
      </c>
      <c r="R14" s="23">
        <v>181259.671</v>
      </c>
      <c r="S14" s="23">
        <v>84685.152000000002</v>
      </c>
      <c r="T14" s="23">
        <v>85464.758000000002</v>
      </c>
      <c r="U14" s="23">
        <v>129217.837</v>
      </c>
      <c r="V14" s="23">
        <v>132176.91800000001</v>
      </c>
      <c r="W14" s="23">
        <v>116110.735</v>
      </c>
      <c r="X14" s="23">
        <v>63365.131999999998</v>
      </c>
      <c r="Y14" s="23">
        <v>138395.087</v>
      </c>
      <c r="Z14" s="23">
        <v>117849.96400000001</v>
      </c>
      <c r="AA14" s="23">
        <v>74056.468999999997</v>
      </c>
      <c r="AB14" s="23">
        <v>65295.002</v>
      </c>
      <c r="AC14" s="23">
        <v>67147.087</v>
      </c>
      <c r="AD14" s="23">
        <v>119987.916</v>
      </c>
      <c r="AE14" s="23">
        <v>65893.418999999994</v>
      </c>
      <c r="AF14" s="23">
        <v>32639.132000000001</v>
      </c>
      <c r="AG14" s="23">
        <v>18756.794000000002</v>
      </c>
      <c r="AH14" s="23">
        <v>20984.348000000002</v>
      </c>
      <c r="AI14" s="23">
        <v>21008.725999999999</v>
      </c>
      <c r="AJ14" s="26"/>
      <c r="AK14" s="26"/>
      <c r="AL14" s="26"/>
      <c r="AM14" s="26"/>
      <c r="AN14" s="26"/>
      <c r="AO14" s="59"/>
      <c r="AP14" s="26"/>
      <c r="AQ14" s="285"/>
      <c r="AR14" s="285"/>
      <c r="AS14" s="285"/>
      <c r="AT14" s="285"/>
      <c r="AU14" s="285"/>
      <c r="AV14" s="285"/>
      <c r="AW14" s="285"/>
      <c r="AX14" s="285"/>
      <c r="AY14" s="285"/>
      <c r="AZ14" s="285"/>
      <c r="BA14" s="285"/>
      <c r="BB14" s="285"/>
      <c r="BC14" s="285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</row>
    <row r="15" spans="1:73" s="29" customFormat="1" x14ac:dyDescent="0.25">
      <c r="A15" s="22" t="s">
        <v>94</v>
      </c>
      <c r="B15" s="27">
        <v>245591.462</v>
      </c>
      <c r="C15" s="27">
        <v>213836.06899999999</v>
      </c>
      <c r="D15" s="27">
        <v>175762.21299999999</v>
      </c>
      <c r="E15" s="27">
        <v>143557.24799999999</v>
      </c>
      <c r="F15" s="27">
        <v>148970.87400000001</v>
      </c>
      <c r="G15" s="27">
        <v>140494.90299999999</v>
      </c>
      <c r="H15" s="27">
        <v>146868.799</v>
      </c>
      <c r="I15" s="27">
        <v>142430.08799999999</v>
      </c>
      <c r="J15" s="27">
        <v>121969.314</v>
      </c>
      <c r="K15" s="27">
        <v>109431.022</v>
      </c>
      <c r="L15" s="28">
        <v>116749.99</v>
      </c>
      <c r="M15" s="27">
        <v>116037.53200000001</v>
      </c>
      <c r="N15" s="27">
        <v>115411.97100000001</v>
      </c>
      <c r="O15" s="27">
        <v>133020.95800000001</v>
      </c>
      <c r="P15" s="27">
        <v>135314.33900000001</v>
      </c>
      <c r="Q15" s="27">
        <v>136611.56400000001</v>
      </c>
      <c r="R15" s="27">
        <v>135989.02499999999</v>
      </c>
      <c r="S15" s="27">
        <v>161273.774</v>
      </c>
      <c r="T15" s="27">
        <v>142176.889</v>
      </c>
      <c r="U15" s="27">
        <v>119285.659</v>
      </c>
      <c r="V15" s="27">
        <v>166436.71100000001</v>
      </c>
      <c r="W15" s="27">
        <v>168304.75700000001</v>
      </c>
      <c r="X15" s="28">
        <v>153031.75</v>
      </c>
      <c r="Y15" s="27">
        <v>172156.658</v>
      </c>
      <c r="Z15" s="27">
        <v>168078.64300000001</v>
      </c>
      <c r="AA15" s="27">
        <v>147160.23199999999</v>
      </c>
      <c r="AB15" s="27">
        <v>155583.054</v>
      </c>
      <c r="AC15" s="27">
        <v>179743.386</v>
      </c>
      <c r="AD15" s="27">
        <v>174990.65700000001</v>
      </c>
      <c r="AE15" s="27">
        <v>133044.541</v>
      </c>
      <c r="AF15" s="27">
        <v>105363.155</v>
      </c>
      <c r="AG15" s="27">
        <v>101668.925</v>
      </c>
      <c r="AH15" s="27">
        <v>114255.799</v>
      </c>
      <c r="AI15" s="28">
        <v>110744.24</v>
      </c>
      <c r="AJ15" s="26"/>
      <c r="AK15" s="26"/>
      <c r="AL15" s="26"/>
      <c r="AM15" s="26"/>
      <c r="AN15" s="26"/>
      <c r="AO15" s="59"/>
      <c r="AP15" s="26"/>
      <c r="AQ15" s="285"/>
      <c r="AR15" s="285"/>
      <c r="AS15" s="285"/>
      <c r="AT15" s="285"/>
      <c r="AU15" s="285"/>
      <c r="AV15" s="285"/>
      <c r="AW15" s="285"/>
      <c r="AX15" s="285"/>
      <c r="AY15" s="285"/>
      <c r="AZ15" s="285"/>
      <c r="BA15" s="285"/>
      <c r="BB15" s="285"/>
      <c r="BC15" s="285"/>
      <c r="BD15" s="285"/>
      <c r="BE15" s="285"/>
      <c r="BF15" s="285"/>
      <c r="BG15" s="285"/>
      <c r="BH15" s="285"/>
      <c r="BI15" s="285"/>
      <c r="BJ15" s="285"/>
      <c r="BK15" s="285"/>
      <c r="BL15" s="285"/>
      <c r="BM15" s="285"/>
      <c r="BN15" s="285"/>
      <c r="BO15" s="285"/>
      <c r="BP15" s="285"/>
      <c r="BQ15" s="285"/>
      <c r="BR15" s="285"/>
      <c r="BS15" s="285"/>
      <c r="BT15" s="285"/>
      <c r="BU15" s="285"/>
    </row>
    <row r="16" spans="1:73" x14ac:dyDescent="0.25">
      <c r="A16" s="22" t="s">
        <v>73</v>
      </c>
      <c r="B16" s="23">
        <v>5152579.7659999998</v>
      </c>
      <c r="C16" s="23">
        <v>5381871.5310000004</v>
      </c>
      <c r="D16" s="23">
        <v>5308224.9409999996</v>
      </c>
      <c r="E16" s="23">
        <v>5426543.7050000001</v>
      </c>
      <c r="F16" s="23">
        <v>5240338.0659999996</v>
      </c>
      <c r="G16" s="23">
        <v>5328786.0369999995</v>
      </c>
      <c r="H16" s="23">
        <v>5695804.0269999998</v>
      </c>
      <c r="I16" s="24">
        <v>5261924.18</v>
      </c>
      <c r="J16" s="23">
        <v>5026072.7439999999</v>
      </c>
      <c r="K16" s="23">
        <v>4819321.5140000004</v>
      </c>
      <c r="L16" s="23">
        <v>4698886.0070000002</v>
      </c>
      <c r="M16" s="23">
        <v>4791498.4110000003</v>
      </c>
      <c r="N16" s="24">
        <v>4728997.93</v>
      </c>
      <c r="O16" s="23">
        <v>4556882.199</v>
      </c>
      <c r="P16" s="23">
        <v>4940845.7379999999</v>
      </c>
      <c r="Q16" s="23">
        <v>4652319.0109999999</v>
      </c>
      <c r="R16" s="23">
        <v>4625806.1639999999</v>
      </c>
      <c r="S16" s="23">
        <v>4403166.977</v>
      </c>
      <c r="T16" s="23">
        <v>4625207.2640000004</v>
      </c>
      <c r="U16" s="23">
        <v>4320426.1169999996</v>
      </c>
      <c r="V16" s="23">
        <v>4584698.8569999998</v>
      </c>
      <c r="W16" s="23">
        <v>4307102.6579999998</v>
      </c>
      <c r="X16" s="23">
        <v>4161855.4679999999</v>
      </c>
      <c r="Y16" s="23">
        <v>4164267.378</v>
      </c>
      <c r="Z16" s="23">
        <v>3595063.6949999998</v>
      </c>
      <c r="AA16" s="23">
        <v>3030488.6940000001</v>
      </c>
      <c r="AB16" s="23">
        <v>2991132.088</v>
      </c>
      <c r="AC16" s="23">
        <v>2788718.3650000002</v>
      </c>
      <c r="AD16" s="23">
        <v>2484116.0060000001</v>
      </c>
      <c r="AE16" s="23">
        <v>2184558.4210000001</v>
      </c>
      <c r="AF16" s="23">
        <v>1726406.7120000001</v>
      </c>
      <c r="AG16" s="23">
        <v>1588504.672</v>
      </c>
      <c r="AH16" s="23">
        <v>1461779.4110000001</v>
      </c>
      <c r="AI16" s="23">
        <v>1229189.895</v>
      </c>
      <c r="AJ16" s="26"/>
      <c r="AK16" s="26"/>
      <c r="AL16" s="26"/>
      <c r="AM16" s="26"/>
      <c r="AN16" s="26"/>
      <c r="AO16" s="59"/>
      <c r="AP16" s="26"/>
    </row>
    <row r="17" spans="1:42" x14ac:dyDescent="0.25">
      <c r="A17" s="22" t="s">
        <v>86</v>
      </c>
      <c r="B17" s="27">
        <v>1692094.7320000001</v>
      </c>
      <c r="C17" s="27">
        <v>1635312.0109999999</v>
      </c>
      <c r="D17" s="27">
        <v>1612368.321</v>
      </c>
      <c r="E17" s="27">
        <v>1608455.7919999999</v>
      </c>
      <c r="F17" s="27">
        <v>1675015.064</v>
      </c>
      <c r="G17" s="27">
        <v>1653013.7549999999</v>
      </c>
      <c r="H17" s="27">
        <v>1639747.0819999999</v>
      </c>
      <c r="I17" s="28">
        <v>1685797.79</v>
      </c>
      <c r="J17" s="27">
        <v>1657474.048</v>
      </c>
      <c r="K17" s="27">
        <v>1714226.9280000001</v>
      </c>
      <c r="L17" s="27">
        <v>1865926.095</v>
      </c>
      <c r="M17" s="28">
        <v>1774733.61</v>
      </c>
      <c r="N17" s="27">
        <v>1980477.219</v>
      </c>
      <c r="O17" s="27">
        <v>1984274.3489999999</v>
      </c>
      <c r="P17" s="27">
        <v>1964598.7379999999</v>
      </c>
      <c r="Q17" s="27">
        <v>1920956.111</v>
      </c>
      <c r="R17" s="28">
        <v>1795203</v>
      </c>
      <c r="S17" s="28">
        <v>1702550.83</v>
      </c>
      <c r="T17" s="27">
        <v>1591351.219</v>
      </c>
      <c r="U17" s="27">
        <v>1451816.6810000001</v>
      </c>
      <c r="V17" s="27">
        <v>1385980.8060000001</v>
      </c>
      <c r="W17" s="28">
        <v>1316085.98</v>
      </c>
      <c r="X17" s="27">
        <v>1267002.199</v>
      </c>
      <c r="Y17" s="27">
        <v>1230596.9410000001</v>
      </c>
      <c r="Z17" s="27">
        <v>1214245.1459999999</v>
      </c>
      <c r="AA17" s="27">
        <v>1183702.031</v>
      </c>
      <c r="AB17" s="27">
        <v>1057131.6029999999</v>
      </c>
      <c r="AC17" s="27">
        <v>1049085.801</v>
      </c>
      <c r="AD17" s="27">
        <v>1026797.017</v>
      </c>
      <c r="AE17" s="27">
        <v>949346.89599999995</v>
      </c>
      <c r="AF17" s="27">
        <v>892845.67099999997</v>
      </c>
      <c r="AG17" s="27">
        <v>843621.30299999996</v>
      </c>
      <c r="AH17" s="27">
        <v>784975.48400000005</v>
      </c>
      <c r="AI17" s="27">
        <v>788932.82200000004</v>
      </c>
      <c r="AJ17" s="26"/>
      <c r="AK17" s="26"/>
      <c r="AL17" s="26"/>
      <c r="AM17" s="26"/>
      <c r="AN17" s="26"/>
      <c r="AO17" s="59"/>
      <c r="AP17" s="26"/>
    </row>
    <row r="18" spans="1:42" x14ac:dyDescent="0.25">
      <c r="A18" s="22" t="s">
        <v>87</v>
      </c>
      <c r="B18" s="23">
        <v>2960202.6540000001</v>
      </c>
      <c r="C18" s="23">
        <v>3081339.264</v>
      </c>
      <c r="D18" s="23">
        <v>3156539.1919999998</v>
      </c>
      <c r="E18" s="23">
        <v>3345575.9479999999</v>
      </c>
      <c r="F18" s="23">
        <v>3365496.8960000002</v>
      </c>
      <c r="G18" s="23">
        <v>3455777.9049999998</v>
      </c>
      <c r="H18" s="23">
        <v>3617019.5440000002</v>
      </c>
      <c r="I18" s="23">
        <v>3753446.5890000002</v>
      </c>
      <c r="J18" s="23">
        <v>3856829.196</v>
      </c>
      <c r="K18" s="24">
        <v>3871892.6</v>
      </c>
      <c r="L18" s="23">
        <v>4017956.0860000001</v>
      </c>
      <c r="M18" s="23">
        <v>4153268.8709999998</v>
      </c>
      <c r="N18" s="23">
        <v>4079445.1009999998</v>
      </c>
      <c r="O18" s="23">
        <v>4441429.4239999996</v>
      </c>
      <c r="P18" s="23">
        <v>4691329.517</v>
      </c>
      <c r="Q18" s="23">
        <v>4952002.9390000002</v>
      </c>
      <c r="R18" s="23">
        <v>5245270.517</v>
      </c>
      <c r="S18" s="23">
        <v>5651200.7510000002</v>
      </c>
      <c r="T18" s="23">
        <v>6085988.8080000002</v>
      </c>
      <c r="U18" s="23">
        <v>6346107.801</v>
      </c>
      <c r="V18" s="23">
        <v>7066568.4309999999</v>
      </c>
      <c r="W18" s="23">
        <v>6924211.8859999999</v>
      </c>
      <c r="X18" s="23">
        <v>7680604.0060000001</v>
      </c>
      <c r="Y18" s="23">
        <v>8145547.0609999998</v>
      </c>
      <c r="Z18" s="23">
        <v>8154428.5049999999</v>
      </c>
      <c r="AA18" s="23">
        <v>8426923.4379999992</v>
      </c>
      <c r="AB18" s="23">
        <v>8558694.9639999997</v>
      </c>
      <c r="AC18" s="23">
        <v>8847969.5580000002</v>
      </c>
      <c r="AD18" s="23">
        <v>9240170.2589999996</v>
      </c>
      <c r="AE18" s="23">
        <v>9525407.0059999991</v>
      </c>
      <c r="AF18" s="23">
        <v>9778755.3159999996</v>
      </c>
      <c r="AG18" s="24">
        <v>10238124.210000001</v>
      </c>
      <c r="AH18" s="23">
        <v>10189343.901000001</v>
      </c>
      <c r="AI18" s="23">
        <v>10645020.953</v>
      </c>
      <c r="AJ18" s="26"/>
      <c r="AK18" s="26"/>
      <c r="AL18" s="26"/>
      <c r="AM18" s="26"/>
      <c r="AN18" s="26"/>
      <c r="AO18" s="59"/>
      <c r="AP18" s="26"/>
    </row>
    <row r="19" spans="1:42" x14ac:dyDescent="0.25">
      <c r="A19" s="22" t="s">
        <v>11</v>
      </c>
      <c r="B19" s="28">
        <v>155929</v>
      </c>
      <c r="C19" s="28">
        <v>163982</v>
      </c>
      <c r="D19" s="28">
        <v>183310</v>
      </c>
      <c r="E19" s="28">
        <v>182224</v>
      </c>
      <c r="F19" s="28">
        <v>198574</v>
      </c>
      <c r="G19" s="28">
        <v>230008</v>
      </c>
      <c r="H19" s="28">
        <v>233525</v>
      </c>
      <c r="I19" s="28">
        <v>240431</v>
      </c>
      <c r="J19" s="28">
        <v>235549</v>
      </c>
      <c r="K19" s="28">
        <v>232559</v>
      </c>
      <c r="L19" s="27">
        <v>245724.38399999999</v>
      </c>
      <c r="M19" s="27">
        <v>271858.95299999998</v>
      </c>
      <c r="N19" s="27">
        <v>264905.57799999998</v>
      </c>
      <c r="O19" s="27">
        <v>253390.492</v>
      </c>
      <c r="P19" s="27">
        <v>274383.277</v>
      </c>
      <c r="Q19" s="27">
        <v>300703.402</v>
      </c>
      <c r="R19" s="27">
        <v>331097.326</v>
      </c>
      <c r="S19" s="27">
        <v>350387.67300000001</v>
      </c>
      <c r="T19" s="27">
        <v>380761.44099999999</v>
      </c>
      <c r="U19" s="27">
        <v>418164.701</v>
      </c>
      <c r="V19" s="27">
        <v>442550.56199999998</v>
      </c>
      <c r="W19" s="27">
        <v>465780.60499999998</v>
      </c>
      <c r="X19" s="27">
        <v>468842.87800000003</v>
      </c>
      <c r="Y19" s="27">
        <v>485547.766</v>
      </c>
      <c r="Z19" s="27">
        <v>507298.46399999998</v>
      </c>
      <c r="AA19" s="27">
        <v>516417.50300000003</v>
      </c>
      <c r="AB19" s="27">
        <v>556282.07700000005</v>
      </c>
      <c r="AC19" s="27">
        <v>559099.83600000001</v>
      </c>
      <c r="AD19" s="27">
        <v>561096.02899999998</v>
      </c>
      <c r="AE19" s="27">
        <v>571426.27599999995</v>
      </c>
      <c r="AF19" s="27">
        <v>580156.84100000001</v>
      </c>
      <c r="AG19" s="27">
        <v>583728.45200000005</v>
      </c>
      <c r="AH19" s="27">
        <v>578660.24699999997</v>
      </c>
      <c r="AI19" s="27">
        <v>557964.43299999996</v>
      </c>
      <c r="AJ19" s="26"/>
      <c r="AK19" s="26"/>
      <c r="AL19" s="26"/>
      <c r="AM19" s="26"/>
      <c r="AN19" s="26"/>
      <c r="AO19" s="59"/>
      <c r="AP19" s="26"/>
    </row>
    <row r="20" spans="1:42" x14ac:dyDescent="0.25">
      <c r="A20" s="22" t="s">
        <v>6</v>
      </c>
      <c r="B20" s="24">
        <v>7895476.2000000002</v>
      </c>
      <c r="C20" s="24">
        <v>8099946.5999999996</v>
      </c>
      <c r="D20" s="24">
        <v>8116030.7999999998</v>
      </c>
      <c r="E20" s="24">
        <v>8356761</v>
      </c>
      <c r="F20" s="24">
        <v>8330859.5999999996</v>
      </c>
      <c r="G20" s="24">
        <v>8563326.5999999996</v>
      </c>
      <c r="H20" s="24">
        <v>8990828.4000000004</v>
      </c>
      <c r="I20" s="24">
        <v>9079330.8000000007</v>
      </c>
      <c r="J20" s="24">
        <v>9010857</v>
      </c>
      <c r="K20" s="24">
        <v>9171373.8000000007</v>
      </c>
      <c r="L20" s="24">
        <v>9296847</v>
      </c>
      <c r="M20" s="24">
        <v>9616662.5999999996</v>
      </c>
      <c r="N20" s="24">
        <v>9761861.4000000004</v>
      </c>
      <c r="O20" s="24">
        <v>9814276.1999999993</v>
      </c>
      <c r="P20" s="24">
        <v>10046747.4</v>
      </c>
      <c r="Q20" s="24">
        <v>9913264.8000000007</v>
      </c>
      <c r="R20" s="24">
        <v>9895477.8000000007</v>
      </c>
      <c r="S20" s="24">
        <v>9439366.1999999993</v>
      </c>
      <c r="T20" s="24">
        <v>9574006.1999999993</v>
      </c>
      <c r="U20" s="23">
        <v>8902673.8990000002</v>
      </c>
      <c r="V20" s="23">
        <v>9195080.1989999991</v>
      </c>
      <c r="W20" s="23">
        <v>9016102.6989999991</v>
      </c>
      <c r="X20" s="23">
        <v>8724135.4680000003</v>
      </c>
      <c r="Y20" s="23">
        <v>8646330.0930000003</v>
      </c>
      <c r="Z20" s="23">
        <v>8748994.5820000004</v>
      </c>
      <c r="AA20" s="23">
        <v>8531930.193</v>
      </c>
      <c r="AB20" s="23">
        <v>8250206.2910000002</v>
      </c>
      <c r="AC20" s="23">
        <v>8160025.3439999996</v>
      </c>
      <c r="AD20" s="23">
        <v>8174627.0190000003</v>
      </c>
      <c r="AE20" s="23">
        <v>8213702.8109999998</v>
      </c>
      <c r="AF20" s="23">
        <v>7334274.1830000002</v>
      </c>
      <c r="AG20" s="23">
        <v>7815185.8289999999</v>
      </c>
      <c r="AH20" s="23">
        <v>6509696.415</v>
      </c>
      <c r="AI20" s="23">
        <v>6613076.5839999998</v>
      </c>
      <c r="AJ20" s="26"/>
      <c r="AK20" s="26"/>
      <c r="AL20" s="26"/>
      <c r="AM20" s="26"/>
      <c r="AN20" s="26"/>
      <c r="AO20" s="59"/>
      <c r="AP20" s="26"/>
    </row>
    <row r="21" spans="1:42" x14ac:dyDescent="0.25">
      <c r="A21" s="22" t="s">
        <v>9</v>
      </c>
      <c r="B21" s="30" t="s">
        <v>4</v>
      </c>
      <c r="C21" s="30" t="s">
        <v>4</v>
      </c>
      <c r="D21" s="30" t="s">
        <v>4</v>
      </c>
      <c r="E21" s="30" t="s">
        <v>4</v>
      </c>
      <c r="F21" s="30" t="s">
        <v>4</v>
      </c>
      <c r="G21" s="30" t="s">
        <v>4</v>
      </c>
      <c r="H21" s="30" t="s">
        <v>4</v>
      </c>
      <c r="I21" s="30" t="s">
        <v>4</v>
      </c>
      <c r="J21" s="30" t="s">
        <v>4</v>
      </c>
      <c r="K21" s="30" t="s">
        <v>4</v>
      </c>
      <c r="L21" s="30" t="s">
        <v>4</v>
      </c>
      <c r="M21" s="30" t="s">
        <v>4</v>
      </c>
      <c r="N21" s="30" t="s">
        <v>4</v>
      </c>
      <c r="O21" s="30" t="s">
        <v>4</v>
      </c>
      <c r="P21" s="30" t="s">
        <v>4</v>
      </c>
      <c r="Q21" s="30" t="s">
        <v>4</v>
      </c>
      <c r="R21" s="30" t="s">
        <v>4</v>
      </c>
      <c r="S21" s="30" t="s">
        <v>4</v>
      </c>
      <c r="T21" s="30" t="s">
        <v>4</v>
      </c>
      <c r="U21" s="30" t="s">
        <v>4</v>
      </c>
      <c r="V21" s="30" t="s">
        <v>4</v>
      </c>
      <c r="W21" s="30" t="s">
        <v>4</v>
      </c>
      <c r="X21" s="30" t="s">
        <v>4</v>
      </c>
      <c r="Y21" s="30" t="s">
        <v>4</v>
      </c>
      <c r="Z21" s="30" t="s">
        <v>4</v>
      </c>
      <c r="AA21" s="30" t="s">
        <v>4</v>
      </c>
      <c r="AB21" s="30" t="s">
        <v>4</v>
      </c>
      <c r="AC21" s="30" t="s">
        <v>4</v>
      </c>
      <c r="AD21" s="30" t="s">
        <v>4</v>
      </c>
      <c r="AE21" s="30" t="s">
        <v>4</v>
      </c>
      <c r="AF21" s="30" t="s">
        <v>4</v>
      </c>
      <c r="AG21" s="30" t="s">
        <v>4</v>
      </c>
      <c r="AH21" s="30" t="s">
        <v>4</v>
      </c>
      <c r="AI21" s="30" t="s">
        <v>4</v>
      </c>
      <c r="AJ21" s="26"/>
      <c r="AK21" s="26"/>
      <c r="AL21" s="26"/>
      <c r="AM21" s="26"/>
      <c r="AN21" s="26"/>
      <c r="AO21" s="59"/>
      <c r="AP21" s="26"/>
    </row>
    <row r="22" spans="1:42" x14ac:dyDescent="0.25">
      <c r="A22" s="22" t="s">
        <v>88</v>
      </c>
      <c r="B22" s="24">
        <v>3826.6</v>
      </c>
      <c r="C22" s="24">
        <v>3627.8</v>
      </c>
      <c r="D22" s="24">
        <v>3895.4</v>
      </c>
      <c r="E22" s="24">
        <v>2067.4</v>
      </c>
      <c r="F22" s="24">
        <v>1662.4</v>
      </c>
      <c r="G22" s="24">
        <v>2715.8</v>
      </c>
      <c r="H22" s="24">
        <v>3743.8</v>
      </c>
      <c r="I22" s="24">
        <v>4135.8</v>
      </c>
      <c r="J22" s="24">
        <v>5189.3999999999996</v>
      </c>
      <c r="K22" s="24">
        <v>5482</v>
      </c>
      <c r="L22" s="24">
        <v>10800</v>
      </c>
      <c r="M22" s="24">
        <v>9495</v>
      </c>
      <c r="N22" s="24">
        <v>13055.6</v>
      </c>
      <c r="O22" s="24">
        <v>14087.2</v>
      </c>
      <c r="P22" s="24">
        <v>19267.400000000001</v>
      </c>
      <c r="Q22" s="23">
        <v>22412.624</v>
      </c>
      <c r="R22" s="23">
        <v>23090.755000000001</v>
      </c>
      <c r="S22" s="23">
        <v>25058.629000000001</v>
      </c>
      <c r="T22" s="23">
        <v>29667.133000000002</v>
      </c>
      <c r="U22" s="23">
        <v>24949.047999999999</v>
      </c>
      <c r="V22" s="24">
        <v>29645.08</v>
      </c>
      <c r="W22" s="23">
        <v>30129.607</v>
      </c>
      <c r="X22" s="23">
        <v>31445.686000000002</v>
      </c>
      <c r="Y22" s="23">
        <v>34446.158000000003</v>
      </c>
      <c r="Z22" s="23">
        <v>36486.766000000003</v>
      </c>
      <c r="AA22" s="23">
        <v>39925.964999999997</v>
      </c>
      <c r="AB22" s="23">
        <v>43808.796000000002</v>
      </c>
      <c r="AC22" s="23">
        <v>46954.173000000003</v>
      </c>
      <c r="AD22" s="23">
        <v>45062.656999999999</v>
      </c>
      <c r="AE22" s="23">
        <v>45514.235999999997</v>
      </c>
      <c r="AF22" s="23">
        <v>46177.264999999999</v>
      </c>
      <c r="AG22" s="23">
        <v>45982.358999999997</v>
      </c>
      <c r="AH22" s="23">
        <v>37314.946000000004</v>
      </c>
      <c r="AI22" s="23">
        <v>30231.580999999998</v>
      </c>
      <c r="AJ22" s="26"/>
      <c r="AK22" s="26"/>
      <c r="AL22" s="26"/>
      <c r="AM22" s="26"/>
      <c r="AN22" s="26"/>
      <c r="AO22" s="59"/>
      <c r="AP22" s="26"/>
    </row>
    <row r="23" spans="1:42" x14ac:dyDescent="0.25">
      <c r="AG23" s="21"/>
      <c r="AH23" s="21"/>
      <c r="AI23" s="21"/>
      <c r="AJ23" s="21"/>
      <c r="AP23" s="26"/>
    </row>
    <row r="24" spans="1:42" x14ac:dyDescent="0.25">
      <c r="AG24" s="21"/>
      <c r="AH24" s="21"/>
      <c r="AI24" s="21"/>
      <c r="AJ24" s="21"/>
    </row>
    <row r="25" spans="1:42" x14ac:dyDescent="0.25">
      <c r="AJ25" s="21"/>
    </row>
    <row r="26" spans="1:42" x14ac:dyDescent="0.25">
      <c r="A26" s="14" t="s">
        <v>274</v>
      </c>
      <c r="AG26" s="21"/>
      <c r="AH26" s="21"/>
      <c r="AI26" s="21"/>
      <c r="AJ26" s="21"/>
    </row>
    <row r="27" spans="1:42" x14ac:dyDescent="0.25">
      <c r="A27" s="2" t="s">
        <v>124</v>
      </c>
      <c r="AG27" s="21"/>
      <c r="AH27" s="21"/>
      <c r="AI27" s="21"/>
      <c r="AJ27" s="21"/>
    </row>
    <row r="28" spans="1:42" x14ac:dyDescent="0.25">
      <c r="AG28" s="21"/>
      <c r="AH28" s="21"/>
      <c r="AI28" s="21"/>
      <c r="AJ28" s="21"/>
    </row>
    <row r="29" spans="1:42" x14ac:dyDescent="0.25">
      <c r="A29" s="31"/>
      <c r="B29" s="32">
        <v>1990</v>
      </c>
      <c r="C29" s="32">
        <v>1991</v>
      </c>
      <c r="D29" s="32">
        <v>1992</v>
      </c>
      <c r="E29" s="32">
        <v>1993</v>
      </c>
      <c r="F29" s="32">
        <v>1994</v>
      </c>
      <c r="G29" s="32">
        <v>1995</v>
      </c>
      <c r="H29" s="32">
        <v>1996</v>
      </c>
      <c r="I29" s="32">
        <v>1997</v>
      </c>
      <c r="J29" s="32">
        <v>1998</v>
      </c>
      <c r="K29" s="32">
        <v>1999</v>
      </c>
      <c r="L29" s="32">
        <v>2000</v>
      </c>
      <c r="M29" s="32">
        <v>2001</v>
      </c>
      <c r="N29" s="32">
        <v>2002</v>
      </c>
      <c r="O29" s="32">
        <v>2003</v>
      </c>
      <c r="P29" s="32">
        <v>2004</v>
      </c>
      <c r="Q29" s="32">
        <v>2005</v>
      </c>
      <c r="R29" s="32">
        <v>2006</v>
      </c>
      <c r="S29" s="32">
        <v>2007</v>
      </c>
      <c r="T29" s="32">
        <v>2008</v>
      </c>
      <c r="U29" s="32">
        <v>2009</v>
      </c>
      <c r="V29" s="32">
        <v>2010</v>
      </c>
      <c r="W29" s="32">
        <v>2011</v>
      </c>
      <c r="X29" s="32">
        <v>2012</v>
      </c>
      <c r="Y29" s="32">
        <v>2013</v>
      </c>
      <c r="Z29" s="32">
        <v>2014</v>
      </c>
      <c r="AA29" s="32">
        <v>2015</v>
      </c>
      <c r="AB29" s="33">
        <v>2016</v>
      </c>
      <c r="AC29" s="33">
        <v>2017</v>
      </c>
      <c r="AD29" s="33">
        <v>2018</v>
      </c>
      <c r="AE29" s="33">
        <v>2019</v>
      </c>
      <c r="AF29" s="33">
        <v>2020</v>
      </c>
      <c r="AG29" s="33">
        <v>2021</v>
      </c>
      <c r="AH29" s="33">
        <v>2022</v>
      </c>
      <c r="AI29" s="33">
        <v>2023</v>
      </c>
      <c r="AJ29" s="21"/>
    </row>
    <row r="30" spans="1:42" x14ac:dyDescent="0.25">
      <c r="A30" s="34" t="str">
        <f>A13</f>
        <v>Solid fossil fuels</v>
      </c>
      <c r="B30" s="35">
        <f>B13/1000</f>
        <v>12790.989883</v>
      </c>
      <c r="C30" s="35">
        <f t="shared" ref="C30:AB30" si="0">C13/1000</f>
        <v>11702.849531</v>
      </c>
      <c r="D30" s="35">
        <f t="shared" si="0"/>
        <v>11161.380392999999</v>
      </c>
      <c r="E30" s="35">
        <f t="shared" si="0"/>
        <v>10507.822478</v>
      </c>
      <c r="F30" s="35">
        <f t="shared" si="0"/>
        <v>10048.150710999998</v>
      </c>
      <c r="G30" s="35">
        <f t="shared" si="0"/>
        <v>9986.2455370000007</v>
      </c>
      <c r="H30" s="35">
        <f t="shared" si="0"/>
        <v>9764.3845779999992</v>
      </c>
      <c r="I30" s="35">
        <f t="shared" si="0"/>
        <v>9620.5949460000011</v>
      </c>
      <c r="J30" s="35">
        <f t="shared" si="0"/>
        <v>8666.0842350000003</v>
      </c>
      <c r="K30" s="35">
        <f t="shared" si="0"/>
        <v>8203.710212</v>
      </c>
      <c r="L30" s="35">
        <f t="shared" si="0"/>
        <v>7945.605294</v>
      </c>
      <c r="M30" s="35">
        <f t="shared" si="0"/>
        <v>7840.022481</v>
      </c>
      <c r="N30" s="35">
        <f t="shared" si="0"/>
        <v>7788.3637989999997</v>
      </c>
      <c r="O30" s="35">
        <f t="shared" si="0"/>
        <v>7737.095249</v>
      </c>
      <c r="P30" s="35">
        <f t="shared" si="0"/>
        <v>7575.2525729999998</v>
      </c>
      <c r="Q30" s="35">
        <f t="shared" si="0"/>
        <v>7404.4179439999998</v>
      </c>
      <c r="R30" s="35">
        <f t="shared" si="0"/>
        <v>7232.013672</v>
      </c>
      <c r="S30" s="35">
        <f t="shared" si="0"/>
        <v>7087.1526130000002</v>
      </c>
      <c r="T30" s="35">
        <f t="shared" si="0"/>
        <v>6743.0172990000001</v>
      </c>
      <c r="U30" s="35">
        <f t="shared" si="0"/>
        <v>6274.272516</v>
      </c>
      <c r="V30" s="35">
        <f t="shared" si="0"/>
        <v>6138.7455410000002</v>
      </c>
      <c r="W30" s="35">
        <f t="shared" si="0"/>
        <v>6255.8953000000001</v>
      </c>
      <c r="X30" s="35">
        <f t="shared" si="0"/>
        <v>6322.9666339999994</v>
      </c>
      <c r="Y30" s="35">
        <f t="shared" si="0"/>
        <v>5895.4438039999995</v>
      </c>
      <c r="Z30" s="35">
        <f t="shared" si="0"/>
        <v>5661.7006430000001</v>
      </c>
      <c r="AA30" s="35">
        <f t="shared" si="0"/>
        <v>5601.1334870000001</v>
      </c>
      <c r="AB30" s="36">
        <f t="shared" si="0"/>
        <v>5219.6571840000006</v>
      </c>
      <c r="AC30" s="36">
        <f t="shared" ref="AC30:AD30" si="1">AC13/1000</f>
        <v>5134.2174070000001</v>
      </c>
      <c r="AD30" s="36">
        <f t="shared" si="1"/>
        <v>4860.4760719999995</v>
      </c>
      <c r="AE30" s="36">
        <f t="shared" ref="AE30" si="2">AE13/1000</f>
        <v>4189.5537540000005</v>
      </c>
      <c r="AF30" s="36">
        <f t="shared" ref="AF30:AG30" si="3">AF13/1000</f>
        <v>3499.7492940000002</v>
      </c>
      <c r="AG30" s="36">
        <f t="shared" si="3"/>
        <v>3808.585067</v>
      </c>
      <c r="AH30" s="36">
        <f t="shared" ref="AH30:AI30" si="4">AH13/1000</f>
        <v>3873.0032259999998</v>
      </c>
      <c r="AI30" s="36">
        <f t="shared" si="4"/>
        <v>3162.5703080000003</v>
      </c>
      <c r="AJ30" s="21"/>
    </row>
    <row r="31" spans="1:42" x14ac:dyDescent="0.25">
      <c r="A31" s="37" t="s">
        <v>93</v>
      </c>
      <c r="B31" s="35">
        <f t="shared" ref="B31:AB31" si="5">B14/1000</f>
        <v>157.00727699999999</v>
      </c>
      <c r="C31" s="35">
        <f t="shared" si="5"/>
        <v>115.277681</v>
      </c>
      <c r="D31" s="35">
        <f t="shared" si="5"/>
        <v>138.784943</v>
      </c>
      <c r="E31" s="35">
        <f t="shared" si="5"/>
        <v>111.302443</v>
      </c>
      <c r="F31" s="35">
        <f t="shared" si="5"/>
        <v>160.53240100000002</v>
      </c>
      <c r="G31" s="35">
        <f t="shared" si="5"/>
        <v>175.183842</v>
      </c>
      <c r="H31" s="35">
        <f t="shared" si="5"/>
        <v>164.379876</v>
      </c>
      <c r="I31" s="35">
        <f t="shared" si="5"/>
        <v>161.34278700000002</v>
      </c>
      <c r="J31" s="35">
        <f t="shared" si="5"/>
        <v>63.743378999999997</v>
      </c>
      <c r="K31" s="35">
        <f t="shared" si="5"/>
        <v>147.83787899999999</v>
      </c>
      <c r="L31" s="35">
        <f t="shared" si="5"/>
        <v>98.644778000000002</v>
      </c>
      <c r="M31" s="35">
        <f t="shared" si="5"/>
        <v>121.125349</v>
      </c>
      <c r="N31" s="35">
        <f t="shared" si="5"/>
        <v>136.890558</v>
      </c>
      <c r="O31" s="35">
        <f t="shared" si="5"/>
        <v>136.52618799999999</v>
      </c>
      <c r="P31" s="35">
        <f t="shared" si="5"/>
        <v>91.26418799999999</v>
      </c>
      <c r="Q31" s="35">
        <f t="shared" si="5"/>
        <v>139.36133100000001</v>
      </c>
      <c r="R31" s="35">
        <f t="shared" si="5"/>
        <v>181.259671</v>
      </c>
      <c r="S31" s="35">
        <f t="shared" si="5"/>
        <v>84.685152000000002</v>
      </c>
      <c r="T31" s="35">
        <f t="shared" si="5"/>
        <v>85.464758000000003</v>
      </c>
      <c r="U31" s="35">
        <f t="shared" si="5"/>
        <v>129.217837</v>
      </c>
      <c r="V31" s="35">
        <f t="shared" si="5"/>
        <v>132.176918</v>
      </c>
      <c r="W31" s="35">
        <f t="shared" si="5"/>
        <v>116.11073500000001</v>
      </c>
      <c r="X31" s="35">
        <f t="shared" si="5"/>
        <v>63.365131999999996</v>
      </c>
      <c r="Y31" s="35">
        <f t="shared" si="5"/>
        <v>138.39508699999999</v>
      </c>
      <c r="Z31" s="35">
        <f t="shared" si="5"/>
        <v>117.84996400000001</v>
      </c>
      <c r="AA31" s="35">
        <f t="shared" si="5"/>
        <v>74.056468999999993</v>
      </c>
      <c r="AB31" s="35">
        <f t="shared" si="5"/>
        <v>65.295001999999997</v>
      </c>
      <c r="AC31" s="35">
        <f t="shared" ref="AC31:AD31" si="6">AC14/1000</f>
        <v>67.147086999999999</v>
      </c>
      <c r="AD31" s="35">
        <f t="shared" si="6"/>
        <v>119.987916</v>
      </c>
      <c r="AE31" s="35">
        <f t="shared" ref="AE31" si="7">AE14/1000</f>
        <v>65.893418999999994</v>
      </c>
      <c r="AF31" s="35">
        <f t="shared" ref="AF31:AG31" si="8">AF14/1000</f>
        <v>32.639132000000004</v>
      </c>
      <c r="AG31" s="35">
        <f t="shared" si="8"/>
        <v>18.756794000000003</v>
      </c>
      <c r="AH31" s="35">
        <f t="shared" ref="AH31:AI31" si="9">AH14/1000</f>
        <v>20.984348000000001</v>
      </c>
      <c r="AI31" s="35">
        <f t="shared" si="9"/>
        <v>21.008725999999999</v>
      </c>
      <c r="AJ31" s="21"/>
    </row>
    <row r="32" spans="1:42" x14ac:dyDescent="0.25">
      <c r="A32" s="37" t="s">
        <v>94</v>
      </c>
      <c r="B32" s="35">
        <f t="shared" ref="B32:AB32" si="10">B15/1000</f>
        <v>245.59146200000001</v>
      </c>
      <c r="C32" s="35">
        <f t="shared" si="10"/>
        <v>213.83606899999998</v>
      </c>
      <c r="D32" s="35">
        <f t="shared" si="10"/>
        <v>175.762213</v>
      </c>
      <c r="E32" s="35">
        <f t="shared" si="10"/>
        <v>143.55724799999999</v>
      </c>
      <c r="F32" s="35">
        <f t="shared" si="10"/>
        <v>148.97087400000001</v>
      </c>
      <c r="G32" s="35">
        <f t="shared" si="10"/>
        <v>140.49490299999999</v>
      </c>
      <c r="H32" s="35">
        <f t="shared" si="10"/>
        <v>146.868799</v>
      </c>
      <c r="I32" s="35">
        <f t="shared" si="10"/>
        <v>142.43008799999998</v>
      </c>
      <c r="J32" s="35">
        <f t="shared" si="10"/>
        <v>121.969314</v>
      </c>
      <c r="K32" s="35">
        <f t="shared" si="10"/>
        <v>109.431022</v>
      </c>
      <c r="L32" s="35">
        <f t="shared" si="10"/>
        <v>116.74999000000001</v>
      </c>
      <c r="M32" s="35">
        <f t="shared" si="10"/>
        <v>116.03753200000001</v>
      </c>
      <c r="N32" s="35">
        <f t="shared" si="10"/>
        <v>115.41197100000001</v>
      </c>
      <c r="O32" s="35">
        <f t="shared" si="10"/>
        <v>133.02095800000001</v>
      </c>
      <c r="P32" s="35">
        <f t="shared" si="10"/>
        <v>135.31433900000002</v>
      </c>
      <c r="Q32" s="35">
        <f t="shared" si="10"/>
        <v>136.61156400000002</v>
      </c>
      <c r="R32" s="35">
        <f t="shared" si="10"/>
        <v>135.989025</v>
      </c>
      <c r="S32" s="35">
        <f t="shared" si="10"/>
        <v>161.273774</v>
      </c>
      <c r="T32" s="35">
        <f t="shared" si="10"/>
        <v>142.17688899999999</v>
      </c>
      <c r="U32" s="35">
        <f t="shared" si="10"/>
        <v>119.285659</v>
      </c>
      <c r="V32" s="35">
        <f t="shared" si="10"/>
        <v>166.436711</v>
      </c>
      <c r="W32" s="35">
        <f t="shared" si="10"/>
        <v>168.30475700000002</v>
      </c>
      <c r="X32" s="35">
        <f t="shared" si="10"/>
        <v>153.03174999999999</v>
      </c>
      <c r="Y32" s="35">
        <f t="shared" si="10"/>
        <v>172.15665799999999</v>
      </c>
      <c r="Z32" s="35">
        <f t="shared" si="10"/>
        <v>168.078643</v>
      </c>
      <c r="AA32" s="35">
        <f t="shared" si="10"/>
        <v>147.16023199999998</v>
      </c>
      <c r="AB32" s="35">
        <f t="shared" si="10"/>
        <v>155.583054</v>
      </c>
      <c r="AC32" s="35">
        <f t="shared" ref="AC32:AD32" si="11">AC15/1000</f>
        <v>179.74338599999999</v>
      </c>
      <c r="AD32" s="35">
        <f t="shared" si="11"/>
        <v>174.990657</v>
      </c>
      <c r="AE32" s="35">
        <f t="shared" ref="AE32" si="12">AE15/1000</f>
        <v>133.04454100000001</v>
      </c>
      <c r="AF32" s="35">
        <f t="shared" ref="AF32:AG32" si="13">AF15/1000</f>
        <v>105.36315499999999</v>
      </c>
      <c r="AG32" s="35">
        <f t="shared" si="13"/>
        <v>101.668925</v>
      </c>
      <c r="AH32" s="35">
        <f t="shared" ref="AH32:AI32" si="14">AH15/1000</f>
        <v>114.255799</v>
      </c>
      <c r="AI32" s="35">
        <f t="shared" si="14"/>
        <v>110.74424</v>
      </c>
      <c r="AJ32" s="21"/>
    </row>
    <row r="33" spans="1:36" x14ac:dyDescent="0.25">
      <c r="A33" s="34" t="str">
        <f>A16</f>
        <v>Natural gas</v>
      </c>
      <c r="B33" s="35">
        <f t="shared" ref="B33:AB33" si="15">B16/1000</f>
        <v>5152.5797659999998</v>
      </c>
      <c r="C33" s="35">
        <f t="shared" si="15"/>
        <v>5381.8715310000007</v>
      </c>
      <c r="D33" s="35">
        <f t="shared" si="15"/>
        <v>5308.2249409999995</v>
      </c>
      <c r="E33" s="35">
        <f t="shared" si="15"/>
        <v>5426.543705</v>
      </c>
      <c r="F33" s="35">
        <f t="shared" si="15"/>
        <v>5240.3380659999993</v>
      </c>
      <c r="G33" s="35">
        <f t="shared" si="15"/>
        <v>5328.7860369999999</v>
      </c>
      <c r="H33" s="35">
        <f t="shared" si="15"/>
        <v>5695.8040270000001</v>
      </c>
      <c r="I33" s="35">
        <f t="shared" si="15"/>
        <v>5261.92418</v>
      </c>
      <c r="J33" s="35">
        <f t="shared" si="15"/>
        <v>5026.0727440000001</v>
      </c>
      <c r="K33" s="35">
        <f t="shared" si="15"/>
        <v>4819.3215140000002</v>
      </c>
      <c r="L33" s="35">
        <f t="shared" si="15"/>
        <v>4698.8860070000001</v>
      </c>
      <c r="M33" s="35">
        <f t="shared" si="15"/>
        <v>4791.4984110000005</v>
      </c>
      <c r="N33" s="35">
        <f t="shared" si="15"/>
        <v>4728.9979299999995</v>
      </c>
      <c r="O33" s="35">
        <f t="shared" si="15"/>
        <v>4556.8821989999997</v>
      </c>
      <c r="P33" s="35">
        <f t="shared" si="15"/>
        <v>4940.845738</v>
      </c>
      <c r="Q33" s="35">
        <f t="shared" si="15"/>
        <v>4652.3190109999996</v>
      </c>
      <c r="R33" s="35">
        <f t="shared" si="15"/>
        <v>4625.8061639999996</v>
      </c>
      <c r="S33" s="35">
        <f t="shared" si="15"/>
        <v>4403.1669769999999</v>
      </c>
      <c r="T33" s="35">
        <f t="shared" si="15"/>
        <v>4625.2072640000006</v>
      </c>
      <c r="U33" s="35">
        <f t="shared" si="15"/>
        <v>4320.426117</v>
      </c>
      <c r="V33" s="35">
        <f t="shared" si="15"/>
        <v>4584.6988569999994</v>
      </c>
      <c r="W33" s="35">
        <f t="shared" si="15"/>
        <v>4307.1026579999998</v>
      </c>
      <c r="X33" s="35">
        <f t="shared" si="15"/>
        <v>4161.8554679999997</v>
      </c>
      <c r="Y33" s="35">
        <f t="shared" si="15"/>
        <v>4164.2673780000005</v>
      </c>
      <c r="Z33" s="35">
        <f t="shared" si="15"/>
        <v>3595.0636949999998</v>
      </c>
      <c r="AA33" s="35">
        <f t="shared" si="15"/>
        <v>3030.4886940000001</v>
      </c>
      <c r="AB33" s="35">
        <f t="shared" si="15"/>
        <v>2991.1320879999998</v>
      </c>
      <c r="AC33" s="35">
        <f t="shared" ref="AC33:AD33" si="16">AC16/1000</f>
        <v>2788.7183650000002</v>
      </c>
      <c r="AD33" s="35">
        <f t="shared" si="16"/>
        <v>2484.1160060000002</v>
      </c>
      <c r="AE33" s="35">
        <f t="shared" ref="AE33" si="17">AE16/1000</f>
        <v>2184.5584210000002</v>
      </c>
      <c r="AF33" s="35">
        <f t="shared" ref="AF33:AG33" si="18">AF16/1000</f>
        <v>1726.406712</v>
      </c>
      <c r="AG33" s="35">
        <f t="shared" si="18"/>
        <v>1588.504672</v>
      </c>
      <c r="AH33" s="35">
        <f t="shared" ref="AH33:AI33" si="19">AH16/1000</f>
        <v>1461.779411</v>
      </c>
      <c r="AI33" s="35">
        <f t="shared" si="19"/>
        <v>1229.189895</v>
      </c>
      <c r="AJ33" s="21"/>
    </row>
    <row r="34" spans="1:36" x14ac:dyDescent="0.25">
      <c r="A34" s="38" t="str">
        <f>A17</f>
        <v>Oil and petroleum products (excluding biofuel portion)</v>
      </c>
      <c r="B34" s="36">
        <f t="shared" ref="B34:AB34" si="20">B17/1000</f>
        <v>1692.094732</v>
      </c>
      <c r="C34" s="36">
        <f t="shared" si="20"/>
        <v>1635.312011</v>
      </c>
      <c r="D34" s="36">
        <f t="shared" si="20"/>
        <v>1612.3683209999999</v>
      </c>
      <c r="E34" s="36">
        <f t="shared" si="20"/>
        <v>1608.455792</v>
      </c>
      <c r="F34" s="36">
        <f t="shared" si="20"/>
        <v>1675.0150639999999</v>
      </c>
      <c r="G34" s="36">
        <f t="shared" si="20"/>
        <v>1653.0137549999999</v>
      </c>
      <c r="H34" s="36">
        <f t="shared" si="20"/>
        <v>1639.7470819999999</v>
      </c>
      <c r="I34" s="36">
        <f t="shared" si="20"/>
        <v>1685.7977900000001</v>
      </c>
      <c r="J34" s="36">
        <f t="shared" si="20"/>
        <v>1657.474048</v>
      </c>
      <c r="K34" s="36">
        <f t="shared" si="20"/>
        <v>1714.226928</v>
      </c>
      <c r="L34" s="36">
        <f t="shared" si="20"/>
        <v>1865.926095</v>
      </c>
      <c r="M34" s="36">
        <f t="shared" si="20"/>
        <v>1774.73361</v>
      </c>
      <c r="N34" s="36">
        <f t="shared" si="20"/>
        <v>1980.4772190000001</v>
      </c>
      <c r="O34" s="36">
        <f t="shared" si="20"/>
        <v>1984.274349</v>
      </c>
      <c r="P34" s="36">
        <f t="shared" si="20"/>
        <v>1964.5987379999999</v>
      </c>
      <c r="Q34" s="36">
        <f t="shared" si="20"/>
        <v>1920.956111</v>
      </c>
      <c r="R34" s="36">
        <f t="shared" si="20"/>
        <v>1795.203</v>
      </c>
      <c r="S34" s="36">
        <f t="shared" si="20"/>
        <v>1702.5508300000001</v>
      </c>
      <c r="T34" s="36">
        <f t="shared" si="20"/>
        <v>1591.3512190000001</v>
      </c>
      <c r="U34" s="36">
        <f t="shared" si="20"/>
        <v>1451.816681</v>
      </c>
      <c r="V34" s="36">
        <f t="shared" si="20"/>
        <v>1385.980806</v>
      </c>
      <c r="W34" s="36">
        <f t="shared" si="20"/>
        <v>1316.0859800000001</v>
      </c>
      <c r="X34" s="36">
        <f t="shared" si="20"/>
        <v>1267.002199</v>
      </c>
      <c r="Y34" s="36">
        <f t="shared" si="20"/>
        <v>1230.596941</v>
      </c>
      <c r="Z34" s="36">
        <f t="shared" si="20"/>
        <v>1214.245146</v>
      </c>
      <c r="AA34" s="36">
        <f t="shared" si="20"/>
        <v>1183.702031</v>
      </c>
      <c r="AB34" s="36">
        <f t="shared" si="20"/>
        <v>1057.1316029999998</v>
      </c>
      <c r="AC34" s="36">
        <f t="shared" ref="AC34:AD34" si="21">AC17/1000</f>
        <v>1049.0858009999999</v>
      </c>
      <c r="AD34" s="36">
        <f t="shared" si="21"/>
        <v>1026.7970170000001</v>
      </c>
      <c r="AE34" s="36">
        <f t="shared" ref="AE34" si="22">AE17/1000</f>
        <v>949.3468959999999</v>
      </c>
      <c r="AF34" s="36">
        <f t="shared" ref="AF34:AG34" si="23">AF17/1000</f>
        <v>892.84567099999992</v>
      </c>
      <c r="AG34" s="36">
        <f t="shared" si="23"/>
        <v>843.62130300000001</v>
      </c>
      <c r="AH34" s="36">
        <f t="shared" ref="AH34:AI34" si="24">AH17/1000</f>
        <v>784.97548400000005</v>
      </c>
      <c r="AI34" s="36">
        <f t="shared" si="24"/>
        <v>788.93282199999999</v>
      </c>
      <c r="AJ34" s="21"/>
    </row>
    <row r="35" spans="1:36" x14ac:dyDescent="0.25">
      <c r="A35" s="34" t="str">
        <f>A18</f>
        <v>Renewables and biofuels</v>
      </c>
      <c r="B35" s="35">
        <f t="shared" ref="B35:AB35" si="25">B18/1000</f>
        <v>2960.2026540000002</v>
      </c>
      <c r="C35" s="35">
        <f t="shared" si="25"/>
        <v>3081.3392640000002</v>
      </c>
      <c r="D35" s="35">
        <f t="shared" si="25"/>
        <v>3156.5391919999997</v>
      </c>
      <c r="E35" s="35">
        <f t="shared" si="25"/>
        <v>3345.5759479999997</v>
      </c>
      <c r="F35" s="35">
        <f t="shared" si="25"/>
        <v>3365.4968960000001</v>
      </c>
      <c r="G35" s="35">
        <f t="shared" si="25"/>
        <v>3455.7779049999999</v>
      </c>
      <c r="H35" s="35">
        <f t="shared" si="25"/>
        <v>3617.0195440000002</v>
      </c>
      <c r="I35" s="35">
        <f t="shared" si="25"/>
        <v>3753.4465890000001</v>
      </c>
      <c r="J35" s="35">
        <f t="shared" si="25"/>
        <v>3856.8291960000001</v>
      </c>
      <c r="K35" s="35">
        <f t="shared" si="25"/>
        <v>3871.8926000000001</v>
      </c>
      <c r="L35" s="35">
        <f t="shared" si="25"/>
        <v>4017.9560860000001</v>
      </c>
      <c r="M35" s="35">
        <f t="shared" si="25"/>
        <v>4153.2688710000002</v>
      </c>
      <c r="N35" s="35">
        <f t="shared" si="25"/>
        <v>4079.4451009999998</v>
      </c>
      <c r="O35" s="35">
        <f t="shared" si="25"/>
        <v>4441.4294239999999</v>
      </c>
      <c r="P35" s="35">
        <f t="shared" si="25"/>
        <v>4691.3295170000001</v>
      </c>
      <c r="Q35" s="35">
        <f t="shared" si="25"/>
        <v>4952.002939</v>
      </c>
      <c r="R35" s="35">
        <f t="shared" si="25"/>
        <v>5245.2705169999999</v>
      </c>
      <c r="S35" s="35">
        <f t="shared" si="25"/>
        <v>5651.2007510000003</v>
      </c>
      <c r="T35" s="35">
        <f t="shared" si="25"/>
        <v>6085.9888080000001</v>
      </c>
      <c r="U35" s="35">
        <f t="shared" si="25"/>
        <v>6346.1078010000001</v>
      </c>
      <c r="V35" s="35">
        <f t="shared" si="25"/>
        <v>7066.5684309999997</v>
      </c>
      <c r="W35" s="35">
        <f t="shared" si="25"/>
        <v>6924.211886</v>
      </c>
      <c r="X35" s="35">
        <f t="shared" si="25"/>
        <v>7680.6040060000005</v>
      </c>
      <c r="Y35" s="35">
        <f t="shared" si="25"/>
        <v>8145.5470609999993</v>
      </c>
      <c r="Z35" s="35">
        <f t="shared" si="25"/>
        <v>8154.4285049999999</v>
      </c>
      <c r="AA35" s="35">
        <f t="shared" si="25"/>
        <v>8426.9234379999998</v>
      </c>
      <c r="AB35" s="35">
        <f t="shared" si="25"/>
        <v>8558.6949640000003</v>
      </c>
      <c r="AC35" s="35">
        <f t="shared" ref="AC35:AD35" si="26">AC18/1000</f>
        <v>8847.9695580000007</v>
      </c>
      <c r="AD35" s="35">
        <f t="shared" si="26"/>
        <v>9240.1702590000004</v>
      </c>
      <c r="AE35" s="35">
        <f t="shared" ref="AE35" si="27">AE18/1000</f>
        <v>9525.4070059999995</v>
      </c>
      <c r="AF35" s="35">
        <f t="shared" ref="AF35:AG35" si="28">AF18/1000</f>
        <v>9778.7553159999989</v>
      </c>
      <c r="AG35" s="35">
        <f t="shared" si="28"/>
        <v>10238.124210000002</v>
      </c>
      <c r="AH35" s="35">
        <f t="shared" ref="AH35:AI35" si="29">AH18/1000</f>
        <v>10189.343901</v>
      </c>
      <c r="AI35" s="35">
        <f t="shared" si="29"/>
        <v>10645.020952999999</v>
      </c>
      <c r="AJ35" s="21"/>
    </row>
    <row r="36" spans="1:36" x14ac:dyDescent="0.25">
      <c r="A36" s="39" t="str">
        <f>A19</f>
        <v>Non-renewable waste</v>
      </c>
      <c r="B36" s="40">
        <f t="shared" ref="B36:AB36" si="30">B19/1000</f>
        <v>155.929</v>
      </c>
      <c r="C36" s="40">
        <f t="shared" si="30"/>
        <v>163.982</v>
      </c>
      <c r="D36" s="40">
        <f t="shared" si="30"/>
        <v>183.31</v>
      </c>
      <c r="E36" s="40">
        <f t="shared" si="30"/>
        <v>182.22399999999999</v>
      </c>
      <c r="F36" s="40">
        <f t="shared" si="30"/>
        <v>198.57400000000001</v>
      </c>
      <c r="G36" s="40">
        <f t="shared" si="30"/>
        <v>230.00800000000001</v>
      </c>
      <c r="H36" s="40">
        <f t="shared" si="30"/>
        <v>233.52500000000001</v>
      </c>
      <c r="I36" s="40">
        <f t="shared" si="30"/>
        <v>240.43100000000001</v>
      </c>
      <c r="J36" s="40">
        <f t="shared" si="30"/>
        <v>235.54900000000001</v>
      </c>
      <c r="K36" s="40">
        <f t="shared" si="30"/>
        <v>232.559</v>
      </c>
      <c r="L36" s="40">
        <f t="shared" si="30"/>
        <v>245.72438399999999</v>
      </c>
      <c r="M36" s="40">
        <f t="shared" si="30"/>
        <v>271.85895299999999</v>
      </c>
      <c r="N36" s="40">
        <f t="shared" si="30"/>
        <v>264.90557799999999</v>
      </c>
      <c r="O36" s="40">
        <f t="shared" si="30"/>
        <v>253.39049199999999</v>
      </c>
      <c r="P36" s="40">
        <f t="shared" si="30"/>
        <v>274.38327700000002</v>
      </c>
      <c r="Q36" s="40">
        <f t="shared" si="30"/>
        <v>300.70340199999998</v>
      </c>
      <c r="R36" s="40">
        <f t="shared" si="30"/>
        <v>331.09732600000001</v>
      </c>
      <c r="S36" s="40">
        <f t="shared" si="30"/>
        <v>350.38767300000001</v>
      </c>
      <c r="T36" s="40">
        <f t="shared" si="30"/>
        <v>380.76144099999999</v>
      </c>
      <c r="U36" s="40">
        <f t="shared" si="30"/>
        <v>418.16470099999998</v>
      </c>
      <c r="V36" s="40">
        <f t="shared" si="30"/>
        <v>442.55056199999996</v>
      </c>
      <c r="W36" s="40">
        <f t="shared" si="30"/>
        <v>465.78060499999998</v>
      </c>
      <c r="X36" s="40">
        <f t="shared" si="30"/>
        <v>468.84287800000004</v>
      </c>
      <c r="Y36" s="40">
        <f t="shared" si="30"/>
        <v>485.54776600000002</v>
      </c>
      <c r="Z36" s="40">
        <f t="shared" si="30"/>
        <v>507.29846399999997</v>
      </c>
      <c r="AA36" s="40">
        <f t="shared" si="30"/>
        <v>516.41750300000001</v>
      </c>
      <c r="AB36" s="40">
        <f t="shared" si="30"/>
        <v>556.28207700000007</v>
      </c>
      <c r="AC36" s="40">
        <f t="shared" ref="AC36:AD36" si="31">AC19/1000</f>
        <v>559.09983599999998</v>
      </c>
      <c r="AD36" s="40">
        <f t="shared" si="31"/>
        <v>561.09602899999993</v>
      </c>
      <c r="AE36" s="40">
        <f t="shared" ref="AE36" si="32">AE19/1000</f>
        <v>571.42627599999992</v>
      </c>
      <c r="AF36" s="40">
        <f t="shared" ref="AF36:AG36" si="33">AF19/1000</f>
        <v>580.15684099999999</v>
      </c>
      <c r="AG36" s="40">
        <f t="shared" si="33"/>
        <v>583.72845200000006</v>
      </c>
      <c r="AH36" s="40">
        <f t="shared" ref="AH36:AI36" si="34">AH19/1000</f>
        <v>578.66024700000003</v>
      </c>
      <c r="AI36" s="40">
        <f t="shared" si="34"/>
        <v>557.96443299999999</v>
      </c>
      <c r="AJ36" s="21"/>
    </row>
    <row r="37" spans="1:36" x14ac:dyDescent="0.25">
      <c r="A37" s="34" t="str">
        <f>A20</f>
        <v>Nuclear heat</v>
      </c>
      <c r="B37" s="35">
        <f>B20/1000</f>
        <v>7895.4762000000001</v>
      </c>
      <c r="C37" s="35">
        <f t="shared" ref="C37:AD37" si="35">C20/1000</f>
        <v>8099.9465999999993</v>
      </c>
      <c r="D37" s="35">
        <f t="shared" si="35"/>
        <v>8116.0307999999995</v>
      </c>
      <c r="E37" s="35">
        <f t="shared" si="35"/>
        <v>8356.7610000000004</v>
      </c>
      <c r="F37" s="35">
        <f t="shared" si="35"/>
        <v>8330.8595999999998</v>
      </c>
      <c r="G37" s="35">
        <f t="shared" si="35"/>
        <v>8563.3266000000003</v>
      </c>
      <c r="H37" s="35">
        <f t="shared" si="35"/>
        <v>8990.8284000000003</v>
      </c>
      <c r="I37" s="35">
        <f t="shared" si="35"/>
        <v>9079.3308000000015</v>
      </c>
      <c r="J37" s="35">
        <f t="shared" si="35"/>
        <v>9010.857</v>
      </c>
      <c r="K37" s="35">
        <f t="shared" si="35"/>
        <v>9171.3738000000012</v>
      </c>
      <c r="L37" s="35">
        <f t="shared" si="35"/>
        <v>9296.8469999999998</v>
      </c>
      <c r="M37" s="35">
        <f t="shared" si="35"/>
        <v>9616.6625999999997</v>
      </c>
      <c r="N37" s="35">
        <f t="shared" si="35"/>
        <v>9761.8613999999998</v>
      </c>
      <c r="O37" s="35">
        <f t="shared" si="35"/>
        <v>9814.2761999999984</v>
      </c>
      <c r="P37" s="35">
        <f t="shared" si="35"/>
        <v>10046.7474</v>
      </c>
      <c r="Q37" s="35">
        <f t="shared" si="35"/>
        <v>9913.2648000000008</v>
      </c>
      <c r="R37" s="35">
        <f t="shared" si="35"/>
        <v>9895.4778000000006</v>
      </c>
      <c r="S37" s="35">
        <f t="shared" si="35"/>
        <v>9439.3661999999986</v>
      </c>
      <c r="T37" s="35">
        <f t="shared" si="35"/>
        <v>9574.0061999999998</v>
      </c>
      <c r="U37" s="35">
        <f t="shared" si="35"/>
        <v>8902.6738989999994</v>
      </c>
      <c r="V37" s="35">
        <f t="shared" si="35"/>
        <v>9195.080199</v>
      </c>
      <c r="W37" s="35">
        <f t="shared" si="35"/>
        <v>9016.1026989999991</v>
      </c>
      <c r="X37" s="35">
        <f t="shared" si="35"/>
        <v>8724.1354680000004</v>
      </c>
      <c r="Y37" s="35">
        <f t="shared" si="35"/>
        <v>8646.3300930000005</v>
      </c>
      <c r="Z37" s="35">
        <f t="shared" si="35"/>
        <v>8748.9945820000012</v>
      </c>
      <c r="AA37" s="35">
        <f t="shared" si="35"/>
        <v>8531.9301930000001</v>
      </c>
      <c r="AB37" s="35">
        <f t="shared" si="35"/>
        <v>8250.2062910000004</v>
      </c>
      <c r="AC37" s="35">
        <f t="shared" si="35"/>
        <v>8160.0253439999997</v>
      </c>
      <c r="AD37" s="35">
        <f t="shared" si="35"/>
        <v>8174.6270190000005</v>
      </c>
      <c r="AE37" s="35">
        <f t="shared" ref="AE37" si="36">AE20/1000</f>
        <v>8213.7028109999992</v>
      </c>
      <c r="AF37" s="35">
        <f t="shared" ref="AF37:AG37" si="37">AF20/1000</f>
        <v>7334.2741830000004</v>
      </c>
      <c r="AG37" s="35">
        <f t="shared" si="37"/>
        <v>7815.185829</v>
      </c>
      <c r="AH37" s="35">
        <f t="shared" ref="AH37:AI37" si="38">AH20/1000</f>
        <v>6509.6964150000003</v>
      </c>
      <c r="AI37" s="35">
        <f t="shared" si="38"/>
        <v>6613.0765839999995</v>
      </c>
      <c r="AJ37" s="21"/>
    </row>
    <row r="38" spans="1:36" x14ac:dyDescent="0.25">
      <c r="A38" s="41" t="str">
        <f>A22</f>
        <v>Heat</v>
      </c>
      <c r="B38" s="42">
        <f>B22/1000</f>
        <v>3.8266</v>
      </c>
      <c r="C38" s="42">
        <f t="shared" ref="C38:AD38" si="39">C22/1000</f>
        <v>3.6278000000000001</v>
      </c>
      <c r="D38" s="42">
        <f t="shared" si="39"/>
        <v>3.8954</v>
      </c>
      <c r="E38" s="42">
        <f t="shared" si="39"/>
        <v>2.0674000000000001</v>
      </c>
      <c r="F38" s="42">
        <f t="shared" si="39"/>
        <v>1.6624000000000001</v>
      </c>
      <c r="G38" s="42">
        <f t="shared" si="39"/>
        <v>2.7158000000000002</v>
      </c>
      <c r="H38" s="42">
        <f t="shared" si="39"/>
        <v>3.7438000000000002</v>
      </c>
      <c r="I38" s="42">
        <f t="shared" si="39"/>
        <v>4.1358000000000006</v>
      </c>
      <c r="J38" s="42">
        <f t="shared" si="39"/>
        <v>5.1894</v>
      </c>
      <c r="K38" s="42">
        <f t="shared" si="39"/>
        <v>5.4820000000000002</v>
      </c>
      <c r="L38" s="42">
        <f t="shared" si="39"/>
        <v>10.8</v>
      </c>
      <c r="M38" s="42">
        <f t="shared" si="39"/>
        <v>9.4949999999999992</v>
      </c>
      <c r="N38" s="42">
        <f t="shared" si="39"/>
        <v>13.0556</v>
      </c>
      <c r="O38" s="42">
        <f t="shared" si="39"/>
        <v>14.087200000000001</v>
      </c>
      <c r="P38" s="42">
        <f t="shared" si="39"/>
        <v>19.267400000000002</v>
      </c>
      <c r="Q38" s="42">
        <f t="shared" si="39"/>
        <v>22.412624000000001</v>
      </c>
      <c r="R38" s="42">
        <f t="shared" si="39"/>
        <v>23.090755000000001</v>
      </c>
      <c r="S38" s="42">
        <f t="shared" si="39"/>
        <v>25.058629</v>
      </c>
      <c r="T38" s="42">
        <f t="shared" si="39"/>
        <v>29.667133000000003</v>
      </c>
      <c r="U38" s="42">
        <f t="shared" si="39"/>
        <v>24.949047999999998</v>
      </c>
      <c r="V38" s="42">
        <f t="shared" si="39"/>
        <v>29.64508</v>
      </c>
      <c r="W38" s="42">
        <f t="shared" si="39"/>
        <v>30.129607</v>
      </c>
      <c r="X38" s="42">
        <f t="shared" si="39"/>
        <v>31.445686000000002</v>
      </c>
      <c r="Y38" s="42">
        <f t="shared" si="39"/>
        <v>34.446158000000004</v>
      </c>
      <c r="Z38" s="42">
        <f t="shared" si="39"/>
        <v>36.486766000000003</v>
      </c>
      <c r="AA38" s="42">
        <f t="shared" si="39"/>
        <v>39.925964999999998</v>
      </c>
      <c r="AB38" s="42">
        <f t="shared" si="39"/>
        <v>43.808796000000001</v>
      </c>
      <c r="AC38" s="42">
        <f t="shared" si="39"/>
        <v>46.954173000000004</v>
      </c>
      <c r="AD38" s="42">
        <f t="shared" si="39"/>
        <v>45.062657000000002</v>
      </c>
      <c r="AE38" s="42">
        <f t="shared" ref="AE38" si="40">AE22/1000</f>
        <v>45.514235999999997</v>
      </c>
      <c r="AF38" s="42">
        <f t="shared" ref="AF38:AG38" si="41">AF22/1000</f>
        <v>46.177264999999998</v>
      </c>
      <c r="AG38" s="42">
        <f t="shared" si="41"/>
        <v>45.982358999999995</v>
      </c>
      <c r="AH38" s="42">
        <f t="shared" ref="AH38:AI38" si="42">AH22/1000</f>
        <v>37.314946000000006</v>
      </c>
      <c r="AI38" s="42">
        <f t="shared" si="42"/>
        <v>30.231580999999998</v>
      </c>
      <c r="AJ38" s="21"/>
    </row>
    <row r="39" spans="1:36" ht="15" customHeight="1" x14ac:dyDescent="0.25">
      <c r="A39" s="43" t="s">
        <v>315</v>
      </c>
      <c r="AG39" s="21"/>
      <c r="AJ39" s="21"/>
    </row>
    <row r="40" spans="1:36" x14ac:dyDescent="0.25">
      <c r="AG40" s="21"/>
      <c r="AH40" s="21"/>
      <c r="AI40" s="21"/>
      <c r="AJ40" s="21"/>
    </row>
    <row r="41" spans="1:36" x14ac:dyDescent="0.25">
      <c r="AG41" s="21"/>
      <c r="AH41" s="21"/>
      <c r="AI41" s="21"/>
      <c r="AJ41" s="21"/>
    </row>
    <row r="42" spans="1:36" x14ac:dyDescent="0.25">
      <c r="AG42" s="21"/>
      <c r="AH42" s="21"/>
      <c r="AI42" s="21"/>
      <c r="AJ42" s="21"/>
    </row>
    <row r="43" spans="1:36" x14ac:dyDescent="0.25">
      <c r="AG43" s="21"/>
      <c r="AH43" s="21"/>
      <c r="AI43" s="21"/>
      <c r="AJ43" s="21"/>
    </row>
    <row r="44" spans="1:36" x14ac:dyDescent="0.25">
      <c r="AG44" s="21"/>
      <c r="AH44" s="21"/>
      <c r="AI44" s="21"/>
      <c r="AJ44" s="21"/>
    </row>
    <row r="45" spans="1:36" x14ac:dyDescent="0.25">
      <c r="AG45" s="21"/>
      <c r="AH45" s="21"/>
      <c r="AI45" s="21"/>
      <c r="AJ45" s="21"/>
    </row>
    <row r="46" spans="1:36" x14ac:dyDescent="0.25">
      <c r="A46" s="44" t="s">
        <v>84</v>
      </c>
      <c r="B46" s="44" t="s">
        <v>125</v>
      </c>
      <c r="AG46" s="21"/>
      <c r="AH46" s="21"/>
      <c r="AI46" s="21"/>
      <c r="AJ46" s="21"/>
    </row>
    <row r="47" spans="1:36" x14ac:dyDescent="0.25">
      <c r="A47" s="11" t="s">
        <v>3</v>
      </c>
      <c r="B47" s="15" t="s">
        <v>118</v>
      </c>
      <c r="AG47" s="21"/>
      <c r="AH47" s="21"/>
      <c r="AI47" s="21"/>
      <c r="AJ47" s="59"/>
    </row>
    <row r="48" spans="1:36" s="14" customFormat="1" x14ac:dyDescent="0.25">
      <c r="A48" s="2" t="s">
        <v>2</v>
      </c>
      <c r="B48" s="2" t="s">
        <v>123</v>
      </c>
      <c r="AG48" s="16"/>
      <c r="AH48" s="16"/>
      <c r="AI48" s="16"/>
      <c r="AJ48" s="16"/>
    </row>
    <row r="49" spans="1:48" ht="19.05" customHeight="1" x14ac:dyDescent="0.25">
      <c r="AJ49" s="56"/>
      <c r="AK49" s="280"/>
      <c r="AL49" s="280"/>
      <c r="AM49" s="280"/>
      <c r="AN49" s="280"/>
      <c r="AO49" s="280"/>
      <c r="AP49" s="280"/>
      <c r="AQ49" s="280"/>
      <c r="AR49" s="56"/>
      <c r="AS49" s="280"/>
      <c r="AT49" s="281"/>
      <c r="AU49" s="21"/>
    </row>
    <row r="50" spans="1:48" x14ac:dyDescent="0.25">
      <c r="A50" s="45" t="s">
        <v>89</v>
      </c>
      <c r="B50" s="20" t="s">
        <v>142</v>
      </c>
      <c r="C50" s="20" t="s">
        <v>143</v>
      </c>
      <c r="D50" s="20" t="s">
        <v>144</v>
      </c>
      <c r="E50" s="20" t="s">
        <v>145</v>
      </c>
      <c r="F50" s="20" t="s">
        <v>146</v>
      </c>
      <c r="G50" s="20" t="s">
        <v>147</v>
      </c>
      <c r="H50" s="20" t="s">
        <v>148</v>
      </c>
      <c r="I50" s="20" t="s">
        <v>149</v>
      </c>
      <c r="J50" s="20" t="s">
        <v>150</v>
      </c>
      <c r="K50" s="20" t="s">
        <v>151</v>
      </c>
      <c r="L50" s="20" t="s">
        <v>152</v>
      </c>
      <c r="M50" s="20" t="s">
        <v>153</v>
      </c>
      <c r="N50" s="20" t="s">
        <v>154</v>
      </c>
      <c r="O50" s="20" t="s">
        <v>155</v>
      </c>
      <c r="P50" s="20" t="s">
        <v>156</v>
      </c>
      <c r="Q50" s="20" t="s">
        <v>157</v>
      </c>
      <c r="R50" s="20" t="s">
        <v>158</v>
      </c>
      <c r="S50" s="20" t="s">
        <v>159</v>
      </c>
      <c r="T50" s="20" t="s">
        <v>160</v>
      </c>
      <c r="U50" s="20" t="s">
        <v>161</v>
      </c>
      <c r="V50" s="20" t="s">
        <v>162</v>
      </c>
      <c r="W50" s="20" t="s">
        <v>163</v>
      </c>
      <c r="X50" s="20" t="s">
        <v>164</v>
      </c>
      <c r="Y50" s="20" t="s">
        <v>165</v>
      </c>
      <c r="Z50" s="20" t="s">
        <v>166</v>
      </c>
      <c r="AA50" s="20" t="s">
        <v>167</v>
      </c>
      <c r="AB50" s="20" t="s">
        <v>168</v>
      </c>
      <c r="AC50" s="20" t="s">
        <v>169</v>
      </c>
      <c r="AD50" s="20" t="s">
        <v>170</v>
      </c>
      <c r="AE50" s="20" t="s">
        <v>171</v>
      </c>
      <c r="AF50" s="20" t="s">
        <v>172</v>
      </c>
      <c r="AG50" s="20" t="s">
        <v>173</v>
      </c>
      <c r="AH50" s="20" t="s">
        <v>240</v>
      </c>
      <c r="AI50" s="266">
        <v>2023</v>
      </c>
      <c r="AJ50" s="21"/>
      <c r="AK50" s="21"/>
      <c r="AL50" s="21"/>
      <c r="AM50" s="21"/>
      <c r="AN50" s="21"/>
      <c r="AO50" s="21"/>
      <c r="AP50" s="21"/>
      <c r="AQ50" s="21"/>
    </row>
    <row r="51" spans="1:48" x14ac:dyDescent="0.25">
      <c r="A51" s="22" t="s">
        <v>48</v>
      </c>
      <c r="B51" s="23">
        <v>62375843.017999999</v>
      </c>
      <c r="C51" s="23">
        <v>62129999.175999999</v>
      </c>
      <c r="D51" s="23">
        <v>60460566.162</v>
      </c>
      <c r="E51" s="23">
        <v>60395918.078000002</v>
      </c>
      <c r="F51" s="23">
        <v>60070445.089000002</v>
      </c>
      <c r="G51" s="23">
        <v>62147972.166000001</v>
      </c>
      <c r="H51" s="24">
        <v>64259113.490000002</v>
      </c>
      <c r="I51" s="23">
        <v>63992230.711999997</v>
      </c>
      <c r="J51" s="23">
        <v>64413081.726999998</v>
      </c>
      <c r="K51" s="23">
        <v>63824895.361000001</v>
      </c>
      <c r="L51" s="24">
        <v>64415393.920000002</v>
      </c>
      <c r="M51" s="23">
        <v>66055908.483000003</v>
      </c>
      <c r="N51" s="23">
        <v>66190814.089000002</v>
      </c>
      <c r="O51" s="23">
        <v>67824066.981000006</v>
      </c>
      <c r="P51" s="24">
        <v>68797797.5</v>
      </c>
      <c r="Q51" s="23">
        <v>69123668.277999997</v>
      </c>
      <c r="R51" s="23">
        <v>69833934.290999994</v>
      </c>
      <c r="S51" s="24">
        <v>69048327.349999994</v>
      </c>
      <c r="T51" s="23">
        <v>68859637.857999995</v>
      </c>
      <c r="U51" s="23">
        <v>64693044.344999999</v>
      </c>
      <c r="V51" s="23">
        <v>67255536.343999997</v>
      </c>
      <c r="W51" s="23">
        <v>65332510.193999998</v>
      </c>
      <c r="X51" s="23">
        <v>64401703.967</v>
      </c>
      <c r="Y51" s="23">
        <v>63672679.438000001</v>
      </c>
      <c r="Z51" s="23">
        <v>61486745.667000003</v>
      </c>
      <c r="AA51" s="23">
        <v>62323838.105999999</v>
      </c>
      <c r="AB51" s="23">
        <v>62913368.509000003</v>
      </c>
      <c r="AC51" s="23">
        <v>64243403.196000002</v>
      </c>
      <c r="AD51" s="23">
        <v>63881659.343000002</v>
      </c>
      <c r="AE51" s="23">
        <v>62876043.744000003</v>
      </c>
      <c r="AF51" s="23">
        <v>57739926.050999999</v>
      </c>
      <c r="AG51" s="23">
        <v>61232067.288999997</v>
      </c>
      <c r="AH51" s="23">
        <v>58476334.166000001</v>
      </c>
      <c r="AI51" s="23">
        <v>56070946.483999997</v>
      </c>
      <c r="AJ51" s="26"/>
      <c r="AK51" s="59"/>
      <c r="AL51" s="59"/>
      <c r="AM51" s="59"/>
      <c r="AN51" s="59"/>
      <c r="AO51" s="59"/>
      <c r="AP51" s="59"/>
      <c r="AQ51" s="59"/>
      <c r="AR51" s="46"/>
      <c r="AT51" s="26"/>
      <c r="AU51" s="46"/>
    </row>
    <row r="52" spans="1:48" x14ac:dyDescent="0.25">
      <c r="A52" s="22" t="s">
        <v>68</v>
      </c>
      <c r="B52" s="27">
        <v>16032208.476</v>
      </c>
      <c r="C52" s="27">
        <v>15151200.238</v>
      </c>
      <c r="D52" s="27">
        <v>14103791.059</v>
      </c>
      <c r="E52" s="27">
        <v>13420207.509</v>
      </c>
      <c r="F52" s="27">
        <v>13135925.978</v>
      </c>
      <c r="G52" s="27">
        <v>13020382.562000001</v>
      </c>
      <c r="H52" s="27">
        <v>13000995.507999999</v>
      </c>
      <c r="I52" s="27">
        <v>12646729.443</v>
      </c>
      <c r="J52" s="27">
        <v>12041498.683</v>
      </c>
      <c r="K52" s="27">
        <v>11420548.492000001</v>
      </c>
      <c r="L52" s="27">
        <v>11682354.619000001</v>
      </c>
      <c r="M52" s="27">
        <v>11648856.126</v>
      </c>
      <c r="N52" s="27">
        <v>11644305.402000001</v>
      </c>
      <c r="O52" s="27">
        <v>11950165.492000001</v>
      </c>
      <c r="P52" s="27">
        <v>11886476.848999999</v>
      </c>
      <c r="Q52" s="27">
        <v>11482458.958000001</v>
      </c>
      <c r="R52" s="27">
        <v>11798898.700999999</v>
      </c>
      <c r="S52" s="27">
        <v>11837601.814999999</v>
      </c>
      <c r="T52" s="27">
        <v>10948138.066</v>
      </c>
      <c r="U52" s="27">
        <v>9699981.7459999993</v>
      </c>
      <c r="V52" s="28">
        <v>10261073.630000001</v>
      </c>
      <c r="W52" s="28">
        <v>10488047.82</v>
      </c>
      <c r="X52" s="27">
        <v>10415309.702</v>
      </c>
      <c r="Y52" s="27">
        <v>10254472.551999999</v>
      </c>
      <c r="Z52" s="27">
        <v>9745398.034</v>
      </c>
      <c r="AA52" s="27">
        <v>9800513.4330000002</v>
      </c>
      <c r="AB52" s="27">
        <v>9402961.9890000001</v>
      </c>
      <c r="AC52" s="27">
        <v>9159687.9250000007</v>
      </c>
      <c r="AD52" s="27">
        <v>8803205.807</v>
      </c>
      <c r="AE52" s="28">
        <v>7193988.6900000004</v>
      </c>
      <c r="AF52" s="27">
        <v>5883086.5140000004</v>
      </c>
      <c r="AG52" s="28">
        <v>6845211.6500000004</v>
      </c>
      <c r="AH52" s="27">
        <v>6796737.4230000004</v>
      </c>
      <c r="AI52" s="27">
        <v>5257837.1919999998</v>
      </c>
      <c r="AJ52" s="26"/>
      <c r="AK52" s="59"/>
      <c r="AL52" s="59"/>
      <c r="AM52" s="59"/>
      <c r="AN52" s="59"/>
      <c r="AO52" s="59"/>
      <c r="AP52" s="59"/>
      <c r="AQ52" s="59"/>
      <c r="AR52" s="46"/>
      <c r="AS52" s="59"/>
      <c r="AT52" s="26"/>
      <c r="AU52" s="46"/>
    </row>
    <row r="53" spans="1:48" s="29" customFormat="1" x14ac:dyDescent="0.25">
      <c r="A53" s="22" t="s">
        <v>93</v>
      </c>
      <c r="B53" s="23">
        <v>126232.625</v>
      </c>
      <c r="C53" s="23">
        <v>142279.383</v>
      </c>
      <c r="D53" s="23">
        <v>142468.481</v>
      </c>
      <c r="E53" s="23">
        <v>134705.345</v>
      </c>
      <c r="F53" s="23">
        <v>141954.35699999999</v>
      </c>
      <c r="G53" s="23">
        <v>130554.209</v>
      </c>
      <c r="H53" s="23">
        <v>149616.30499999999</v>
      </c>
      <c r="I53" s="23">
        <v>157469.43299999999</v>
      </c>
      <c r="J53" s="23">
        <v>142862.12299999999</v>
      </c>
      <c r="K53" s="23">
        <v>113132.322</v>
      </c>
      <c r="L53" s="23">
        <v>105900.045</v>
      </c>
      <c r="M53" s="23">
        <v>137702.209</v>
      </c>
      <c r="N53" s="23">
        <v>155865.73300000001</v>
      </c>
      <c r="O53" s="23">
        <v>147446.87400000001</v>
      </c>
      <c r="P53" s="23">
        <v>125469.038</v>
      </c>
      <c r="Q53" s="23">
        <v>116977.924</v>
      </c>
      <c r="R53" s="23">
        <v>138918.193</v>
      </c>
      <c r="S53" s="23">
        <v>152178.78599999999</v>
      </c>
      <c r="T53" s="23">
        <v>145131.557</v>
      </c>
      <c r="U53" s="24">
        <v>136690.34</v>
      </c>
      <c r="V53" s="23">
        <v>140127.033</v>
      </c>
      <c r="W53" s="23">
        <v>132091.462</v>
      </c>
      <c r="X53" s="23">
        <v>125950.251</v>
      </c>
      <c r="Y53" s="23">
        <v>86330.150999999998</v>
      </c>
      <c r="Z53" s="23">
        <v>98164.125</v>
      </c>
      <c r="AA53" s="23">
        <v>98112.801000000007</v>
      </c>
      <c r="AB53" s="24">
        <v>97672.01</v>
      </c>
      <c r="AC53" s="23">
        <v>91164.551999999996</v>
      </c>
      <c r="AD53" s="23">
        <v>98958.721999999994</v>
      </c>
      <c r="AE53" s="23">
        <v>96469.932000000001</v>
      </c>
      <c r="AF53" s="23">
        <v>72937.687999999995</v>
      </c>
      <c r="AG53" s="23">
        <v>57447.641000000003</v>
      </c>
      <c r="AH53" s="23">
        <v>53552.712</v>
      </c>
      <c r="AI53" s="23">
        <v>39116.981</v>
      </c>
      <c r="AJ53" s="26"/>
      <c r="AK53" s="59"/>
      <c r="AL53" s="59"/>
      <c r="AM53" s="59"/>
      <c r="AN53" s="59"/>
      <c r="AO53" s="59"/>
      <c r="AP53" s="59"/>
      <c r="AQ53" s="59"/>
      <c r="AR53" s="46"/>
      <c r="AS53" s="59"/>
      <c r="AT53" s="26"/>
      <c r="AU53" s="46"/>
      <c r="AV53" s="285"/>
    </row>
    <row r="54" spans="1:48" s="29" customFormat="1" x14ac:dyDescent="0.25">
      <c r="A54" s="22" t="s">
        <v>94</v>
      </c>
      <c r="B54" s="27">
        <v>277341.45899999997</v>
      </c>
      <c r="C54" s="27">
        <v>251883.103</v>
      </c>
      <c r="D54" s="27">
        <v>174360.25200000001</v>
      </c>
      <c r="E54" s="28">
        <v>144640.01999999999</v>
      </c>
      <c r="F54" s="27">
        <v>162365.522</v>
      </c>
      <c r="G54" s="27">
        <v>149624.56899999999</v>
      </c>
      <c r="H54" s="27">
        <v>149314.65700000001</v>
      </c>
      <c r="I54" s="27">
        <v>145600.924</v>
      </c>
      <c r="J54" s="27">
        <v>125271.91499999999</v>
      </c>
      <c r="K54" s="28">
        <v>119313.77</v>
      </c>
      <c r="L54" s="27">
        <v>119405.92200000001</v>
      </c>
      <c r="M54" s="27">
        <v>119231.508</v>
      </c>
      <c r="N54" s="27">
        <v>112114.47900000001</v>
      </c>
      <c r="O54" s="27">
        <v>126311.274</v>
      </c>
      <c r="P54" s="27">
        <v>139059.34099999999</v>
      </c>
      <c r="Q54" s="27">
        <v>140932.264</v>
      </c>
      <c r="R54" s="27">
        <v>137457.85500000001</v>
      </c>
      <c r="S54" s="27">
        <v>177125.05600000001</v>
      </c>
      <c r="T54" s="27">
        <v>140901.682</v>
      </c>
      <c r="U54" s="28">
        <v>104174.04</v>
      </c>
      <c r="V54" s="27">
        <v>172077.236</v>
      </c>
      <c r="W54" s="27">
        <v>170941.334</v>
      </c>
      <c r="X54" s="27">
        <v>143756.076</v>
      </c>
      <c r="Y54" s="27">
        <v>171586.99799999999</v>
      </c>
      <c r="Z54" s="27">
        <v>164618.861</v>
      </c>
      <c r="AA54" s="27">
        <v>133171.10699999999</v>
      </c>
      <c r="AB54" s="28">
        <v>176758.07</v>
      </c>
      <c r="AC54" s="27">
        <v>182071.48800000001</v>
      </c>
      <c r="AD54" s="27">
        <v>170484.427</v>
      </c>
      <c r="AE54" s="27">
        <v>127565.238</v>
      </c>
      <c r="AF54" s="27">
        <v>104364.628</v>
      </c>
      <c r="AG54" s="27">
        <v>114123.317</v>
      </c>
      <c r="AH54" s="27">
        <v>123065.57799999999</v>
      </c>
      <c r="AI54" s="27">
        <v>98701.895000000004</v>
      </c>
      <c r="AJ54" s="26"/>
      <c r="AK54" s="59"/>
      <c r="AL54" s="59"/>
      <c r="AM54" s="59"/>
      <c r="AN54" s="59"/>
      <c r="AO54" s="59"/>
      <c r="AP54" s="59"/>
      <c r="AQ54" s="59"/>
      <c r="AR54" s="46"/>
      <c r="AS54" s="59"/>
      <c r="AT54" s="26"/>
      <c r="AU54" s="46"/>
      <c r="AV54" s="285"/>
    </row>
    <row r="55" spans="1:48" x14ac:dyDescent="0.25">
      <c r="A55" s="22" t="s">
        <v>73</v>
      </c>
      <c r="B55" s="23">
        <v>10458333.695</v>
      </c>
      <c r="C55" s="23">
        <v>10711535.232000001</v>
      </c>
      <c r="D55" s="23">
        <v>10351613.061000001</v>
      </c>
      <c r="E55" s="23">
        <v>10538044.526000001</v>
      </c>
      <c r="F55" s="23">
        <v>10426370.549000001</v>
      </c>
      <c r="G55" s="23">
        <v>11327638.790999999</v>
      </c>
      <c r="H55" s="23">
        <v>12289680.567</v>
      </c>
      <c r="I55" s="23">
        <v>11962939.379000001</v>
      </c>
      <c r="J55" s="23">
        <v>12310669.757999999</v>
      </c>
      <c r="K55" s="23">
        <v>12587489.081</v>
      </c>
      <c r="L55" s="24">
        <v>12920356.119999999</v>
      </c>
      <c r="M55" s="23">
        <v>13383333.913000001</v>
      </c>
      <c r="N55" s="23">
        <v>13479571.176999999</v>
      </c>
      <c r="O55" s="23">
        <v>14177321.672</v>
      </c>
      <c r="P55" s="23">
        <v>14551071.069</v>
      </c>
      <c r="Q55" s="23">
        <v>15060384.294</v>
      </c>
      <c r="R55" s="23">
        <v>15053650.528999999</v>
      </c>
      <c r="S55" s="24">
        <v>14780969.58</v>
      </c>
      <c r="T55" s="23">
        <v>15042436.966</v>
      </c>
      <c r="U55" s="23">
        <v>14138477.592</v>
      </c>
      <c r="V55" s="23">
        <v>15191481.594000001</v>
      </c>
      <c r="W55" s="23">
        <v>13963698.211999999</v>
      </c>
      <c r="X55" s="23">
        <v>13708332.187000001</v>
      </c>
      <c r="Y55" s="23">
        <v>13455726.276000001</v>
      </c>
      <c r="Z55" s="23">
        <v>11870444.134</v>
      </c>
      <c r="AA55" s="23">
        <v>12396527.889</v>
      </c>
      <c r="AB55" s="23">
        <v>13119845.367000001</v>
      </c>
      <c r="AC55" s="23">
        <v>13859894.898</v>
      </c>
      <c r="AD55" s="23">
        <v>13603256.516000001</v>
      </c>
      <c r="AE55" s="24">
        <v>14035359.470000001</v>
      </c>
      <c r="AF55" s="24">
        <v>13699296.98</v>
      </c>
      <c r="AG55" s="23">
        <v>14208998.468</v>
      </c>
      <c r="AH55" s="23">
        <v>12324299.448000001</v>
      </c>
      <c r="AI55" s="23">
        <v>11431548.384</v>
      </c>
      <c r="AJ55" s="26"/>
      <c r="AK55" s="59"/>
      <c r="AL55" s="59"/>
      <c r="AM55" s="59"/>
      <c r="AN55" s="59"/>
      <c r="AO55" s="59"/>
      <c r="AP55" s="59"/>
      <c r="AQ55" s="59"/>
      <c r="AR55" s="46"/>
      <c r="AS55" s="59"/>
      <c r="AT55" s="26"/>
      <c r="AU55" s="46"/>
    </row>
    <row r="56" spans="1:48" x14ac:dyDescent="0.25">
      <c r="A56" s="22" t="s">
        <v>86</v>
      </c>
      <c r="B56" s="27">
        <v>24328814.728999998</v>
      </c>
      <c r="C56" s="27">
        <v>24489174.616</v>
      </c>
      <c r="D56" s="28">
        <v>24192662.010000002</v>
      </c>
      <c r="E56" s="27">
        <v>24234266.618000001</v>
      </c>
      <c r="F56" s="27">
        <v>24283167.118999999</v>
      </c>
      <c r="G56" s="27">
        <v>25240535.978</v>
      </c>
      <c r="H56" s="28">
        <v>25878025.289999999</v>
      </c>
      <c r="I56" s="27">
        <v>26029932.741</v>
      </c>
      <c r="J56" s="27">
        <v>26719640.377999999</v>
      </c>
      <c r="K56" s="27">
        <v>26303451.217</v>
      </c>
      <c r="L56" s="27">
        <v>25967590.956999999</v>
      </c>
      <c r="M56" s="27">
        <v>26709374.302999999</v>
      </c>
      <c r="N56" s="27">
        <v>26634140.563000001</v>
      </c>
      <c r="O56" s="27">
        <v>26893361.625999998</v>
      </c>
      <c r="P56" s="27">
        <v>27084501.771000002</v>
      </c>
      <c r="Q56" s="27">
        <v>27039279.245999999</v>
      </c>
      <c r="R56" s="27">
        <v>27097554.471000001</v>
      </c>
      <c r="S56" s="27">
        <v>26469716.717999998</v>
      </c>
      <c r="T56" s="28">
        <v>26331464.190000001</v>
      </c>
      <c r="U56" s="27">
        <v>24684048.853</v>
      </c>
      <c r="V56" s="27">
        <v>24516182.022999998</v>
      </c>
      <c r="W56" s="27">
        <v>23879371.579</v>
      </c>
      <c r="X56" s="27">
        <v>22814105.241</v>
      </c>
      <c r="Y56" s="27">
        <v>22203000.370999999</v>
      </c>
      <c r="Z56" s="27">
        <v>21990531.642999999</v>
      </c>
      <c r="AA56" s="27">
        <v>22233948.208000001</v>
      </c>
      <c r="AB56" s="28">
        <v>22520726.870000001</v>
      </c>
      <c r="AC56" s="27">
        <v>23132515.135000002</v>
      </c>
      <c r="AD56" s="27">
        <v>22921232.522999998</v>
      </c>
      <c r="AE56" s="27">
        <v>22825228.326000001</v>
      </c>
      <c r="AF56" s="27">
        <v>19915639.043000001</v>
      </c>
      <c r="AG56" s="28">
        <v>20953214.670000002</v>
      </c>
      <c r="AH56" s="27">
        <v>21523294.032000002</v>
      </c>
      <c r="AI56" s="27">
        <v>21091579.052000001</v>
      </c>
      <c r="AJ56" s="26"/>
      <c r="AK56" s="59"/>
      <c r="AL56" s="59"/>
      <c r="AM56" s="59"/>
      <c r="AN56" s="59"/>
      <c r="AO56" s="59"/>
      <c r="AP56" s="59"/>
      <c r="AQ56" s="59"/>
      <c r="AR56" s="46"/>
      <c r="AS56" s="59"/>
      <c r="AT56" s="26"/>
      <c r="AU56" s="46"/>
    </row>
    <row r="57" spans="1:48" x14ac:dyDescent="0.25">
      <c r="A57" s="22" t="s">
        <v>87</v>
      </c>
      <c r="B57" s="23">
        <v>2974635.6540000001</v>
      </c>
      <c r="C57" s="23">
        <v>3102612.264</v>
      </c>
      <c r="D57" s="23">
        <v>3169887.3990000002</v>
      </c>
      <c r="E57" s="23">
        <v>3361343.159</v>
      </c>
      <c r="F57" s="23">
        <v>3379148.0619999999</v>
      </c>
      <c r="G57" s="23">
        <v>3467687.8560000001</v>
      </c>
      <c r="H57" s="23">
        <v>3628434.1630000002</v>
      </c>
      <c r="I57" s="23">
        <v>3762667.594</v>
      </c>
      <c r="J57" s="23">
        <v>3863278.6710000001</v>
      </c>
      <c r="K57" s="23">
        <v>3875155.2779999999</v>
      </c>
      <c r="L57" s="23">
        <v>4034515.7889999999</v>
      </c>
      <c r="M57" s="23">
        <v>4171591.8020000001</v>
      </c>
      <c r="N57" s="23">
        <v>4099258.7579999999</v>
      </c>
      <c r="O57" s="23">
        <v>4455276.3820000002</v>
      </c>
      <c r="P57" s="23">
        <v>4713549.1370000001</v>
      </c>
      <c r="Q57" s="23">
        <v>5020884.2410000004</v>
      </c>
      <c r="R57" s="23">
        <v>5356152.8190000001</v>
      </c>
      <c r="S57" s="23">
        <v>5777115.3559999997</v>
      </c>
      <c r="T57" s="23">
        <v>6223620.7659999998</v>
      </c>
      <c r="U57" s="23">
        <v>6520961.5889999997</v>
      </c>
      <c r="V57" s="24">
        <v>7285339.8799999999</v>
      </c>
      <c r="W57" s="23">
        <v>7173843.4119999995</v>
      </c>
      <c r="X57" s="23">
        <v>7934462.8470000001</v>
      </c>
      <c r="Y57" s="23">
        <v>8327335.5180000002</v>
      </c>
      <c r="Z57" s="23">
        <v>8326610.9210000001</v>
      </c>
      <c r="AA57" s="23">
        <v>8578991.693</v>
      </c>
      <c r="AB57" s="24">
        <v>8722669.6300000008</v>
      </c>
      <c r="AC57" s="23">
        <v>9048508.8110000007</v>
      </c>
      <c r="AD57" s="23">
        <v>9451433.7569999993</v>
      </c>
      <c r="AE57" s="23">
        <v>9735136.102</v>
      </c>
      <c r="AF57" s="23">
        <v>10033178.211999999</v>
      </c>
      <c r="AG57" s="23">
        <v>10556091.431</v>
      </c>
      <c r="AH57" s="23">
        <v>10458885.960999999</v>
      </c>
      <c r="AI57" s="23">
        <v>10926548.528999999</v>
      </c>
      <c r="AJ57" s="26"/>
      <c r="AK57" s="59"/>
      <c r="AL57" s="59"/>
      <c r="AM57" s="59"/>
      <c r="AN57" s="59"/>
      <c r="AO57" s="59"/>
      <c r="AP57" s="59"/>
      <c r="AQ57" s="59"/>
      <c r="AR57" s="46"/>
      <c r="AS57" s="59"/>
      <c r="AT57" s="26"/>
      <c r="AU57" s="46"/>
    </row>
    <row r="58" spans="1:48" x14ac:dyDescent="0.25">
      <c r="A58" s="22" t="s">
        <v>11</v>
      </c>
      <c r="B58" s="28">
        <v>155929</v>
      </c>
      <c r="C58" s="28">
        <v>163982</v>
      </c>
      <c r="D58" s="28">
        <v>183310</v>
      </c>
      <c r="E58" s="28">
        <v>182224</v>
      </c>
      <c r="F58" s="28">
        <v>198574</v>
      </c>
      <c r="G58" s="28">
        <v>229997</v>
      </c>
      <c r="H58" s="28">
        <v>233525</v>
      </c>
      <c r="I58" s="28">
        <v>240429</v>
      </c>
      <c r="J58" s="28">
        <v>235545</v>
      </c>
      <c r="K58" s="28">
        <v>232559</v>
      </c>
      <c r="L58" s="27">
        <v>245911.38399999999</v>
      </c>
      <c r="M58" s="27">
        <v>271929.95299999998</v>
      </c>
      <c r="N58" s="27">
        <v>265192.57799999998</v>
      </c>
      <c r="O58" s="27">
        <v>253390.492</v>
      </c>
      <c r="P58" s="27">
        <v>274400.277</v>
      </c>
      <c r="Q58" s="27">
        <v>300824.402</v>
      </c>
      <c r="R58" s="27">
        <v>331311.326</v>
      </c>
      <c r="S58" s="27">
        <v>351210.67300000001</v>
      </c>
      <c r="T58" s="27">
        <v>381082.44099999999</v>
      </c>
      <c r="U58" s="27">
        <v>419044.701</v>
      </c>
      <c r="V58" s="27">
        <v>447072.86200000002</v>
      </c>
      <c r="W58" s="27">
        <v>474969.005</v>
      </c>
      <c r="X58" s="27">
        <v>479940.27799999999</v>
      </c>
      <c r="Y58" s="27">
        <v>500061.56599999999</v>
      </c>
      <c r="Z58" s="27">
        <v>523553.96399999998</v>
      </c>
      <c r="AA58" s="27">
        <v>534712.60900000005</v>
      </c>
      <c r="AB58" s="28">
        <v>576361.38</v>
      </c>
      <c r="AC58" s="27">
        <v>579000.87800000003</v>
      </c>
      <c r="AD58" s="27">
        <v>581370.85800000001</v>
      </c>
      <c r="AE58" s="27">
        <v>592324.94299999997</v>
      </c>
      <c r="AF58" s="27">
        <v>600552.57700000005</v>
      </c>
      <c r="AG58" s="27">
        <v>609307.85800000001</v>
      </c>
      <c r="AH58" s="28">
        <v>602634.38</v>
      </c>
      <c r="AI58" s="27">
        <v>583714.56099999999</v>
      </c>
      <c r="AJ58" s="26"/>
      <c r="AK58" s="59"/>
      <c r="AL58" s="59"/>
      <c r="AM58" s="59"/>
      <c r="AN58" s="59"/>
      <c r="AO58" s="59"/>
      <c r="AP58" s="59"/>
      <c r="AQ58" s="59"/>
      <c r="AR58" s="46"/>
      <c r="AS58" s="59"/>
      <c r="AT58" s="26"/>
      <c r="AU58" s="46"/>
    </row>
    <row r="59" spans="1:48" x14ac:dyDescent="0.25">
      <c r="A59" s="22" t="s">
        <v>6</v>
      </c>
      <c r="B59" s="24">
        <v>7895476.2000000002</v>
      </c>
      <c r="C59" s="24">
        <v>8099946.5999999996</v>
      </c>
      <c r="D59" s="24">
        <v>8116030.7999999998</v>
      </c>
      <c r="E59" s="24">
        <v>8356761</v>
      </c>
      <c r="F59" s="24">
        <v>8330859.5999999996</v>
      </c>
      <c r="G59" s="24">
        <v>8563326.5999999996</v>
      </c>
      <c r="H59" s="24">
        <v>8990828.4000000004</v>
      </c>
      <c r="I59" s="24">
        <v>9079330.8000000007</v>
      </c>
      <c r="J59" s="24">
        <v>9010857</v>
      </c>
      <c r="K59" s="24">
        <v>9171373.8000000007</v>
      </c>
      <c r="L59" s="24">
        <v>9296847</v>
      </c>
      <c r="M59" s="24">
        <v>9616662.5999999996</v>
      </c>
      <c r="N59" s="24">
        <v>9761861.4000000004</v>
      </c>
      <c r="O59" s="24">
        <v>9814276.1999999993</v>
      </c>
      <c r="P59" s="24">
        <v>10046747.4</v>
      </c>
      <c r="Q59" s="24">
        <v>9913264.8000000007</v>
      </c>
      <c r="R59" s="24">
        <v>9895477.8000000007</v>
      </c>
      <c r="S59" s="24">
        <v>9439366.1999999993</v>
      </c>
      <c r="T59" s="24">
        <v>9574006.1999999993</v>
      </c>
      <c r="U59" s="23">
        <v>8902673.8990000002</v>
      </c>
      <c r="V59" s="23">
        <v>9195080.1989999991</v>
      </c>
      <c r="W59" s="23">
        <v>9016102.6989999991</v>
      </c>
      <c r="X59" s="23">
        <v>8724135.4680000003</v>
      </c>
      <c r="Y59" s="23">
        <v>8646330.0930000003</v>
      </c>
      <c r="Z59" s="23">
        <v>8748994.5820000004</v>
      </c>
      <c r="AA59" s="23">
        <v>8531930.193</v>
      </c>
      <c r="AB59" s="23">
        <v>8250206.2910000002</v>
      </c>
      <c r="AC59" s="23">
        <v>8160025.3439999996</v>
      </c>
      <c r="AD59" s="23">
        <v>8174627.0190000003</v>
      </c>
      <c r="AE59" s="23">
        <v>8213702.8109999998</v>
      </c>
      <c r="AF59" s="23">
        <v>7334274.1830000002</v>
      </c>
      <c r="AG59" s="23">
        <v>7815185.8289999999</v>
      </c>
      <c r="AH59" s="23">
        <v>6509696.415</v>
      </c>
      <c r="AI59" s="23">
        <v>6613076.5839999998</v>
      </c>
      <c r="AJ59" s="26"/>
      <c r="AK59" s="59"/>
      <c r="AL59" s="59"/>
      <c r="AM59" s="59"/>
      <c r="AN59" s="59"/>
      <c r="AO59" s="59"/>
      <c r="AP59" s="59"/>
      <c r="AQ59" s="59"/>
      <c r="AR59" s="46"/>
      <c r="AS59" s="59"/>
      <c r="AT59" s="26"/>
      <c r="AU59" s="46"/>
    </row>
    <row r="60" spans="1:48" x14ac:dyDescent="0.25">
      <c r="A60" s="22" t="s">
        <v>9</v>
      </c>
      <c r="B60" s="28">
        <v>121434.48</v>
      </c>
      <c r="C60" s="28">
        <v>12318.84</v>
      </c>
      <c r="D60" s="28">
        <v>19335.599999999999</v>
      </c>
      <c r="E60" s="28">
        <v>19418.400000000001</v>
      </c>
      <c r="F60" s="28">
        <v>10350</v>
      </c>
      <c r="G60" s="28">
        <v>15508.8</v>
      </c>
      <c r="H60" s="28">
        <v>-65052</v>
      </c>
      <c r="I60" s="28">
        <v>-37004.400000000001</v>
      </c>
      <c r="J60" s="28">
        <v>-41731.199999999997</v>
      </c>
      <c r="K60" s="28">
        <v>-3459.6</v>
      </c>
      <c r="L60" s="27">
        <v>31851.085999999999</v>
      </c>
      <c r="M60" s="28">
        <v>-12115.93</v>
      </c>
      <c r="N60" s="27">
        <v>25591.399000000001</v>
      </c>
      <c r="O60" s="27">
        <v>-7431.232</v>
      </c>
      <c r="P60" s="27">
        <v>-42545.779000000002</v>
      </c>
      <c r="Q60" s="27">
        <v>26477.527999999998</v>
      </c>
      <c r="R60" s="27">
        <v>1631.8440000000001</v>
      </c>
      <c r="S60" s="27">
        <v>38172.535000000003</v>
      </c>
      <c r="T60" s="27">
        <v>43391.858999999997</v>
      </c>
      <c r="U60" s="27">
        <v>62218.540999999997</v>
      </c>
      <c r="V60" s="27">
        <v>17637.805</v>
      </c>
      <c r="W60" s="27">
        <v>3479.069</v>
      </c>
      <c r="X60" s="27">
        <v>24428.228999999999</v>
      </c>
      <c r="Y60" s="27">
        <v>-6553.2460000000001</v>
      </c>
      <c r="Z60" s="27">
        <v>-18084.363000000001</v>
      </c>
      <c r="AA60" s="27">
        <v>-24030.382000000001</v>
      </c>
      <c r="AB60" s="27">
        <v>2326.9609999999998</v>
      </c>
      <c r="AC60" s="27">
        <v>-16472.484</v>
      </c>
      <c r="AD60" s="27">
        <v>31861.875</v>
      </c>
      <c r="AE60" s="27">
        <v>10601.004000000001</v>
      </c>
      <c r="AF60" s="27">
        <v>50264.269</v>
      </c>
      <c r="AG60" s="27">
        <v>26342.712</v>
      </c>
      <c r="AH60" s="28">
        <v>46662.91</v>
      </c>
      <c r="AI60" s="27">
        <v>-1603.537</v>
      </c>
      <c r="AJ60" s="26"/>
      <c r="AK60" s="59"/>
      <c r="AL60" s="59"/>
      <c r="AM60" s="59"/>
      <c r="AN60" s="59"/>
      <c r="AO60" s="59"/>
      <c r="AP60" s="59"/>
      <c r="AQ60" s="59"/>
      <c r="AR60" s="46"/>
      <c r="AS60" s="60"/>
      <c r="AT60" s="26"/>
      <c r="AU60" s="46"/>
    </row>
    <row r="61" spans="1:48" x14ac:dyDescent="0.25">
      <c r="A61" s="22" t="s">
        <v>88</v>
      </c>
      <c r="B61" s="24">
        <v>3826.6</v>
      </c>
      <c r="C61" s="24">
        <v>3627.8</v>
      </c>
      <c r="D61" s="24">
        <v>3895.4</v>
      </c>
      <c r="E61" s="24">
        <v>2067.4</v>
      </c>
      <c r="F61" s="24">
        <v>1662.4</v>
      </c>
      <c r="G61" s="24">
        <v>2715.8</v>
      </c>
      <c r="H61" s="24">
        <v>3743.8</v>
      </c>
      <c r="I61" s="24">
        <v>4135.8</v>
      </c>
      <c r="J61" s="24">
        <v>5189.3999999999996</v>
      </c>
      <c r="K61" s="24">
        <v>5332</v>
      </c>
      <c r="L61" s="24">
        <v>10661</v>
      </c>
      <c r="M61" s="24">
        <v>9342</v>
      </c>
      <c r="N61" s="24">
        <v>12912.6</v>
      </c>
      <c r="O61" s="24">
        <v>13948.2</v>
      </c>
      <c r="P61" s="24">
        <v>19068.400000000001</v>
      </c>
      <c r="Q61" s="23">
        <v>22184.624</v>
      </c>
      <c r="R61" s="23">
        <v>22880.755000000001</v>
      </c>
      <c r="S61" s="23">
        <v>24870.629000000001</v>
      </c>
      <c r="T61" s="23">
        <v>29464.133000000002</v>
      </c>
      <c r="U61" s="23">
        <v>24773.047999999999</v>
      </c>
      <c r="V61" s="24">
        <v>29464.080000000002</v>
      </c>
      <c r="W61" s="23">
        <v>29965.607</v>
      </c>
      <c r="X61" s="23">
        <v>31283.686000000002</v>
      </c>
      <c r="Y61" s="23">
        <v>34389.158000000003</v>
      </c>
      <c r="Z61" s="23">
        <v>36513.766000000003</v>
      </c>
      <c r="AA61" s="23">
        <v>39960.555999999997</v>
      </c>
      <c r="AB61" s="23">
        <v>43839.945</v>
      </c>
      <c r="AC61" s="24">
        <v>47006.65</v>
      </c>
      <c r="AD61" s="24">
        <v>45227.839999999997</v>
      </c>
      <c r="AE61" s="23">
        <v>45667.228000000003</v>
      </c>
      <c r="AF61" s="24">
        <v>46331.96</v>
      </c>
      <c r="AG61" s="23">
        <v>46143.712</v>
      </c>
      <c r="AH61" s="23">
        <v>37505.311000000002</v>
      </c>
      <c r="AI61" s="23">
        <v>30426.842000000001</v>
      </c>
      <c r="AJ61" s="26"/>
      <c r="AK61" s="59"/>
      <c r="AL61" s="59"/>
      <c r="AM61" s="59"/>
      <c r="AN61" s="59"/>
      <c r="AO61" s="59"/>
      <c r="AP61" s="59"/>
      <c r="AQ61" s="59"/>
      <c r="AR61" s="46"/>
      <c r="AS61" s="59"/>
      <c r="AT61" s="26"/>
      <c r="AU61" s="46"/>
    </row>
    <row r="62" spans="1:48" x14ac:dyDescent="0.25">
      <c r="AJ62" s="21"/>
      <c r="AK62" s="59"/>
      <c r="AL62" s="21"/>
      <c r="AM62" s="21"/>
      <c r="AN62" s="21"/>
      <c r="AQ62" s="279"/>
    </row>
    <row r="63" spans="1:48" x14ac:dyDescent="0.25">
      <c r="B63" s="47"/>
      <c r="C63" s="47"/>
      <c r="M63" s="47"/>
      <c r="N63" s="47"/>
      <c r="U63" s="48"/>
      <c r="AB63" s="47"/>
      <c r="AC63" s="47"/>
      <c r="AD63" s="47"/>
      <c r="AG63" s="21"/>
      <c r="AH63" s="21"/>
      <c r="AI63" s="21"/>
      <c r="AJ63" s="21"/>
    </row>
    <row r="64" spans="1:48" x14ac:dyDescent="0.25">
      <c r="B64" s="47"/>
      <c r="C64" s="47"/>
      <c r="M64" s="47"/>
      <c r="N64" s="47"/>
      <c r="AB64" s="47"/>
      <c r="AC64" s="47"/>
      <c r="AD64" s="47"/>
      <c r="AG64" s="21"/>
      <c r="AH64" s="21"/>
      <c r="AI64" s="21"/>
      <c r="AJ64" s="49"/>
    </row>
    <row r="65" spans="1:63" x14ac:dyDescent="0.25">
      <c r="B65" s="47"/>
      <c r="C65" s="47"/>
      <c r="M65" s="47"/>
      <c r="N65" s="47"/>
      <c r="AB65" s="47"/>
      <c r="AC65" s="47"/>
      <c r="AD65" s="47"/>
      <c r="AG65" s="21"/>
      <c r="AH65" s="21"/>
      <c r="AI65" s="21"/>
      <c r="AJ65" s="21"/>
    </row>
    <row r="66" spans="1:63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48"/>
      <c r="AF66" s="48"/>
      <c r="AG66" s="48"/>
      <c r="AH66" s="48"/>
      <c r="AI66" s="48"/>
      <c r="AJ66" s="21"/>
    </row>
    <row r="67" spans="1:63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G67" s="21"/>
      <c r="AH67" s="21"/>
      <c r="AI67" s="21"/>
      <c r="AJ67" s="21"/>
    </row>
    <row r="68" spans="1:63" x14ac:dyDescent="0.25">
      <c r="B68" s="50"/>
      <c r="C68" s="50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G68" s="21"/>
      <c r="AH68" s="21"/>
      <c r="AI68" s="21"/>
      <c r="AJ68" s="21"/>
    </row>
    <row r="69" spans="1:63" x14ac:dyDescent="0.25"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G69" s="21"/>
      <c r="AH69" s="21"/>
      <c r="AI69" s="21"/>
      <c r="AJ69" s="21"/>
    </row>
    <row r="70" spans="1:63" x14ac:dyDescent="0.25">
      <c r="A70" s="14"/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G70" s="21"/>
      <c r="AH70" s="21"/>
      <c r="AI70" s="21"/>
      <c r="AJ70" s="21"/>
    </row>
    <row r="71" spans="1:63" x14ac:dyDescent="0.25">
      <c r="A71" s="2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G71" s="21"/>
      <c r="AH71" s="21"/>
      <c r="AI71" s="21"/>
      <c r="AJ71" s="21"/>
    </row>
    <row r="72" spans="1:63" x14ac:dyDescent="0.25">
      <c r="A72" s="14" t="s">
        <v>275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G72" s="21"/>
      <c r="AH72" s="21"/>
      <c r="AI72" s="21"/>
      <c r="AJ72" s="21"/>
    </row>
    <row r="73" spans="1:63" x14ac:dyDescent="0.25">
      <c r="A73" s="14" t="s">
        <v>276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G73" s="21"/>
      <c r="AH73" s="21"/>
      <c r="AI73" s="21"/>
      <c r="AJ73" s="21"/>
    </row>
    <row r="74" spans="1:63" x14ac:dyDescent="0.25">
      <c r="A74" s="2" t="s">
        <v>124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G74" s="21"/>
      <c r="AH74" s="21"/>
      <c r="AI74" s="21"/>
      <c r="AJ74" s="21"/>
    </row>
    <row r="75" spans="1:63" x14ac:dyDescent="0.25"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G75" s="21"/>
      <c r="AH75" s="21"/>
      <c r="AI75" s="21"/>
      <c r="AJ75" s="21"/>
    </row>
    <row r="76" spans="1:63" x14ac:dyDescent="0.25">
      <c r="A76" s="31"/>
      <c r="B76" s="32">
        <v>1990</v>
      </c>
      <c r="C76" s="32">
        <v>1991</v>
      </c>
      <c r="D76" s="32">
        <v>1992</v>
      </c>
      <c r="E76" s="32">
        <v>1993</v>
      </c>
      <c r="F76" s="32">
        <v>1994</v>
      </c>
      <c r="G76" s="32">
        <v>1995</v>
      </c>
      <c r="H76" s="32">
        <v>1996</v>
      </c>
      <c r="I76" s="32">
        <v>1997</v>
      </c>
      <c r="J76" s="32">
        <v>1998</v>
      </c>
      <c r="K76" s="32">
        <v>1999</v>
      </c>
      <c r="L76" s="32">
        <v>2000</v>
      </c>
      <c r="M76" s="32">
        <v>2001</v>
      </c>
      <c r="N76" s="32">
        <v>2002</v>
      </c>
      <c r="O76" s="32">
        <v>2003</v>
      </c>
      <c r="P76" s="32">
        <v>2004</v>
      </c>
      <c r="Q76" s="32">
        <v>2005</v>
      </c>
      <c r="R76" s="32">
        <v>2006</v>
      </c>
      <c r="S76" s="32">
        <v>2007</v>
      </c>
      <c r="T76" s="32">
        <v>2008</v>
      </c>
      <c r="U76" s="32">
        <v>2009</v>
      </c>
      <c r="V76" s="32">
        <v>2010</v>
      </c>
      <c r="W76" s="32">
        <v>2011</v>
      </c>
      <c r="X76" s="32">
        <v>2012</v>
      </c>
      <c r="Y76" s="32">
        <v>2013</v>
      </c>
      <c r="Z76" s="32">
        <v>2014</v>
      </c>
      <c r="AA76" s="32">
        <v>2015</v>
      </c>
      <c r="AB76" s="32">
        <v>2016</v>
      </c>
      <c r="AC76" s="32">
        <v>2017</v>
      </c>
      <c r="AD76" s="32">
        <v>2018</v>
      </c>
      <c r="AE76" s="32">
        <v>2019</v>
      </c>
      <c r="AF76" s="32">
        <v>2020</v>
      </c>
      <c r="AG76" s="32">
        <v>2021</v>
      </c>
      <c r="AH76" s="32">
        <v>2022</v>
      </c>
      <c r="AI76" s="32">
        <v>2023</v>
      </c>
      <c r="AJ76" s="21"/>
    </row>
    <row r="77" spans="1:63" x14ac:dyDescent="0.25">
      <c r="A77" s="34" t="str">
        <f>A52</f>
        <v>Solid fossil fuels</v>
      </c>
      <c r="B77" s="51">
        <f t="shared" ref="B77:AB77" si="43">B52/1000</f>
        <v>16032.208476</v>
      </c>
      <c r="C77" s="51">
        <f t="shared" si="43"/>
        <v>15151.200237999999</v>
      </c>
      <c r="D77" s="51">
        <f t="shared" si="43"/>
        <v>14103.791059000001</v>
      </c>
      <c r="E77" s="51">
        <f t="shared" si="43"/>
        <v>13420.207509</v>
      </c>
      <c r="F77" s="51">
        <f t="shared" si="43"/>
        <v>13135.925977999999</v>
      </c>
      <c r="G77" s="51">
        <f t="shared" si="43"/>
        <v>13020.382562000001</v>
      </c>
      <c r="H77" s="51">
        <f t="shared" si="43"/>
        <v>13000.995508</v>
      </c>
      <c r="I77" s="51">
        <f t="shared" si="43"/>
        <v>12646.729443</v>
      </c>
      <c r="J77" s="51">
        <f t="shared" si="43"/>
        <v>12041.498683</v>
      </c>
      <c r="K77" s="51">
        <f t="shared" si="43"/>
        <v>11420.548492</v>
      </c>
      <c r="L77" s="51">
        <f t="shared" si="43"/>
        <v>11682.354619000002</v>
      </c>
      <c r="M77" s="51">
        <f t="shared" si="43"/>
        <v>11648.856126000001</v>
      </c>
      <c r="N77" s="51">
        <f t="shared" si="43"/>
        <v>11644.305402</v>
      </c>
      <c r="O77" s="51">
        <f t="shared" si="43"/>
        <v>11950.165492</v>
      </c>
      <c r="P77" s="51">
        <f t="shared" si="43"/>
        <v>11886.476848999999</v>
      </c>
      <c r="Q77" s="51">
        <f t="shared" si="43"/>
        <v>11482.458958000001</v>
      </c>
      <c r="R77" s="51">
        <f t="shared" si="43"/>
        <v>11798.898701</v>
      </c>
      <c r="S77" s="51">
        <f t="shared" si="43"/>
        <v>11837.601815</v>
      </c>
      <c r="T77" s="51">
        <f t="shared" si="43"/>
        <v>10948.138066</v>
      </c>
      <c r="U77" s="51">
        <f t="shared" si="43"/>
        <v>9699.9817459999995</v>
      </c>
      <c r="V77" s="51">
        <f t="shared" si="43"/>
        <v>10261.073630000001</v>
      </c>
      <c r="W77" s="51">
        <f t="shared" si="43"/>
        <v>10488.04782</v>
      </c>
      <c r="X77" s="51">
        <f t="shared" si="43"/>
        <v>10415.309702</v>
      </c>
      <c r="Y77" s="51">
        <f t="shared" si="43"/>
        <v>10254.472551999999</v>
      </c>
      <c r="Z77" s="51">
        <f t="shared" si="43"/>
        <v>9745.3980339999998</v>
      </c>
      <c r="AA77" s="51">
        <f t="shared" si="43"/>
        <v>9800.5134330000001</v>
      </c>
      <c r="AB77" s="51">
        <f t="shared" si="43"/>
        <v>9402.9619889999994</v>
      </c>
      <c r="AC77" s="52">
        <f t="shared" ref="AC77:AE77" si="44">AC52/1000</f>
        <v>9159.6879250000002</v>
      </c>
      <c r="AD77" s="52">
        <f t="shared" si="44"/>
        <v>8803.2058070000003</v>
      </c>
      <c r="AE77" s="52">
        <f t="shared" si="44"/>
        <v>7193.9886900000001</v>
      </c>
      <c r="AF77" s="52">
        <f>AF52/1000</f>
        <v>5883.0865140000005</v>
      </c>
      <c r="AG77" s="52">
        <f t="shared" ref="AG77:AI77" si="45">AG52/1000</f>
        <v>6845.2116500000002</v>
      </c>
      <c r="AH77" s="52">
        <f>AH52/1000</f>
        <v>6796.7374230000005</v>
      </c>
      <c r="AI77" s="52">
        <f t="shared" si="45"/>
        <v>5257.837192</v>
      </c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</row>
    <row r="78" spans="1:63" x14ac:dyDescent="0.25">
      <c r="A78" s="37" t="s">
        <v>93</v>
      </c>
      <c r="B78" s="51">
        <f t="shared" ref="B78:AB78" si="46">B53/1000</f>
        <v>126.232625</v>
      </c>
      <c r="C78" s="51">
        <f t="shared" si="46"/>
        <v>142.279383</v>
      </c>
      <c r="D78" s="51">
        <f t="shared" si="46"/>
        <v>142.468481</v>
      </c>
      <c r="E78" s="51">
        <f t="shared" si="46"/>
        <v>134.70534499999999</v>
      </c>
      <c r="F78" s="51">
        <f t="shared" si="46"/>
        <v>141.95435699999999</v>
      </c>
      <c r="G78" s="51">
        <f t="shared" si="46"/>
        <v>130.55420900000001</v>
      </c>
      <c r="H78" s="51">
        <f t="shared" si="46"/>
        <v>149.61630499999998</v>
      </c>
      <c r="I78" s="51">
        <f t="shared" si="46"/>
        <v>157.46943299999998</v>
      </c>
      <c r="J78" s="51">
        <f t="shared" si="46"/>
        <v>142.862123</v>
      </c>
      <c r="K78" s="51">
        <f t="shared" si="46"/>
        <v>113.132322</v>
      </c>
      <c r="L78" s="51">
        <f t="shared" si="46"/>
        <v>105.90004499999999</v>
      </c>
      <c r="M78" s="51">
        <f t="shared" si="46"/>
        <v>137.70220900000001</v>
      </c>
      <c r="N78" s="51">
        <f t="shared" si="46"/>
        <v>155.86573300000001</v>
      </c>
      <c r="O78" s="51">
        <f t="shared" si="46"/>
        <v>147.44687400000001</v>
      </c>
      <c r="P78" s="51">
        <f t="shared" si="46"/>
        <v>125.469038</v>
      </c>
      <c r="Q78" s="51">
        <f t="shared" si="46"/>
        <v>116.977924</v>
      </c>
      <c r="R78" s="51">
        <f t="shared" si="46"/>
        <v>138.918193</v>
      </c>
      <c r="S78" s="51">
        <f t="shared" si="46"/>
        <v>152.178786</v>
      </c>
      <c r="T78" s="51">
        <f t="shared" si="46"/>
        <v>145.13155699999999</v>
      </c>
      <c r="U78" s="51">
        <f t="shared" si="46"/>
        <v>136.69033999999999</v>
      </c>
      <c r="V78" s="51">
        <f t="shared" si="46"/>
        <v>140.12703299999998</v>
      </c>
      <c r="W78" s="51">
        <f t="shared" si="46"/>
        <v>132.09146200000001</v>
      </c>
      <c r="X78" s="51">
        <f t="shared" si="46"/>
        <v>125.95025100000001</v>
      </c>
      <c r="Y78" s="51">
        <f t="shared" si="46"/>
        <v>86.330151000000001</v>
      </c>
      <c r="Z78" s="51">
        <f t="shared" si="46"/>
        <v>98.164124999999999</v>
      </c>
      <c r="AA78" s="51">
        <f t="shared" si="46"/>
        <v>98.112801000000005</v>
      </c>
      <c r="AB78" s="51">
        <f t="shared" si="46"/>
        <v>97.67201</v>
      </c>
      <c r="AC78" s="51">
        <f t="shared" ref="AC78:AE78" si="47">AC53/1000</f>
        <v>91.164552</v>
      </c>
      <c r="AD78" s="51">
        <f t="shared" si="47"/>
        <v>98.958721999999995</v>
      </c>
      <c r="AE78" s="52">
        <f t="shared" si="47"/>
        <v>96.469932</v>
      </c>
      <c r="AF78" s="52">
        <f t="shared" ref="AF78:AG78" si="48">AF53/1000</f>
        <v>72.937687999999994</v>
      </c>
      <c r="AG78" s="52">
        <f t="shared" si="48"/>
        <v>57.447641000000004</v>
      </c>
      <c r="AH78" s="52">
        <f t="shared" ref="AH78:AI78" si="49">AH53/1000</f>
        <v>53.552712</v>
      </c>
      <c r="AI78" s="52">
        <f t="shared" si="49"/>
        <v>39.116981000000003</v>
      </c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</row>
    <row r="79" spans="1:63" x14ac:dyDescent="0.25">
      <c r="A79" s="37" t="s">
        <v>94</v>
      </c>
      <c r="B79" s="51">
        <f t="shared" ref="B79:AB79" si="50">B54/1000</f>
        <v>277.34145899999999</v>
      </c>
      <c r="C79" s="51">
        <f t="shared" si="50"/>
        <v>251.88310300000001</v>
      </c>
      <c r="D79" s="51">
        <f t="shared" si="50"/>
        <v>174.360252</v>
      </c>
      <c r="E79" s="51">
        <f t="shared" si="50"/>
        <v>144.64001999999999</v>
      </c>
      <c r="F79" s="51">
        <f t="shared" si="50"/>
        <v>162.365522</v>
      </c>
      <c r="G79" s="51">
        <f t="shared" si="50"/>
        <v>149.62456899999998</v>
      </c>
      <c r="H79" s="51">
        <f t="shared" si="50"/>
        <v>149.31465700000001</v>
      </c>
      <c r="I79" s="51">
        <f t="shared" si="50"/>
        <v>145.60092399999999</v>
      </c>
      <c r="J79" s="51">
        <f t="shared" si="50"/>
        <v>125.27191499999999</v>
      </c>
      <c r="K79" s="51">
        <f t="shared" si="50"/>
        <v>119.31377000000001</v>
      </c>
      <c r="L79" s="51">
        <f t="shared" si="50"/>
        <v>119.405922</v>
      </c>
      <c r="M79" s="51">
        <f t="shared" si="50"/>
        <v>119.23150800000001</v>
      </c>
      <c r="N79" s="51">
        <f t="shared" si="50"/>
        <v>112.114479</v>
      </c>
      <c r="O79" s="51">
        <f t="shared" si="50"/>
        <v>126.31127400000001</v>
      </c>
      <c r="P79" s="51">
        <f t="shared" si="50"/>
        <v>139.05934099999999</v>
      </c>
      <c r="Q79" s="51">
        <f t="shared" si="50"/>
        <v>140.932264</v>
      </c>
      <c r="R79" s="51">
        <f t="shared" si="50"/>
        <v>137.45785500000002</v>
      </c>
      <c r="S79" s="51">
        <f t="shared" si="50"/>
        <v>177.125056</v>
      </c>
      <c r="T79" s="51">
        <f t="shared" si="50"/>
        <v>140.90168199999999</v>
      </c>
      <c r="U79" s="51">
        <f t="shared" si="50"/>
        <v>104.17403999999999</v>
      </c>
      <c r="V79" s="51">
        <f t="shared" si="50"/>
        <v>172.077236</v>
      </c>
      <c r="W79" s="51">
        <f t="shared" si="50"/>
        <v>170.94133400000001</v>
      </c>
      <c r="X79" s="51">
        <f t="shared" si="50"/>
        <v>143.75607600000001</v>
      </c>
      <c r="Y79" s="51">
        <f t="shared" si="50"/>
        <v>171.58699799999999</v>
      </c>
      <c r="Z79" s="51">
        <f t="shared" si="50"/>
        <v>164.61886100000001</v>
      </c>
      <c r="AA79" s="51">
        <f t="shared" si="50"/>
        <v>133.17110699999998</v>
      </c>
      <c r="AB79" s="51">
        <f t="shared" si="50"/>
        <v>176.75807</v>
      </c>
      <c r="AC79" s="51">
        <f t="shared" ref="AC79:AE79" si="51">AC54/1000</f>
        <v>182.07148800000002</v>
      </c>
      <c r="AD79" s="51">
        <f t="shared" si="51"/>
        <v>170.48442699999998</v>
      </c>
      <c r="AE79" s="52">
        <f t="shared" si="51"/>
        <v>127.56523799999999</v>
      </c>
      <c r="AF79" s="52">
        <f t="shared" ref="AF79:AG79" si="52">AF54/1000</f>
        <v>104.364628</v>
      </c>
      <c r="AG79" s="52">
        <f t="shared" si="52"/>
        <v>114.123317</v>
      </c>
      <c r="AH79" s="52">
        <f t="shared" ref="AH79:AI79" si="53">AH54/1000</f>
        <v>123.06557799999999</v>
      </c>
      <c r="AI79" s="52">
        <f t="shared" si="53"/>
        <v>98.701895000000007</v>
      </c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</row>
    <row r="80" spans="1:63" x14ac:dyDescent="0.25">
      <c r="A80" s="34" t="str">
        <f t="shared" ref="A80:A86" si="54">A55</f>
        <v>Natural gas</v>
      </c>
      <c r="B80" s="51">
        <f t="shared" ref="B80:AB80" si="55">B55/1000</f>
        <v>10458.333695000001</v>
      </c>
      <c r="C80" s="51">
        <f t="shared" si="55"/>
        <v>10711.535232</v>
      </c>
      <c r="D80" s="51">
        <f t="shared" si="55"/>
        <v>10351.613061</v>
      </c>
      <c r="E80" s="51">
        <f t="shared" si="55"/>
        <v>10538.044526</v>
      </c>
      <c r="F80" s="51">
        <f t="shared" si="55"/>
        <v>10426.370549000001</v>
      </c>
      <c r="G80" s="51">
        <f t="shared" si="55"/>
        <v>11327.638790999999</v>
      </c>
      <c r="H80" s="51">
        <f t="shared" si="55"/>
        <v>12289.680566999999</v>
      </c>
      <c r="I80" s="51">
        <f t="shared" si="55"/>
        <v>11962.939379000001</v>
      </c>
      <c r="J80" s="51">
        <f t="shared" si="55"/>
        <v>12310.669758</v>
      </c>
      <c r="K80" s="51">
        <f t="shared" si="55"/>
        <v>12587.489081</v>
      </c>
      <c r="L80" s="51">
        <f t="shared" si="55"/>
        <v>12920.356119999999</v>
      </c>
      <c r="M80" s="51">
        <f t="shared" si="55"/>
        <v>13383.333913</v>
      </c>
      <c r="N80" s="51">
        <f t="shared" si="55"/>
        <v>13479.571177</v>
      </c>
      <c r="O80" s="51">
        <f t="shared" si="55"/>
        <v>14177.321672</v>
      </c>
      <c r="P80" s="51">
        <f t="shared" si="55"/>
        <v>14551.071069</v>
      </c>
      <c r="Q80" s="51">
        <f t="shared" si="55"/>
        <v>15060.384293999999</v>
      </c>
      <c r="R80" s="51">
        <f t="shared" si="55"/>
        <v>15053.650528999999</v>
      </c>
      <c r="S80" s="51">
        <f t="shared" si="55"/>
        <v>14780.969580000001</v>
      </c>
      <c r="T80" s="51">
        <f t="shared" si="55"/>
        <v>15042.436965999999</v>
      </c>
      <c r="U80" s="51">
        <f t="shared" si="55"/>
        <v>14138.477591999999</v>
      </c>
      <c r="V80" s="51">
        <f t="shared" si="55"/>
        <v>15191.481594000001</v>
      </c>
      <c r="W80" s="51">
        <f t="shared" si="55"/>
        <v>13963.698211999999</v>
      </c>
      <c r="X80" s="51">
        <f t="shared" si="55"/>
        <v>13708.332187</v>
      </c>
      <c r="Y80" s="51">
        <f t="shared" si="55"/>
        <v>13455.726276000001</v>
      </c>
      <c r="Z80" s="51">
        <f t="shared" si="55"/>
        <v>11870.444133999999</v>
      </c>
      <c r="AA80" s="51">
        <f t="shared" si="55"/>
        <v>12396.527889000001</v>
      </c>
      <c r="AB80" s="51">
        <f t="shared" si="55"/>
        <v>13119.845367</v>
      </c>
      <c r="AC80" s="51">
        <f t="shared" ref="AC80:AE80" si="56">AC55/1000</f>
        <v>13859.894898</v>
      </c>
      <c r="AD80" s="51">
        <f t="shared" si="56"/>
        <v>13603.256516000001</v>
      </c>
      <c r="AE80" s="52">
        <f t="shared" si="56"/>
        <v>14035.359470000001</v>
      </c>
      <c r="AF80" s="52">
        <f t="shared" ref="AF80:AG80" si="57">AF55/1000</f>
        <v>13699.296980000001</v>
      </c>
      <c r="AG80" s="52">
        <f t="shared" si="57"/>
        <v>14208.998468</v>
      </c>
      <c r="AH80" s="52">
        <f t="shared" ref="AH80:AI80" si="58">AH55/1000</f>
        <v>12324.299448000002</v>
      </c>
      <c r="AI80" s="52">
        <f t="shared" si="58"/>
        <v>11431.548384</v>
      </c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</row>
    <row r="81" spans="1:63" x14ac:dyDescent="0.25">
      <c r="A81" s="38" t="str">
        <f t="shared" si="54"/>
        <v>Oil and petroleum products (excluding biofuel portion)</v>
      </c>
      <c r="B81" s="52">
        <f t="shared" ref="B81:AB81" si="59">B56/1000</f>
        <v>24328.814728999998</v>
      </c>
      <c r="C81" s="52">
        <f t="shared" si="59"/>
        <v>24489.174616</v>
      </c>
      <c r="D81" s="52">
        <f t="shared" si="59"/>
        <v>24192.66201</v>
      </c>
      <c r="E81" s="52">
        <f t="shared" si="59"/>
        <v>24234.266618000001</v>
      </c>
      <c r="F81" s="52">
        <f t="shared" si="59"/>
        <v>24283.167118999998</v>
      </c>
      <c r="G81" s="52">
        <f t="shared" si="59"/>
        <v>25240.535978</v>
      </c>
      <c r="H81" s="52">
        <f t="shared" si="59"/>
        <v>25878.025289999998</v>
      </c>
      <c r="I81" s="52">
        <f t="shared" si="59"/>
        <v>26029.932741000001</v>
      </c>
      <c r="J81" s="52">
        <f t="shared" si="59"/>
        <v>26719.640378</v>
      </c>
      <c r="K81" s="52">
        <f t="shared" si="59"/>
        <v>26303.451217000002</v>
      </c>
      <c r="L81" s="52">
        <f t="shared" si="59"/>
        <v>25967.590957</v>
      </c>
      <c r="M81" s="52">
        <f t="shared" si="59"/>
        <v>26709.374303000001</v>
      </c>
      <c r="N81" s="52">
        <f t="shared" si="59"/>
        <v>26634.140563000001</v>
      </c>
      <c r="O81" s="52">
        <f t="shared" si="59"/>
        <v>26893.361625999998</v>
      </c>
      <c r="P81" s="52">
        <f t="shared" si="59"/>
        <v>27084.501771000003</v>
      </c>
      <c r="Q81" s="52">
        <f t="shared" si="59"/>
        <v>27039.279245999998</v>
      </c>
      <c r="R81" s="52">
        <f t="shared" si="59"/>
        <v>27097.554470999999</v>
      </c>
      <c r="S81" s="52">
        <f t="shared" si="59"/>
        <v>26469.716718</v>
      </c>
      <c r="T81" s="52">
        <f t="shared" si="59"/>
        <v>26331.464190000002</v>
      </c>
      <c r="U81" s="52">
        <f t="shared" si="59"/>
        <v>24684.048853</v>
      </c>
      <c r="V81" s="52">
        <f t="shared" si="59"/>
        <v>24516.182022999998</v>
      </c>
      <c r="W81" s="52">
        <f t="shared" si="59"/>
        <v>23879.371578999999</v>
      </c>
      <c r="X81" s="52">
        <f t="shared" si="59"/>
        <v>22814.105241000001</v>
      </c>
      <c r="Y81" s="52">
        <f t="shared" si="59"/>
        <v>22203.000370999998</v>
      </c>
      <c r="Z81" s="52">
        <f t="shared" si="59"/>
        <v>21990.531642999998</v>
      </c>
      <c r="AA81" s="52">
        <f t="shared" si="59"/>
        <v>22233.948208000002</v>
      </c>
      <c r="AB81" s="52">
        <f t="shared" si="59"/>
        <v>22520.726870000002</v>
      </c>
      <c r="AC81" s="52">
        <f t="shared" ref="AC81:AE81" si="60">AC56/1000</f>
        <v>23132.515135000001</v>
      </c>
      <c r="AD81" s="52">
        <f t="shared" si="60"/>
        <v>22921.232522999999</v>
      </c>
      <c r="AE81" s="52">
        <f t="shared" si="60"/>
        <v>22825.228326</v>
      </c>
      <c r="AF81" s="52">
        <f t="shared" ref="AF81:AG81" si="61">AF56/1000</f>
        <v>19915.639043000003</v>
      </c>
      <c r="AG81" s="52">
        <f t="shared" si="61"/>
        <v>20953.214670000001</v>
      </c>
      <c r="AH81" s="52">
        <f t="shared" ref="AH81:AI81" si="62">AH56/1000</f>
        <v>21523.294032000002</v>
      </c>
      <c r="AI81" s="52">
        <f t="shared" si="62"/>
        <v>21091.579052000001</v>
      </c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</row>
    <row r="82" spans="1:63" x14ac:dyDescent="0.25">
      <c r="A82" s="39" t="str">
        <f t="shared" si="54"/>
        <v>Renewables and biofuels</v>
      </c>
      <c r="B82" s="53">
        <f t="shared" ref="B82:AB82" si="63">B57/1000</f>
        <v>2974.6356540000002</v>
      </c>
      <c r="C82" s="53">
        <f t="shared" si="63"/>
        <v>3102.6122639999999</v>
      </c>
      <c r="D82" s="53">
        <f t="shared" si="63"/>
        <v>3169.8873990000002</v>
      </c>
      <c r="E82" s="53">
        <f t="shared" si="63"/>
        <v>3361.343159</v>
      </c>
      <c r="F82" s="53">
        <f t="shared" si="63"/>
        <v>3379.1480619999998</v>
      </c>
      <c r="G82" s="53">
        <f t="shared" si="63"/>
        <v>3467.687856</v>
      </c>
      <c r="H82" s="53">
        <f t="shared" si="63"/>
        <v>3628.4341630000004</v>
      </c>
      <c r="I82" s="53">
        <f t="shared" si="63"/>
        <v>3762.667594</v>
      </c>
      <c r="J82" s="53">
        <f t="shared" si="63"/>
        <v>3863.278671</v>
      </c>
      <c r="K82" s="53">
        <f t="shared" si="63"/>
        <v>3875.1552779999997</v>
      </c>
      <c r="L82" s="53">
        <f t="shared" si="63"/>
        <v>4034.515789</v>
      </c>
      <c r="M82" s="53">
        <f t="shared" si="63"/>
        <v>4171.5918019999999</v>
      </c>
      <c r="N82" s="53">
        <f t="shared" si="63"/>
        <v>4099.2587579999999</v>
      </c>
      <c r="O82" s="53">
        <f t="shared" si="63"/>
        <v>4455.276382</v>
      </c>
      <c r="P82" s="53">
        <f t="shared" si="63"/>
        <v>4713.549137</v>
      </c>
      <c r="Q82" s="53">
        <f t="shared" si="63"/>
        <v>5020.8842410000007</v>
      </c>
      <c r="R82" s="53">
        <f t="shared" si="63"/>
        <v>5356.1528189999999</v>
      </c>
      <c r="S82" s="53">
        <f t="shared" si="63"/>
        <v>5777.1153559999993</v>
      </c>
      <c r="T82" s="53">
        <f t="shared" si="63"/>
        <v>6223.620766</v>
      </c>
      <c r="U82" s="53">
        <f t="shared" si="63"/>
        <v>6520.9615889999995</v>
      </c>
      <c r="V82" s="53">
        <f t="shared" si="63"/>
        <v>7285.3398799999995</v>
      </c>
      <c r="W82" s="53">
        <f t="shared" si="63"/>
        <v>7173.8434119999993</v>
      </c>
      <c r="X82" s="53">
        <f t="shared" si="63"/>
        <v>7934.4628469999998</v>
      </c>
      <c r="Y82" s="53">
        <f t="shared" si="63"/>
        <v>8327.3355179999999</v>
      </c>
      <c r="Z82" s="53">
        <f t="shared" si="63"/>
        <v>8326.6109209999995</v>
      </c>
      <c r="AA82" s="53">
        <f t="shared" si="63"/>
        <v>8578.9916929999999</v>
      </c>
      <c r="AB82" s="53">
        <f t="shared" si="63"/>
        <v>8722.6696300000003</v>
      </c>
      <c r="AC82" s="53">
        <f t="shared" ref="AC82:AE82" si="64">AC57/1000</f>
        <v>9048.5088110000015</v>
      </c>
      <c r="AD82" s="53">
        <f t="shared" si="64"/>
        <v>9451.4337569999989</v>
      </c>
      <c r="AE82" s="52">
        <f t="shared" si="64"/>
        <v>9735.1361020000004</v>
      </c>
      <c r="AF82" s="52">
        <f t="shared" ref="AF82:AG82" si="65">AF57/1000</f>
        <v>10033.178211999999</v>
      </c>
      <c r="AG82" s="52">
        <f t="shared" si="65"/>
        <v>10556.091431000001</v>
      </c>
      <c r="AH82" s="52">
        <f t="shared" ref="AH82:AI82" si="66">AH57/1000</f>
        <v>10458.885961</v>
      </c>
      <c r="AI82" s="52">
        <f t="shared" si="66"/>
        <v>10926.548529</v>
      </c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</row>
    <row r="83" spans="1:63" x14ac:dyDescent="0.25">
      <c r="A83" s="34" t="str">
        <f t="shared" si="54"/>
        <v>Non-renewable waste</v>
      </c>
      <c r="B83" s="51">
        <f t="shared" ref="B83:AB83" si="67">B58/1000</f>
        <v>155.929</v>
      </c>
      <c r="C83" s="51">
        <f t="shared" si="67"/>
        <v>163.982</v>
      </c>
      <c r="D83" s="51">
        <f t="shared" si="67"/>
        <v>183.31</v>
      </c>
      <c r="E83" s="51">
        <f t="shared" si="67"/>
        <v>182.22399999999999</v>
      </c>
      <c r="F83" s="51">
        <f t="shared" si="67"/>
        <v>198.57400000000001</v>
      </c>
      <c r="G83" s="51">
        <f t="shared" si="67"/>
        <v>229.99700000000001</v>
      </c>
      <c r="H83" s="51">
        <f t="shared" si="67"/>
        <v>233.52500000000001</v>
      </c>
      <c r="I83" s="51">
        <f t="shared" si="67"/>
        <v>240.429</v>
      </c>
      <c r="J83" s="51">
        <f t="shared" si="67"/>
        <v>235.54499999999999</v>
      </c>
      <c r="K83" s="51">
        <f t="shared" si="67"/>
        <v>232.559</v>
      </c>
      <c r="L83" s="51">
        <f t="shared" si="67"/>
        <v>245.911384</v>
      </c>
      <c r="M83" s="51">
        <f t="shared" si="67"/>
        <v>271.92995299999995</v>
      </c>
      <c r="N83" s="51">
        <f t="shared" si="67"/>
        <v>265.19257799999997</v>
      </c>
      <c r="O83" s="51">
        <f t="shared" si="67"/>
        <v>253.39049199999999</v>
      </c>
      <c r="P83" s="51">
        <f t="shared" si="67"/>
        <v>274.40027700000002</v>
      </c>
      <c r="Q83" s="51">
        <f t="shared" si="67"/>
        <v>300.82440200000002</v>
      </c>
      <c r="R83" s="51">
        <f t="shared" si="67"/>
        <v>331.31132600000001</v>
      </c>
      <c r="S83" s="51">
        <f t="shared" si="67"/>
        <v>351.21067299999999</v>
      </c>
      <c r="T83" s="51">
        <f t="shared" si="67"/>
        <v>381.08244100000002</v>
      </c>
      <c r="U83" s="51">
        <f t="shared" si="67"/>
        <v>419.04470099999998</v>
      </c>
      <c r="V83" s="51">
        <f t="shared" si="67"/>
        <v>447.07286200000004</v>
      </c>
      <c r="W83" s="51">
        <f t="shared" si="67"/>
        <v>474.96900499999998</v>
      </c>
      <c r="X83" s="51">
        <f t="shared" si="67"/>
        <v>479.94027799999998</v>
      </c>
      <c r="Y83" s="51">
        <f t="shared" si="67"/>
        <v>500.06156599999997</v>
      </c>
      <c r="Z83" s="51">
        <f t="shared" si="67"/>
        <v>523.55396399999995</v>
      </c>
      <c r="AA83" s="51">
        <f t="shared" si="67"/>
        <v>534.71260900000004</v>
      </c>
      <c r="AB83" s="51">
        <f t="shared" si="67"/>
        <v>576.36138000000005</v>
      </c>
      <c r="AC83" s="51">
        <f t="shared" ref="AC83:AE83" si="68">AC58/1000</f>
        <v>579.00087800000006</v>
      </c>
      <c r="AD83" s="51">
        <f t="shared" si="68"/>
        <v>581.370858</v>
      </c>
      <c r="AE83" s="52">
        <f t="shared" si="68"/>
        <v>592.32494299999996</v>
      </c>
      <c r="AF83" s="52">
        <f t="shared" ref="AF83:AG83" si="69">AF58/1000</f>
        <v>600.55257700000004</v>
      </c>
      <c r="AG83" s="52">
        <f t="shared" si="69"/>
        <v>609.30785800000001</v>
      </c>
      <c r="AH83" s="52">
        <f t="shared" ref="AH83:AI83" si="70">AH58/1000</f>
        <v>602.63437999999996</v>
      </c>
      <c r="AI83" s="52">
        <f t="shared" si="70"/>
        <v>583.714561</v>
      </c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</row>
    <row r="84" spans="1:63" x14ac:dyDescent="0.25">
      <c r="A84" s="34" t="str">
        <f t="shared" si="54"/>
        <v>Nuclear heat</v>
      </c>
      <c r="B84" s="51">
        <f t="shared" ref="B84:O84" si="71">B59/1000</f>
        <v>7895.4762000000001</v>
      </c>
      <c r="C84" s="51">
        <f t="shared" si="71"/>
        <v>8099.9465999999993</v>
      </c>
      <c r="D84" s="51">
        <f t="shared" si="71"/>
        <v>8116.0307999999995</v>
      </c>
      <c r="E84" s="51">
        <f t="shared" si="71"/>
        <v>8356.7610000000004</v>
      </c>
      <c r="F84" s="51">
        <f t="shared" si="71"/>
        <v>8330.8595999999998</v>
      </c>
      <c r="G84" s="51">
        <f t="shared" si="71"/>
        <v>8563.3266000000003</v>
      </c>
      <c r="H84" s="51">
        <f t="shared" si="71"/>
        <v>8990.8284000000003</v>
      </c>
      <c r="I84" s="51">
        <f t="shared" si="71"/>
        <v>9079.3308000000015</v>
      </c>
      <c r="J84" s="51">
        <f t="shared" si="71"/>
        <v>9010.857</v>
      </c>
      <c r="K84" s="51">
        <f t="shared" si="71"/>
        <v>9171.3738000000012</v>
      </c>
      <c r="L84" s="51">
        <f t="shared" si="71"/>
        <v>9296.8469999999998</v>
      </c>
      <c r="M84" s="51">
        <f t="shared" si="71"/>
        <v>9616.6625999999997</v>
      </c>
      <c r="N84" s="51">
        <f t="shared" si="71"/>
        <v>9761.8613999999998</v>
      </c>
      <c r="O84" s="51">
        <f t="shared" si="71"/>
        <v>9814.2761999999984</v>
      </c>
      <c r="P84" s="51">
        <f>P59/1000</f>
        <v>10046.7474</v>
      </c>
      <c r="Q84" s="51">
        <f t="shared" ref="Q84:AE84" si="72">Q59/1000</f>
        <v>9913.2648000000008</v>
      </c>
      <c r="R84" s="51">
        <f t="shared" si="72"/>
        <v>9895.4778000000006</v>
      </c>
      <c r="S84" s="51">
        <f t="shared" si="72"/>
        <v>9439.3661999999986</v>
      </c>
      <c r="T84" s="51">
        <f t="shared" si="72"/>
        <v>9574.0061999999998</v>
      </c>
      <c r="U84" s="51">
        <f t="shared" si="72"/>
        <v>8902.6738989999994</v>
      </c>
      <c r="V84" s="51">
        <f t="shared" si="72"/>
        <v>9195.080199</v>
      </c>
      <c r="W84" s="51">
        <f t="shared" si="72"/>
        <v>9016.1026989999991</v>
      </c>
      <c r="X84" s="51">
        <f t="shared" si="72"/>
        <v>8724.1354680000004</v>
      </c>
      <c r="Y84" s="51">
        <f t="shared" si="72"/>
        <v>8646.3300930000005</v>
      </c>
      <c r="Z84" s="51">
        <f t="shared" si="72"/>
        <v>8748.9945820000012</v>
      </c>
      <c r="AA84" s="51">
        <f t="shared" si="72"/>
        <v>8531.9301930000001</v>
      </c>
      <c r="AB84" s="51">
        <f t="shared" si="72"/>
        <v>8250.2062910000004</v>
      </c>
      <c r="AC84" s="51">
        <f t="shared" si="72"/>
        <v>8160.0253439999997</v>
      </c>
      <c r="AD84" s="51">
        <f t="shared" si="72"/>
        <v>8174.6270190000005</v>
      </c>
      <c r="AE84" s="52">
        <f t="shared" si="72"/>
        <v>8213.7028109999992</v>
      </c>
      <c r="AF84" s="52">
        <f t="shared" ref="AF84:AG84" si="73">AF59/1000</f>
        <v>7334.2741830000004</v>
      </c>
      <c r="AG84" s="52">
        <f t="shared" si="73"/>
        <v>7815.185829</v>
      </c>
      <c r="AH84" s="52">
        <f t="shared" ref="AH84:AI84" si="74">AH59/1000</f>
        <v>6509.6964150000003</v>
      </c>
      <c r="AI84" s="52">
        <f t="shared" si="74"/>
        <v>6613.0765839999995</v>
      </c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</row>
    <row r="85" spans="1:63" x14ac:dyDescent="0.25">
      <c r="A85" s="34" t="str">
        <f t="shared" si="54"/>
        <v>Electricity</v>
      </c>
      <c r="B85" s="51">
        <f t="shared" ref="B85:O85" si="75">B60/1000</f>
        <v>121.43447999999999</v>
      </c>
      <c r="C85" s="51">
        <f t="shared" si="75"/>
        <v>12.31884</v>
      </c>
      <c r="D85" s="51">
        <f t="shared" si="75"/>
        <v>19.335599999999999</v>
      </c>
      <c r="E85" s="51">
        <f t="shared" si="75"/>
        <v>19.418400000000002</v>
      </c>
      <c r="F85" s="51">
        <f t="shared" si="75"/>
        <v>10.35</v>
      </c>
      <c r="G85" s="51">
        <f t="shared" si="75"/>
        <v>15.508799999999999</v>
      </c>
      <c r="H85" s="51">
        <f t="shared" si="75"/>
        <v>-65.052000000000007</v>
      </c>
      <c r="I85" s="51">
        <f t="shared" si="75"/>
        <v>-37.004400000000004</v>
      </c>
      <c r="J85" s="51">
        <f t="shared" si="75"/>
        <v>-41.731199999999994</v>
      </c>
      <c r="K85" s="51">
        <f t="shared" si="75"/>
        <v>-3.4596</v>
      </c>
      <c r="L85" s="51">
        <f t="shared" si="75"/>
        <v>31.851085999999999</v>
      </c>
      <c r="M85" s="51">
        <f t="shared" si="75"/>
        <v>-12.115930000000001</v>
      </c>
      <c r="N85" s="51">
        <f t="shared" si="75"/>
        <v>25.591399000000003</v>
      </c>
      <c r="O85" s="51">
        <f t="shared" si="75"/>
        <v>-7.4312319999999996</v>
      </c>
      <c r="P85" s="51">
        <f>P60/1000</f>
        <v>-42.545779000000003</v>
      </c>
      <c r="Q85" s="51">
        <f t="shared" ref="Q85:AE85" si="76">Q60/1000</f>
        <v>26.477528</v>
      </c>
      <c r="R85" s="51">
        <f t="shared" si="76"/>
        <v>1.6318440000000001</v>
      </c>
      <c r="S85" s="51">
        <f t="shared" si="76"/>
        <v>38.172535000000003</v>
      </c>
      <c r="T85" s="51">
        <f t="shared" si="76"/>
        <v>43.391858999999997</v>
      </c>
      <c r="U85" s="51">
        <f t="shared" si="76"/>
        <v>62.218540999999995</v>
      </c>
      <c r="V85" s="51">
        <f t="shared" si="76"/>
        <v>17.637805</v>
      </c>
      <c r="W85" s="51">
        <f t="shared" si="76"/>
        <v>3.479069</v>
      </c>
      <c r="X85" s="51">
        <f t="shared" si="76"/>
        <v>24.428228999999998</v>
      </c>
      <c r="Y85" s="51">
        <f t="shared" si="76"/>
        <v>-6.5532459999999997</v>
      </c>
      <c r="Z85" s="51">
        <f t="shared" si="76"/>
        <v>-18.084363</v>
      </c>
      <c r="AA85" s="51">
        <f t="shared" si="76"/>
        <v>-24.030382000000003</v>
      </c>
      <c r="AB85" s="51">
        <f t="shared" si="76"/>
        <v>2.3269609999999998</v>
      </c>
      <c r="AC85" s="51">
        <f t="shared" si="76"/>
        <v>-16.472484000000001</v>
      </c>
      <c r="AD85" s="51">
        <f t="shared" si="76"/>
        <v>31.861875000000001</v>
      </c>
      <c r="AE85" s="52">
        <f t="shared" si="76"/>
        <v>10.601004000000001</v>
      </c>
      <c r="AF85" s="52">
        <f t="shared" ref="AF85:AG85" si="77">AF60/1000</f>
        <v>50.264268999999999</v>
      </c>
      <c r="AG85" s="52">
        <f t="shared" si="77"/>
        <v>26.342711999999999</v>
      </c>
      <c r="AH85" s="52">
        <f t="shared" ref="AH85:AI85" si="78">AH60/1000</f>
        <v>46.662910000000004</v>
      </c>
      <c r="AI85" s="52">
        <f t="shared" si="78"/>
        <v>-1.603537</v>
      </c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</row>
    <row r="86" spans="1:63" x14ac:dyDescent="0.25">
      <c r="A86" s="41" t="str">
        <f t="shared" si="54"/>
        <v>Heat</v>
      </c>
      <c r="B86" s="54">
        <f t="shared" ref="B86:O86" si="79">B61/1000</f>
        <v>3.8266</v>
      </c>
      <c r="C86" s="54">
        <f t="shared" si="79"/>
        <v>3.6278000000000001</v>
      </c>
      <c r="D86" s="54">
        <f t="shared" si="79"/>
        <v>3.8954</v>
      </c>
      <c r="E86" s="54">
        <f t="shared" si="79"/>
        <v>2.0674000000000001</v>
      </c>
      <c r="F86" s="54">
        <f t="shared" si="79"/>
        <v>1.6624000000000001</v>
      </c>
      <c r="G86" s="54">
        <f t="shared" si="79"/>
        <v>2.7158000000000002</v>
      </c>
      <c r="H86" s="54">
        <f t="shared" si="79"/>
        <v>3.7438000000000002</v>
      </c>
      <c r="I86" s="54">
        <f t="shared" si="79"/>
        <v>4.1358000000000006</v>
      </c>
      <c r="J86" s="54">
        <f t="shared" si="79"/>
        <v>5.1894</v>
      </c>
      <c r="K86" s="54">
        <f t="shared" si="79"/>
        <v>5.3319999999999999</v>
      </c>
      <c r="L86" s="54">
        <f t="shared" si="79"/>
        <v>10.661</v>
      </c>
      <c r="M86" s="54">
        <f t="shared" si="79"/>
        <v>9.3420000000000005</v>
      </c>
      <c r="N86" s="54">
        <f t="shared" si="79"/>
        <v>12.912600000000001</v>
      </c>
      <c r="O86" s="54">
        <f t="shared" si="79"/>
        <v>13.9482</v>
      </c>
      <c r="P86" s="54">
        <f>P61/1000</f>
        <v>19.0684</v>
      </c>
      <c r="Q86" s="54">
        <f t="shared" ref="Q86:AE86" si="80">Q61/1000</f>
        <v>22.184623999999999</v>
      </c>
      <c r="R86" s="54">
        <f t="shared" si="80"/>
        <v>22.880755000000001</v>
      </c>
      <c r="S86" s="54">
        <f t="shared" si="80"/>
        <v>24.870629000000001</v>
      </c>
      <c r="T86" s="54">
        <f t="shared" si="80"/>
        <v>29.464133</v>
      </c>
      <c r="U86" s="54">
        <f t="shared" si="80"/>
        <v>24.773047999999999</v>
      </c>
      <c r="V86" s="54">
        <f t="shared" si="80"/>
        <v>29.464080000000003</v>
      </c>
      <c r="W86" s="54">
        <f t="shared" si="80"/>
        <v>29.965606999999999</v>
      </c>
      <c r="X86" s="54">
        <f t="shared" si="80"/>
        <v>31.283686000000003</v>
      </c>
      <c r="Y86" s="54">
        <f t="shared" si="80"/>
        <v>34.389158000000002</v>
      </c>
      <c r="Z86" s="54">
        <f t="shared" si="80"/>
        <v>36.513766000000004</v>
      </c>
      <c r="AA86" s="54">
        <f t="shared" si="80"/>
        <v>39.960555999999997</v>
      </c>
      <c r="AB86" s="54">
        <f t="shared" si="80"/>
        <v>43.839945</v>
      </c>
      <c r="AC86" s="54">
        <f t="shared" si="80"/>
        <v>47.00665</v>
      </c>
      <c r="AD86" s="54">
        <f t="shared" si="80"/>
        <v>45.227839999999993</v>
      </c>
      <c r="AE86" s="55">
        <f t="shared" si="80"/>
        <v>45.667228000000001</v>
      </c>
      <c r="AF86" s="55">
        <f t="shared" ref="AF86:AG86" si="81">AF61/1000</f>
        <v>46.331960000000002</v>
      </c>
      <c r="AG86" s="55">
        <f t="shared" si="81"/>
        <v>46.143712000000001</v>
      </c>
      <c r="AH86" s="55">
        <f t="shared" ref="AH86:AI86" si="82">AH61/1000</f>
        <v>37.505310999999999</v>
      </c>
      <c r="AI86" s="55">
        <f t="shared" si="82"/>
        <v>30.426842000000001</v>
      </c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</row>
    <row r="87" spans="1:63" x14ac:dyDescent="0.25">
      <c r="A87" s="43" t="s">
        <v>315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G87" s="21"/>
      <c r="AH87" s="21"/>
      <c r="AI87" s="21"/>
      <c r="AJ87" s="21"/>
    </row>
    <row r="88" spans="1:63" x14ac:dyDescent="0.25"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G88" s="21"/>
      <c r="AH88" s="21"/>
      <c r="AI88" s="21"/>
      <c r="AJ88" s="21"/>
    </row>
    <row r="89" spans="1:63" x14ac:dyDescent="0.25"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G89" s="21"/>
      <c r="AH89" s="21"/>
      <c r="AI89" s="21"/>
      <c r="AJ89" s="21"/>
    </row>
    <row r="90" spans="1:63" x14ac:dyDescent="0.25"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G90" s="21"/>
      <c r="AH90" s="21"/>
      <c r="AI90" s="21"/>
      <c r="AJ90" s="21"/>
    </row>
    <row r="91" spans="1:63" x14ac:dyDescent="0.25"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G91" s="21"/>
      <c r="AH91" s="21"/>
      <c r="AI91" s="21"/>
      <c r="AJ91" s="21"/>
    </row>
    <row r="93" spans="1:63" x14ac:dyDescent="0.25">
      <c r="A93" s="44" t="s">
        <v>84</v>
      </c>
      <c r="B93" s="44" t="s">
        <v>91</v>
      </c>
    </row>
    <row r="94" spans="1:63" x14ac:dyDescent="0.25">
      <c r="A94" s="11" t="s">
        <v>3</v>
      </c>
      <c r="B94" s="15" t="s">
        <v>118</v>
      </c>
    </row>
    <row r="95" spans="1:63" s="14" customFormat="1" ht="13.5" customHeight="1" x14ac:dyDescent="0.25">
      <c r="A95" s="2" t="s">
        <v>2</v>
      </c>
      <c r="B95" s="2" t="s">
        <v>123</v>
      </c>
    </row>
    <row r="96" spans="1:63" s="14" customFormat="1" ht="12.75" customHeight="1" x14ac:dyDescent="0.25">
      <c r="AJ96" s="56"/>
      <c r="AK96" s="57"/>
      <c r="AL96" s="57"/>
      <c r="AM96" s="57"/>
      <c r="AN96" s="57"/>
      <c r="AO96" s="56"/>
      <c r="AP96" s="56"/>
      <c r="AR96" s="56"/>
      <c r="AS96" s="57"/>
      <c r="AT96" s="57"/>
    </row>
    <row r="97" spans="1:64" x14ac:dyDescent="0.25">
      <c r="A97" s="45" t="s">
        <v>89</v>
      </c>
      <c r="B97" s="20" t="s">
        <v>142</v>
      </c>
      <c r="C97" s="20" t="s">
        <v>143</v>
      </c>
      <c r="D97" s="20" t="s">
        <v>144</v>
      </c>
      <c r="E97" s="20" t="s">
        <v>145</v>
      </c>
      <c r="F97" s="20" t="s">
        <v>146</v>
      </c>
      <c r="G97" s="20" t="s">
        <v>147</v>
      </c>
      <c r="H97" s="20" t="s">
        <v>148</v>
      </c>
      <c r="I97" s="20" t="s">
        <v>149</v>
      </c>
      <c r="J97" s="20" t="s">
        <v>150</v>
      </c>
      <c r="K97" s="20" t="s">
        <v>151</v>
      </c>
      <c r="L97" s="20" t="s">
        <v>152</v>
      </c>
      <c r="M97" s="20" t="s">
        <v>153</v>
      </c>
      <c r="N97" s="20" t="s">
        <v>154</v>
      </c>
      <c r="O97" s="20" t="s">
        <v>155</v>
      </c>
      <c r="P97" s="20" t="s">
        <v>156</v>
      </c>
      <c r="Q97" s="20" t="s">
        <v>157</v>
      </c>
      <c r="R97" s="20" t="s">
        <v>158</v>
      </c>
      <c r="S97" s="20" t="s">
        <v>159</v>
      </c>
      <c r="T97" s="20" t="s">
        <v>160</v>
      </c>
      <c r="U97" s="20" t="s">
        <v>161</v>
      </c>
      <c r="V97" s="20" t="s">
        <v>162</v>
      </c>
      <c r="W97" s="20" t="s">
        <v>163</v>
      </c>
      <c r="X97" s="20" t="s">
        <v>164</v>
      </c>
      <c r="Y97" s="20" t="s">
        <v>165</v>
      </c>
      <c r="Z97" s="20" t="s">
        <v>166</v>
      </c>
      <c r="AA97" s="20" t="s">
        <v>167</v>
      </c>
      <c r="AB97" s="20" t="s">
        <v>168</v>
      </c>
      <c r="AC97" s="20" t="s">
        <v>169</v>
      </c>
      <c r="AD97" s="20" t="s">
        <v>170</v>
      </c>
      <c r="AE97" s="20" t="s">
        <v>171</v>
      </c>
      <c r="AF97" s="20" t="s">
        <v>172</v>
      </c>
      <c r="AG97" s="20" t="s">
        <v>173</v>
      </c>
      <c r="AH97" s="20" t="s">
        <v>240</v>
      </c>
      <c r="AI97" s="266">
        <v>2023</v>
      </c>
    </row>
    <row r="98" spans="1:64" x14ac:dyDescent="0.25">
      <c r="A98" s="58" t="s">
        <v>48</v>
      </c>
      <c r="B98" s="23">
        <v>37951378.567000002</v>
      </c>
      <c r="C98" s="24">
        <v>38060065.100000001</v>
      </c>
      <c r="D98" s="24">
        <v>36961339.82</v>
      </c>
      <c r="E98" s="24">
        <v>37009352.880000003</v>
      </c>
      <c r="F98" s="23">
        <v>36616653.589000002</v>
      </c>
      <c r="G98" s="23">
        <v>37367864.986000001</v>
      </c>
      <c r="H98" s="23">
        <v>39059857.314000003</v>
      </c>
      <c r="I98" s="23">
        <v>38589093.583999999</v>
      </c>
      <c r="J98" s="23">
        <v>38800866.067000002</v>
      </c>
      <c r="K98" s="23">
        <v>38668289.186999999</v>
      </c>
      <c r="L98" s="23">
        <v>38773193.642999999</v>
      </c>
      <c r="M98" s="24">
        <v>39794172.700000003</v>
      </c>
      <c r="N98" s="23">
        <v>39551125.736000001</v>
      </c>
      <c r="O98" s="23">
        <v>40739849.483999997</v>
      </c>
      <c r="P98" s="23">
        <v>41091958.067000002</v>
      </c>
      <c r="Q98" s="23">
        <v>41309503.101999998</v>
      </c>
      <c r="R98" s="23">
        <v>41447066.656000003</v>
      </c>
      <c r="S98" s="23">
        <v>40666952.748000003</v>
      </c>
      <c r="T98" s="23">
        <v>41058280.204000004</v>
      </c>
      <c r="U98" s="24">
        <v>39154748.159999996</v>
      </c>
      <c r="V98" s="24">
        <v>40775452.490000002</v>
      </c>
      <c r="W98" s="23">
        <v>39173136.263999999</v>
      </c>
      <c r="X98" s="23">
        <v>39141876.914999999</v>
      </c>
      <c r="Y98" s="23">
        <v>39072921.781999998</v>
      </c>
      <c r="Z98" s="24">
        <v>37312924.920000002</v>
      </c>
      <c r="AA98" s="23">
        <v>38155366.108999997</v>
      </c>
      <c r="AB98" s="23">
        <v>38930329.559</v>
      </c>
      <c r="AC98" s="24">
        <v>39470528.07</v>
      </c>
      <c r="AD98" s="23">
        <v>39544324.364</v>
      </c>
      <c r="AE98" s="23">
        <v>39320481.342</v>
      </c>
      <c r="AF98" s="23">
        <v>37107764.744000003</v>
      </c>
      <c r="AG98" s="23">
        <v>39386605.891999997</v>
      </c>
      <c r="AH98" s="24">
        <v>37807482.950000003</v>
      </c>
      <c r="AI98" s="23">
        <v>36565848.483999997</v>
      </c>
      <c r="AJ98" s="59"/>
      <c r="AK98" s="59"/>
      <c r="AL98" s="59"/>
      <c r="AM98" s="59"/>
      <c r="AN98" s="59"/>
      <c r="AP98" s="59"/>
      <c r="AR98" s="59"/>
      <c r="AS98" s="60"/>
      <c r="AT98" s="61"/>
    </row>
    <row r="99" spans="1:64" x14ac:dyDescent="0.25">
      <c r="A99" s="37" t="s">
        <v>68</v>
      </c>
      <c r="B99" s="28">
        <v>3639529.08</v>
      </c>
      <c r="C99" s="27">
        <v>3159522.764</v>
      </c>
      <c r="D99" s="27">
        <v>2655512.9840000002</v>
      </c>
      <c r="E99" s="28">
        <v>2505160.7999999998</v>
      </c>
      <c r="F99" s="27">
        <v>2210624.034</v>
      </c>
      <c r="G99" s="27">
        <v>2171022.3390000002</v>
      </c>
      <c r="H99" s="27">
        <v>2182030.4879999999</v>
      </c>
      <c r="I99" s="27">
        <v>1980639.672</v>
      </c>
      <c r="J99" s="27">
        <v>1616855.057</v>
      </c>
      <c r="K99" s="27">
        <v>1479219.5589999999</v>
      </c>
      <c r="L99" s="27">
        <v>1400631.551</v>
      </c>
      <c r="M99" s="27">
        <v>1332451.351</v>
      </c>
      <c r="N99" s="27">
        <v>1260178.608</v>
      </c>
      <c r="O99" s="27">
        <v>1277137.5549999999</v>
      </c>
      <c r="P99" s="27">
        <v>1234300.949</v>
      </c>
      <c r="Q99" s="27">
        <v>1194793.598</v>
      </c>
      <c r="R99" s="27">
        <v>1249130.4010000001</v>
      </c>
      <c r="S99" s="27">
        <v>1221164.264</v>
      </c>
      <c r="T99" s="27">
        <v>1195369.237</v>
      </c>
      <c r="U99" s="27">
        <v>1068341.577</v>
      </c>
      <c r="V99" s="27">
        <v>1139473.0730000001</v>
      </c>
      <c r="W99" s="27">
        <v>1126813.554</v>
      </c>
      <c r="X99" s="27">
        <v>1087065.5149999999</v>
      </c>
      <c r="Y99" s="27">
        <v>1038633.379</v>
      </c>
      <c r="Z99" s="27">
        <v>972952.31099999999</v>
      </c>
      <c r="AA99" s="27">
        <v>983986.87100000004</v>
      </c>
      <c r="AB99" s="27">
        <v>994073.99800000002</v>
      </c>
      <c r="AC99" s="28">
        <v>1001445.11</v>
      </c>
      <c r="AD99" s="28">
        <v>947515.84</v>
      </c>
      <c r="AE99" s="27">
        <v>829313.76800000004</v>
      </c>
      <c r="AF99" s="27">
        <v>801047.66799999995</v>
      </c>
      <c r="AG99" s="27">
        <v>787274.00199999998</v>
      </c>
      <c r="AH99" s="27">
        <v>702238.82400000002</v>
      </c>
      <c r="AI99" s="28">
        <v>610709.39</v>
      </c>
      <c r="AJ99" s="59"/>
      <c r="AK99" s="59"/>
      <c r="AL99" s="59"/>
      <c r="AM99" s="59"/>
      <c r="AN99" s="59"/>
      <c r="AR99" s="59"/>
      <c r="AS99" s="59"/>
      <c r="AT99" s="61"/>
    </row>
    <row r="100" spans="1:64" s="29" customFormat="1" x14ac:dyDescent="0.25">
      <c r="A100" s="37" t="s">
        <v>93</v>
      </c>
      <c r="B100" s="23">
        <v>52898.635999999999</v>
      </c>
      <c r="C100" s="23">
        <v>44045.317000000003</v>
      </c>
      <c r="D100" s="23">
        <v>47495.125999999997</v>
      </c>
      <c r="E100" s="23">
        <v>43985.485000000001</v>
      </c>
      <c r="F100" s="23">
        <v>44921.171000000002</v>
      </c>
      <c r="G100" s="23">
        <v>40235.044000000002</v>
      </c>
      <c r="H100" s="23">
        <v>39674.114999999998</v>
      </c>
      <c r="I100" s="23">
        <v>35614.855000000003</v>
      </c>
      <c r="J100" s="23">
        <v>42099.588000000003</v>
      </c>
      <c r="K100" s="23">
        <v>30611.973000000002</v>
      </c>
      <c r="L100" s="23">
        <v>27608.847000000002</v>
      </c>
      <c r="M100" s="23">
        <v>27976.242999999999</v>
      </c>
      <c r="N100" s="23">
        <v>26954.989000000001</v>
      </c>
      <c r="O100" s="23">
        <v>26383.384999999998</v>
      </c>
      <c r="P100" s="23">
        <v>23897.224999999999</v>
      </c>
      <c r="Q100" s="23">
        <v>23940.179</v>
      </c>
      <c r="R100" s="23">
        <v>27099.565999999999</v>
      </c>
      <c r="S100" s="23">
        <v>27044.042000000001</v>
      </c>
      <c r="T100" s="23">
        <v>27022.010999999999</v>
      </c>
      <c r="U100" s="23">
        <v>23978.472000000002</v>
      </c>
      <c r="V100" s="23">
        <v>25258.671999999999</v>
      </c>
      <c r="W100" s="23">
        <v>24083.519</v>
      </c>
      <c r="X100" s="23">
        <v>21410.094000000001</v>
      </c>
      <c r="Y100" s="23">
        <v>20549.106</v>
      </c>
      <c r="Z100" s="24">
        <v>20250.07</v>
      </c>
      <c r="AA100" s="23">
        <v>19231.894</v>
      </c>
      <c r="AB100" s="23">
        <v>18680.625</v>
      </c>
      <c r="AC100" s="23">
        <v>18114.550999999999</v>
      </c>
      <c r="AD100" s="24">
        <v>19347.72</v>
      </c>
      <c r="AE100" s="23">
        <v>18226.424999999999</v>
      </c>
      <c r="AF100" s="24">
        <v>15873.28</v>
      </c>
      <c r="AG100" s="23">
        <v>14993.034</v>
      </c>
      <c r="AH100" s="23">
        <v>12764.865</v>
      </c>
      <c r="AI100" s="23">
        <v>10587.924999999999</v>
      </c>
      <c r="AJ100" s="59"/>
      <c r="AK100" s="59"/>
      <c r="AL100" s="59"/>
      <c r="AM100" s="59"/>
      <c r="AN100" s="59"/>
      <c r="AO100" s="285"/>
      <c r="AP100" s="285"/>
      <c r="AQ100" s="285"/>
      <c r="AR100" s="59"/>
      <c r="AS100" s="59"/>
      <c r="AT100" s="61"/>
      <c r="AU100" s="11"/>
      <c r="AV100" s="285"/>
      <c r="AW100" s="285"/>
      <c r="AX100" s="285"/>
      <c r="AY100" s="285"/>
      <c r="AZ100" s="285"/>
      <c r="BA100" s="285"/>
      <c r="BB100" s="285"/>
      <c r="BC100" s="285"/>
      <c r="BD100" s="285"/>
      <c r="BE100" s="285"/>
      <c r="BF100" s="285"/>
      <c r="BG100" s="285"/>
      <c r="BH100" s="285"/>
      <c r="BI100" s="285"/>
      <c r="BJ100" s="285"/>
      <c r="BK100" s="285"/>
      <c r="BL100" s="285"/>
    </row>
    <row r="101" spans="1:64" s="29" customFormat="1" x14ac:dyDescent="0.25">
      <c r="A101" s="37" t="s">
        <v>94</v>
      </c>
      <c r="B101" s="27">
        <v>6630.3289999999997</v>
      </c>
      <c r="C101" s="28">
        <v>7124.93</v>
      </c>
      <c r="D101" s="27">
        <v>4280.1790000000001</v>
      </c>
      <c r="E101" s="27">
        <v>3029.4580000000001</v>
      </c>
      <c r="F101" s="27">
        <v>3682.3049999999998</v>
      </c>
      <c r="G101" s="27">
        <v>3881.663</v>
      </c>
      <c r="H101" s="27">
        <v>3853.9319999999998</v>
      </c>
      <c r="I101" s="27">
        <v>3793.1759999999999</v>
      </c>
      <c r="J101" s="27">
        <v>3808.527</v>
      </c>
      <c r="K101" s="27">
        <v>2385.4349999999999</v>
      </c>
      <c r="L101" s="27">
        <v>2525.0230000000001</v>
      </c>
      <c r="M101" s="27">
        <v>2471.5030000000002</v>
      </c>
      <c r="N101" s="27">
        <v>2118.4459999999999</v>
      </c>
      <c r="O101" s="27">
        <v>1830.7860000000001</v>
      </c>
      <c r="P101" s="27">
        <v>1969.077</v>
      </c>
      <c r="Q101" s="27">
        <v>2814.1750000000002</v>
      </c>
      <c r="R101" s="27">
        <v>2179.288</v>
      </c>
      <c r="S101" s="28">
        <v>3117.6</v>
      </c>
      <c r="T101" s="27">
        <v>2935.3809999999999</v>
      </c>
      <c r="U101" s="27">
        <v>1358.337</v>
      </c>
      <c r="V101" s="27">
        <v>1844.836</v>
      </c>
      <c r="W101" s="27">
        <v>2186.308</v>
      </c>
      <c r="X101" s="27">
        <v>1738.3869999999999</v>
      </c>
      <c r="Y101" s="27">
        <v>1518.711</v>
      </c>
      <c r="Z101" s="27">
        <v>1419.778</v>
      </c>
      <c r="AA101" s="27">
        <v>626.40499999999997</v>
      </c>
      <c r="AB101" s="27">
        <v>407.71800000000002</v>
      </c>
      <c r="AC101" s="27">
        <v>836.553</v>
      </c>
      <c r="AD101" s="27">
        <v>938.78899999999999</v>
      </c>
      <c r="AE101" s="27">
        <v>832.38300000000004</v>
      </c>
      <c r="AF101" s="27">
        <v>57.758000000000003</v>
      </c>
      <c r="AG101" s="28">
        <v>0</v>
      </c>
      <c r="AH101" s="28">
        <v>0</v>
      </c>
      <c r="AI101" s="28">
        <v>0</v>
      </c>
      <c r="AJ101" s="59"/>
      <c r="AK101" s="59"/>
      <c r="AL101" s="59"/>
      <c r="AM101" s="59"/>
      <c r="AN101" s="59"/>
      <c r="AO101" s="285"/>
      <c r="AP101" s="285"/>
      <c r="AQ101" s="285"/>
      <c r="AR101" s="59"/>
      <c r="AS101" s="59"/>
      <c r="AT101" s="61"/>
      <c r="AU101" s="11"/>
      <c r="AV101" s="285"/>
      <c r="AW101" s="285"/>
      <c r="AX101" s="285"/>
      <c r="AY101" s="285"/>
      <c r="AZ101" s="285"/>
      <c r="BA101" s="285"/>
      <c r="BB101" s="285"/>
      <c r="BC101" s="285"/>
      <c r="BD101" s="285"/>
      <c r="BE101" s="285"/>
      <c r="BF101" s="285"/>
      <c r="BG101" s="285"/>
      <c r="BH101" s="285"/>
      <c r="BI101" s="285"/>
      <c r="BJ101" s="285"/>
      <c r="BK101" s="285"/>
      <c r="BL101" s="285"/>
    </row>
    <row r="102" spans="1:64" x14ac:dyDescent="0.25">
      <c r="A102" s="37" t="s">
        <v>73</v>
      </c>
      <c r="B102" s="23">
        <v>7150943.068</v>
      </c>
      <c r="C102" s="23">
        <v>7432086.9539999999</v>
      </c>
      <c r="D102" s="23">
        <v>6978242.4670000002</v>
      </c>
      <c r="E102" s="23">
        <v>7206992.4610000001</v>
      </c>
      <c r="F102" s="24">
        <v>7283797.9299999997</v>
      </c>
      <c r="G102" s="23">
        <v>7827062.4369999999</v>
      </c>
      <c r="H102" s="23">
        <v>8503773.8870000001</v>
      </c>
      <c r="I102" s="23">
        <v>8210941.932</v>
      </c>
      <c r="J102" s="23">
        <v>8310306.9759999998</v>
      </c>
      <c r="K102" s="23">
        <v>8447902.3029999994</v>
      </c>
      <c r="L102" s="23">
        <v>8587353.5449999999</v>
      </c>
      <c r="M102" s="23">
        <v>8919605.4609999992</v>
      </c>
      <c r="N102" s="23">
        <v>8841570.1960000005</v>
      </c>
      <c r="O102" s="24">
        <v>9183446.5199999996</v>
      </c>
      <c r="P102" s="23">
        <v>9186913.8509999998</v>
      </c>
      <c r="Q102" s="24">
        <v>9326788.3000000007</v>
      </c>
      <c r="R102" s="24">
        <v>9120538.9700000007</v>
      </c>
      <c r="S102" s="23">
        <v>8699998.727</v>
      </c>
      <c r="T102" s="23">
        <v>8857777.0820000004</v>
      </c>
      <c r="U102" s="23">
        <v>8342940.2939999998</v>
      </c>
      <c r="V102" s="23">
        <v>9115321.4680000003</v>
      </c>
      <c r="W102" s="23">
        <v>8373826.6239999998</v>
      </c>
      <c r="X102" s="23">
        <v>8579795.5289999992</v>
      </c>
      <c r="Y102" s="23">
        <v>8779980.5150000006</v>
      </c>
      <c r="Z102" s="23">
        <v>7799588.7429999998</v>
      </c>
      <c r="AA102" s="23">
        <v>8085340.4790000003</v>
      </c>
      <c r="AB102" s="24">
        <v>8412765.3900000006</v>
      </c>
      <c r="AC102" s="23">
        <v>8477023.8379999995</v>
      </c>
      <c r="AD102" s="23">
        <v>8475915.7919999994</v>
      </c>
      <c r="AE102" s="23">
        <v>8365374.0729999999</v>
      </c>
      <c r="AF102" s="23">
        <v>8159474.7510000002</v>
      </c>
      <c r="AG102" s="23">
        <v>8988705.216</v>
      </c>
      <c r="AH102" s="23">
        <v>7717070.142</v>
      </c>
      <c r="AI102" s="24">
        <v>7201592.0199999996</v>
      </c>
      <c r="AJ102" s="59"/>
      <c r="AK102" s="59"/>
      <c r="AL102" s="59"/>
      <c r="AM102" s="59"/>
      <c r="AN102" s="59"/>
      <c r="AR102" s="59"/>
      <c r="AS102" s="59"/>
      <c r="AT102" s="61"/>
    </row>
    <row r="103" spans="1:64" x14ac:dyDescent="0.25">
      <c r="A103" s="37" t="s">
        <v>86</v>
      </c>
      <c r="B103" s="27">
        <v>15682131.286</v>
      </c>
      <c r="C103" s="27">
        <v>16027120.032</v>
      </c>
      <c r="D103" s="27">
        <v>15966573.355</v>
      </c>
      <c r="E103" s="27">
        <v>15956635.132999999</v>
      </c>
      <c r="F103" s="27">
        <v>15872000.602</v>
      </c>
      <c r="G103" s="27">
        <v>15970806.471999999</v>
      </c>
      <c r="H103" s="27">
        <v>16535284.991</v>
      </c>
      <c r="I103" s="27">
        <v>16580374.318</v>
      </c>
      <c r="J103" s="27">
        <v>16931082.881999999</v>
      </c>
      <c r="K103" s="27">
        <v>16864748.614999998</v>
      </c>
      <c r="L103" s="27">
        <v>16623801.324999999</v>
      </c>
      <c r="M103" s="28">
        <v>17059758</v>
      </c>
      <c r="N103" s="27">
        <v>16865885.511999998</v>
      </c>
      <c r="O103" s="27">
        <v>17076879.976</v>
      </c>
      <c r="P103" s="27">
        <v>17113458.791000001</v>
      </c>
      <c r="Q103" s="27">
        <v>16977955.454</v>
      </c>
      <c r="R103" s="27">
        <v>16916898.322000001</v>
      </c>
      <c r="S103" s="27">
        <v>16359165.823000001</v>
      </c>
      <c r="T103" s="27">
        <v>16344176.738</v>
      </c>
      <c r="U103" s="27">
        <v>15535063.994000001</v>
      </c>
      <c r="V103" s="27">
        <v>15346182.933</v>
      </c>
      <c r="W103" s="28">
        <v>14919621.789999999</v>
      </c>
      <c r="X103" s="28">
        <v>14364667.74</v>
      </c>
      <c r="Y103" s="27">
        <v>14203774.131999999</v>
      </c>
      <c r="Z103" s="27">
        <v>13980299.448999999</v>
      </c>
      <c r="AA103" s="27">
        <v>14204193.403999999</v>
      </c>
      <c r="AB103" s="27">
        <v>14388695.484999999</v>
      </c>
      <c r="AC103" s="27">
        <v>14506267.067</v>
      </c>
      <c r="AD103" s="27">
        <v>14445147.756999999</v>
      </c>
      <c r="AE103" s="27">
        <v>14499911.945</v>
      </c>
      <c r="AF103" s="27">
        <v>12987306.433</v>
      </c>
      <c r="AG103" s="27">
        <v>13673437.727</v>
      </c>
      <c r="AH103" s="27">
        <v>13934422.244000001</v>
      </c>
      <c r="AI103" s="28">
        <v>13672427.92</v>
      </c>
      <c r="AJ103" s="59"/>
      <c r="AK103" s="59"/>
      <c r="AL103" s="59"/>
      <c r="AM103" s="59"/>
      <c r="AN103" s="59"/>
      <c r="AR103" s="59"/>
      <c r="AS103" s="59"/>
      <c r="AT103" s="61"/>
    </row>
    <row r="104" spans="1:64" x14ac:dyDescent="0.25">
      <c r="A104" s="37" t="s">
        <v>87</v>
      </c>
      <c r="B104" s="23">
        <v>1616829.0149999999</v>
      </c>
      <c r="C104" s="23">
        <v>1683455.6969999999</v>
      </c>
      <c r="D104" s="23">
        <v>1658201.8829999999</v>
      </c>
      <c r="E104" s="23">
        <v>1782101.8959999999</v>
      </c>
      <c r="F104" s="24">
        <v>1752354.9</v>
      </c>
      <c r="G104" s="23">
        <v>1826316.5109999999</v>
      </c>
      <c r="H104" s="23">
        <v>1932751.727</v>
      </c>
      <c r="I104" s="23">
        <v>2017817.808</v>
      </c>
      <c r="J104" s="23">
        <v>2033346.497</v>
      </c>
      <c r="K104" s="23">
        <v>1996837.507</v>
      </c>
      <c r="L104" s="23">
        <v>2043392.895</v>
      </c>
      <c r="M104" s="23">
        <v>2050128.037</v>
      </c>
      <c r="N104" s="23">
        <v>2098473.878</v>
      </c>
      <c r="O104" s="23">
        <v>2326506.8480000002</v>
      </c>
      <c r="P104" s="23">
        <v>2362561.0430000001</v>
      </c>
      <c r="Q104" s="23">
        <v>2540685.2069999999</v>
      </c>
      <c r="R104" s="23">
        <v>2732378.898</v>
      </c>
      <c r="S104" s="23">
        <v>2994282.3050000002</v>
      </c>
      <c r="T104" s="23">
        <v>3199212.5120000001</v>
      </c>
      <c r="U104" s="23">
        <v>3309754.0010000002</v>
      </c>
      <c r="V104" s="23">
        <v>3620175.3859999999</v>
      </c>
      <c r="W104" s="23">
        <v>3496848.6490000002</v>
      </c>
      <c r="X104" s="24">
        <v>3772391.6</v>
      </c>
      <c r="Y104" s="23">
        <v>3795323.0060000001</v>
      </c>
      <c r="Z104" s="23">
        <v>3641621.5460000001</v>
      </c>
      <c r="AA104" s="23">
        <v>3793054.3080000002</v>
      </c>
      <c r="AB104" s="23">
        <v>3850299.432</v>
      </c>
      <c r="AC104" s="23">
        <v>4107396.023</v>
      </c>
      <c r="AD104" s="23">
        <v>4312761.5240000002</v>
      </c>
      <c r="AE104" s="23">
        <v>4377608.4610000001</v>
      </c>
      <c r="AF104" s="23">
        <v>4348248.699</v>
      </c>
      <c r="AG104" s="23">
        <v>4652308.2029999997</v>
      </c>
      <c r="AH104" s="23">
        <v>4614407.6179999998</v>
      </c>
      <c r="AI104" s="23">
        <v>4623808.3470000001</v>
      </c>
      <c r="AJ104" s="59"/>
      <c r="AK104" s="59"/>
      <c r="AL104" s="59"/>
      <c r="AM104" s="59"/>
      <c r="AN104" s="59"/>
      <c r="AR104" s="59"/>
      <c r="AS104" s="59"/>
      <c r="AT104" s="61"/>
    </row>
    <row r="105" spans="1:64" x14ac:dyDescent="0.25">
      <c r="A105" s="62" t="s">
        <v>11</v>
      </c>
      <c r="B105" s="28">
        <v>35928</v>
      </c>
      <c r="C105" s="28">
        <v>40444</v>
      </c>
      <c r="D105" s="28">
        <v>39379</v>
      </c>
      <c r="E105" s="28">
        <v>43643</v>
      </c>
      <c r="F105" s="28">
        <v>54644</v>
      </c>
      <c r="G105" s="28">
        <v>63076</v>
      </c>
      <c r="H105" s="28">
        <v>56160</v>
      </c>
      <c r="I105" s="28">
        <v>54963</v>
      </c>
      <c r="J105" s="28">
        <v>38080</v>
      </c>
      <c r="K105" s="28">
        <v>38863</v>
      </c>
      <c r="L105" s="27">
        <v>41626.442000000003</v>
      </c>
      <c r="M105" s="27">
        <v>40170.714999999997</v>
      </c>
      <c r="N105" s="27">
        <v>42196.646000000001</v>
      </c>
      <c r="O105" s="27">
        <v>57118.430999999997</v>
      </c>
      <c r="P105" s="27">
        <v>63390.387999999999</v>
      </c>
      <c r="Q105" s="27">
        <v>55285.832000000002</v>
      </c>
      <c r="R105" s="28">
        <v>62461.85</v>
      </c>
      <c r="S105" s="27">
        <v>68400.839000000007</v>
      </c>
      <c r="T105" s="27">
        <v>86296.342000000004</v>
      </c>
      <c r="U105" s="27">
        <v>100565.92200000001</v>
      </c>
      <c r="V105" s="28">
        <v>115343.63</v>
      </c>
      <c r="W105" s="27">
        <v>132544.041</v>
      </c>
      <c r="X105" s="27">
        <v>130315.857</v>
      </c>
      <c r="Y105" s="27">
        <v>144987.52799999999</v>
      </c>
      <c r="Z105" s="27">
        <v>153237.90299999999</v>
      </c>
      <c r="AA105" s="27">
        <v>155746.40400000001</v>
      </c>
      <c r="AB105" s="27">
        <v>174971.20699999999</v>
      </c>
      <c r="AC105" s="27">
        <v>175398.166</v>
      </c>
      <c r="AD105" s="27">
        <v>193090.451</v>
      </c>
      <c r="AE105" s="27">
        <v>198726.739</v>
      </c>
      <c r="AF105" s="27">
        <v>207265.82699999999</v>
      </c>
      <c r="AG105" s="27">
        <v>210054.61600000001</v>
      </c>
      <c r="AH105" s="27">
        <v>212220.28700000001</v>
      </c>
      <c r="AI105" s="27">
        <v>201767.076</v>
      </c>
      <c r="AJ105" s="59"/>
      <c r="AK105" s="59"/>
      <c r="AL105" s="59"/>
      <c r="AM105" s="59"/>
      <c r="AN105" s="59"/>
      <c r="AR105" s="59"/>
      <c r="AS105" s="59"/>
      <c r="AT105" s="61"/>
    </row>
    <row r="106" spans="1:64" x14ac:dyDescent="0.25">
      <c r="A106" s="34" t="s">
        <v>6</v>
      </c>
      <c r="B106" s="63" t="s">
        <v>4</v>
      </c>
      <c r="C106" s="63" t="s">
        <v>4</v>
      </c>
      <c r="D106" s="63" t="s">
        <v>4</v>
      </c>
      <c r="E106" s="63" t="s">
        <v>4</v>
      </c>
      <c r="F106" s="63" t="s">
        <v>4</v>
      </c>
      <c r="G106" s="63" t="s">
        <v>4</v>
      </c>
      <c r="H106" s="63" t="s">
        <v>4</v>
      </c>
      <c r="I106" s="63" t="s">
        <v>4</v>
      </c>
      <c r="J106" s="63" t="s">
        <v>4</v>
      </c>
      <c r="K106" s="63" t="s">
        <v>4</v>
      </c>
      <c r="L106" s="63" t="s">
        <v>4</v>
      </c>
      <c r="M106" s="63" t="s">
        <v>4</v>
      </c>
      <c r="N106" s="63" t="s">
        <v>4</v>
      </c>
      <c r="O106" s="63" t="s">
        <v>4</v>
      </c>
      <c r="P106" s="63" t="s">
        <v>4</v>
      </c>
      <c r="Q106" s="63" t="s">
        <v>4</v>
      </c>
      <c r="R106" s="63" t="s">
        <v>4</v>
      </c>
      <c r="S106" s="63" t="s">
        <v>4</v>
      </c>
      <c r="T106" s="63" t="s">
        <v>4</v>
      </c>
      <c r="U106" s="63" t="s">
        <v>4</v>
      </c>
      <c r="V106" s="63" t="s">
        <v>4</v>
      </c>
      <c r="W106" s="63" t="s">
        <v>4</v>
      </c>
      <c r="X106" s="63" t="s">
        <v>4</v>
      </c>
      <c r="Y106" s="63" t="s">
        <v>4</v>
      </c>
      <c r="Z106" s="63" t="s">
        <v>4</v>
      </c>
      <c r="AA106" s="63" t="s">
        <v>4</v>
      </c>
      <c r="AB106" s="63" t="s">
        <v>4</v>
      </c>
      <c r="AC106" s="63" t="s">
        <v>4</v>
      </c>
      <c r="AD106" s="63" t="s">
        <v>4</v>
      </c>
      <c r="AE106" s="63" t="s">
        <v>4</v>
      </c>
      <c r="AF106" s="63" t="s">
        <v>4</v>
      </c>
      <c r="AG106" s="63" t="s">
        <v>4</v>
      </c>
      <c r="AH106" s="63" t="s">
        <v>4</v>
      </c>
      <c r="AI106" s="63" t="s">
        <v>4</v>
      </c>
      <c r="AJ106" s="59"/>
      <c r="AK106" s="59"/>
      <c r="AL106" s="59"/>
      <c r="AM106" s="59"/>
      <c r="AN106" s="59"/>
      <c r="AR106" s="59"/>
      <c r="AS106" s="59"/>
      <c r="AT106" s="61"/>
    </row>
    <row r="107" spans="1:64" x14ac:dyDescent="0.25">
      <c r="A107" s="37" t="s">
        <v>9</v>
      </c>
      <c r="B107" s="27">
        <v>6792718.676</v>
      </c>
      <c r="C107" s="27">
        <v>6824843.4460000005</v>
      </c>
      <c r="D107" s="27">
        <v>6798978.0039999997</v>
      </c>
      <c r="E107" s="27">
        <v>6781911.523</v>
      </c>
      <c r="F107" s="27">
        <v>6893092.3289999999</v>
      </c>
      <c r="G107" s="27">
        <v>7065189.9280000003</v>
      </c>
      <c r="H107" s="27">
        <v>7274125.307</v>
      </c>
      <c r="I107" s="27">
        <v>7397015.8710000003</v>
      </c>
      <c r="J107" s="27">
        <v>7541844.358</v>
      </c>
      <c r="K107" s="27">
        <v>7682934.8420000002</v>
      </c>
      <c r="L107" s="27">
        <v>7912790.5820000004</v>
      </c>
      <c r="M107" s="27">
        <v>8134918.6430000002</v>
      </c>
      <c r="N107" s="27">
        <v>8236527.2680000002</v>
      </c>
      <c r="O107" s="27">
        <v>8460749.8949999996</v>
      </c>
      <c r="P107" s="27">
        <v>8660406.7229999993</v>
      </c>
      <c r="Q107" s="27">
        <v>8768425.3379999995</v>
      </c>
      <c r="R107" s="28">
        <v>8956674.9900000002</v>
      </c>
      <c r="S107" s="27">
        <v>9027365.5370000005</v>
      </c>
      <c r="T107" s="27">
        <v>9075771.6009999998</v>
      </c>
      <c r="U107" s="27">
        <v>8614197.3670000006</v>
      </c>
      <c r="V107" s="27">
        <v>9037996.3090000004</v>
      </c>
      <c r="W107" s="27">
        <v>8910695.2420000006</v>
      </c>
      <c r="X107" s="28">
        <v>8940722.9900000002</v>
      </c>
      <c r="Y107" s="27">
        <v>8857927.9140000008</v>
      </c>
      <c r="Z107" s="27">
        <v>8671126.5779999997</v>
      </c>
      <c r="AA107" s="27">
        <v>8817680.3650000002</v>
      </c>
      <c r="AB107" s="27">
        <v>8929110.9140000008</v>
      </c>
      <c r="AC107" s="28">
        <v>9016962.7100000009</v>
      </c>
      <c r="AD107" s="27">
        <v>9016878.466</v>
      </c>
      <c r="AE107" s="27">
        <v>8918906.2719999999</v>
      </c>
      <c r="AF107" s="27">
        <v>8578556.9189999998</v>
      </c>
      <c r="AG107" s="27">
        <v>8963409.034</v>
      </c>
      <c r="AH107" s="27">
        <v>8664972.807</v>
      </c>
      <c r="AI107" s="27">
        <v>8384791.9340000004</v>
      </c>
      <c r="AJ107" s="59"/>
      <c r="AK107" s="59"/>
      <c r="AL107" s="59"/>
      <c r="AM107" s="59"/>
      <c r="AN107" s="59"/>
      <c r="AR107" s="59"/>
      <c r="AS107" s="59"/>
      <c r="AT107" s="61"/>
    </row>
    <row r="108" spans="1:64" x14ac:dyDescent="0.25">
      <c r="A108" s="64" t="s">
        <v>88</v>
      </c>
      <c r="B108" s="24">
        <v>2306989</v>
      </c>
      <c r="C108" s="24">
        <v>2255688</v>
      </c>
      <c r="D108" s="24">
        <v>2306382</v>
      </c>
      <c r="E108" s="24">
        <v>2198957</v>
      </c>
      <c r="F108" s="24">
        <v>2028983</v>
      </c>
      <c r="G108" s="24">
        <v>1938037</v>
      </c>
      <c r="H108" s="24">
        <v>2109689</v>
      </c>
      <c r="I108" s="24">
        <v>1911941</v>
      </c>
      <c r="J108" s="24">
        <v>1896633</v>
      </c>
      <c r="K108" s="24">
        <v>1804899</v>
      </c>
      <c r="L108" s="23">
        <v>1795896.8970000001</v>
      </c>
      <c r="M108" s="23">
        <v>1920526.3370000001</v>
      </c>
      <c r="N108" s="23">
        <v>1883731.527</v>
      </c>
      <c r="O108" s="23">
        <v>2048575.6259999999</v>
      </c>
      <c r="P108" s="23">
        <v>2155672.4380000001</v>
      </c>
      <c r="Q108" s="23">
        <v>2149048.4610000001</v>
      </c>
      <c r="R108" s="23">
        <v>2106489.5460000001</v>
      </c>
      <c r="S108" s="24">
        <v>2005770.3</v>
      </c>
      <c r="T108" s="23">
        <v>2023588.091</v>
      </c>
      <c r="U108" s="23">
        <v>1983772.077</v>
      </c>
      <c r="V108" s="24">
        <v>2159300.31</v>
      </c>
      <c r="W108" s="23">
        <v>1972207.0830000001</v>
      </c>
      <c r="X108" s="23">
        <v>2024923.852</v>
      </c>
      <c r="Y108" s="23">
        <v>2023361.9550000001</v>
      </c>
      <c r="Z108" s="23">
        <v>1862896.0319999999</v>
      </c>
      <c r="AA108" s="23">
        <v>1888523.7109999999</v>
      </c>
      <c r="AB108" s="23">
        <v>1961952.997</v>
      </c>
      <c r="AC108" s="23">
        <v>1971724.1640000001</v>
      </c>
      <c r="AD108" s="23">
        <v>1927604.237</v>
      </c>
      <c r="AE108" s="23">
        <v>1923843.4939999999</v>
      </c>
      <c r="AF108" s="23">
        <v>1837593.9639999999</v>
      </c>
      <c r="AG108" s="23">
        <v>1909234.571</v>
      </c>
      <c r="AH108" s="23">
        <v>1765737.159</v>
      </c>
      <c r="AI108" s="24">
        <v>1682442.87</v>
      </c>
      <c r="AJ108" s="59"/>
      <c r="AK108" s="59"/>
      <c r="AL108" s="59"/>
      <c r="AM108" s="59"/>
      <c r="AN108" s="59"/>
      <c r="AR108" s="59"/>
      <c r="AS108" s="59"/>
      <c r="AT108" s="61"/>
    </row>
    <row r="110" spans="1:64" x14ac:dyDescent="0.25"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</row>
    <row r="111" spans="1:64" x14ac:dyDescent="0.25"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</row>
    <row r="112" spans="1:64" x14ac:dyDescent="0.25"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</row>
    <row r="113" spans="1:40" x14ac:dyDescent="0.25"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</row>
    <row r="114" spans="1:40" x14ac:dyDescent="0.25">
      <c r="AG114" s="50"/>
      <c r="AH114" s="50"/>
      <c r="AI114" s="50"/>
    </row>
    <row r="116" spans="1:40" s="14" customFormat="1" x14ac:dyDescent="0.25">
      <c r="A116" s="14" t="s">
        <v>277</v>
      </c>
      <c r="AG116" s="16"/>
      <c r="AH116" s="16"/>
      <c r="AI116" s="16"/>
      <c r="AJ116" s="16"/>
    </row>
    <row r="117" spans="1:40" s="14" customFormat="1" x14ac:dyDescent="0.25">
      <c r="A117" s="2" t="s">
        <v>124</v>
      </c>
      <c r="AG117" s="16"/>
      <c r="AH117" s="16"/>
      <c r="AI117" s="16"/>
      <c r="AJ117" s="16"/>
    </row>
    <row r="118" spans="1:40" ht="12.75" customHeight="1" x14ac:dyDescent="0.25">
      <c r="AJ118" s="56"/>
      <c r="AK118" s="57"/>
      <c r="AL118" s="57"/>
      <c r="AM118" s="57"/>
      <c r="AN118" s="57"/>
    </row>
    <row r="119" spans="1:40" x14ac:dyDescent="0.25">
      <c r="A119" s="31"/>
      <c r="B119" s="32">
        <v>1990</v>
      </c>
      <c r="C119" s="32">
        <v>1991</v>
      </c>
      <c r="D119" s="32">
        <v>1992</v>
      </c>
      <c r="E119" s="32">
        <v>1993</v>
      </c>
      <c r="F119" s="32">
        <v>1994</v>
      </c>
      <c r="G119" s="32">
        <v>1995</v>
      </c>
      <c r="H119" s="32">
        <v>1996</v>
      </c>
      <c r="I119" s="32">
        <v>1997</v>
      </c>
      <c r="J119" s="32">
        <v>1998</v>
      </c>
      <c r="K119" s="32">
        <v>1999</v>
      </c>
      <c r="L119" s="32">
        <v>2000</v>
      </c>
      <c r="M119" s="32">
        <v>2001</v>
      </c>
      <c r="N119" s="32">
        <v>2002</v>
      </c>
      <c r="O119" s="32">
        <v>2003</v>
      </c>
      <c r="P119" s="32">
        <v>2004</v>
      </c>
      <c r="Q119" s="32">
        <v>2005</v>
      </c>
      <c r="R119" s="32">
        <v>2006</v>
      </c>
      <c r="S119" s="32">
        <v>2007</v>
      </c>
      <c r="T119" s="32">
        <v>2008</v>
      </c>
      <c r="U119" s="32">
        <v>2009</v>
      </c>
      <c r="V119" s="32">
        <v>2010</v>
      </c>
      <c r="W119" s="32">
        <v>2011</v>
      </c>
      <c r="X119" s="32">
        <v>2012</v>
      </c>
      <c r="Y119" s="32">
        <v>2013</v>
      </c>
      <c r="Z119" s="32">
        <v>2014</v>
      </c>
      <c r="AA119" s="32">
        <v>2015</v>
      </c>
      <c r="AB119" s="32">
        <v>2016</v>
      </c>
      <c r="AC119" s="32">
        <v>2017</v>
      </c>
      <c r="AD119" s="32">
        <v>2018</v>
      </c>
      <c r="AE119" s="32">
        <v>2019</v>
      </c>
      <c r="AF119" s="32">
        <v>2020</v>
      </c>
      <c r="AG119" s="32">
        <v>2021</v>
      </c>
      <c r="AH119" s="32">
        <v>2022</v>
      </c>
      <c r="AI119" s="32">
        <v>2023</v>
      </c>
    </row>
    <row r="120" spans="1:40" x14ac:dyDescent="0.25">
      <c r="A120" s="38" t="str">
        <f>A99</f>
        <v>Solid fossil fuels</v>
      </c>
      <c r="B120" s="36">
        <f t="shared" ref="B120:AB120" si="83">B99/1000</f>
        <v>3639.5290800000002</v>
      </c>
      <c r="C120" s="36">
        <f t="shared" si="83"/>
        <v>3159.5227639999998</v>
      </c>
      <c r="D120" s="36">
        <f t="shared" si="83"/>
        <v>2655.512984</v>
      </c>
      <c r="E120" s="36">
        <f t="shared" si="83"/>
        <v>2505.1607999999997</v>
      </c>
      <c r="F120" s="36">
        <f t="shared" si="83"/>
        <v>2210.6240339999999</v>
      </c>
      <c r="G120" s="36">
        <f t="shared" si="83"/>
        <v>2171.0223390000001</v>
      </c>
      <c r="H120" s="36">
        <f t="shared" si="83"/>
        <v>2182.0304879999999</v>
      </c>
      <c r="I120" s="36">
        <f t="shared" si="83"/>
        <v>1980.639672</v>
      </c>
      <c r="J120" s="36">
        <f t="shared" si="83"/>
        <v>1616.855057</v>
      </c>
      <c r="K120" s="36">
        <f t="shared" si="83"/>
        <v>1479.2195589999999</v>
      </c>
      <c r="L120" s="36">
        <f t="shared" si="83"/>
        <v>1400.6315509999999</v>
      </c>
      <c r="M120" s="36">
        <f t="shared" si="83"/>
        <v>1332.4513509999999</v>
      </c>
      <c r="N120" s="36">
        <f t="shared" si="83"/>
        <v>1260.1786079999999</v>
      </c>
      <c r="O120" s="36">
        <f t="shared" si="83"/>
        <v>1277.137555</v>
      </c>
      <c r="P120" s="36">
        <f t="shared" si="83"/>
        <v>1234.3009489999999</v>
      </c>
      <c r="Q120" s="36">
        <f t="shared" si="83"/>
        <v>1194.793598</v>
      </c>
      <c r="R120" s="36">
        <f t="shared" si="83"/>
        <v>1249.1304010000001</v>
      </c>
      <c r="S120" s="36">
        <f t="shared" si="83"/>
        <v>1221.164264</v>
      </c>
      <c r="T120" s="36">
        <f t="shared" si="83"/>
        <v>1195.3692369999999</v>
      </c>
      <c r="U120" s="36">
        <f t="shared" si="83"/>
        <v>1068.3415770000001</v>
      </c>
      <c r="V120" s="36">
        <f t="shared" si="83"/>
        <v>1139.4730730000001</v>
      </c>
      <c r="W120" s="36">
        <f t="shared" si="83"/>
        <v>1126.8135540000001</v>
      </c>
      <c r="X120" s="36">
        <f t="shared" si="83"/>
        <v>1087.065515</v>
      </c>
      <c r="Y120" s="36">
        <f t="shared" si="83"/>
        <v>1038.6333789999999</v>
      </c>
      <c r="Z120" s="36">
        <f t="shared" si="83"/>
        <v>972.95231100000001</v>
      </c>
      <c r="AA120" s="36">
        <f t="shared" si="83"/>
        <v>983.98687100000006</v>
      </c>
      <c r="AB120" s="36">
        <f t="shared" si="83"/>
        <v>994.07399800000007</v>
      </c>
      <c r="AC120" s="36">
        <f t="shared" ref="AC120" si="84">AC99/1000</f>
        <v>1001.44511</v>
      </c>
      <c r="AD120" s="36">
        <f t="shared" ref="AD120:AI120" si="85">AD99/1000</f>
        <v>947.51583999999991</v>
      </c>
      <c r="AE120" s="36">
        <f t="shared" si="85"/>
        <v>829.3137680000001</v>
      </c>
      <c r="AF120" s="36">
        <f t="shared" si="85"/>
        <v>801.04766799999993</v>
      </c>
      <c r="AG120" s="36">
        <f t="shared" si="85"/>
        <v>787.274002</v>
      </c>
      <c r="AH120" s="36">
        <f t="shared" si="85"/>
        <v>702.23882400000002</v>
      </c>
      <c r="AI120" s="36">
        <f t="shared" si="85"/>
        <v>610.70938999999998</v>
      </c>
      <c r="AJ120" s="59"/>
      <c r="AK120" s="59"/>
      <c r="AL120" s="59"/>
      <c r="AM120" s="59"/>
      <c r="AN120" s="59"/>
    </row>
    <row r="121" spans="1:40" x14ac:dyDescent="0.25">
      <c r="A121" s="37" t="s">
        <v>93</v>
      </c>
      <c r="B121" s="35">
        <f t="shared" ref="B121:AB121" si="86">B100/1000</f>
        <v>52.898635999999996</v>
      </c>
      <c r="C121" s="35">
        <f t="shared" si="86"/>
        <v>44.045317000000004</v>
      </c>
      <c r="D121" s="35">
        <f t="shared" si="86"/>
        <v>47.495125999999999</v>
      </c>
      <c r="E121" s="35">
        <f t="shared" si="86"/>
        <v>43.985484999999997</v>
      </c>
      <c r="F121" s="35">
        <f t="shared" si="86"/>
        <v>44.921171000000001</v>
      </c>
      <c r="G121" s="35">
        <f t="shared" si="86"/>
        <v>40.235044000000002</v>
      </c>
      <c r="H121" s="35">
        <f t="shared" si="86"/>
        <v>39.674115</v>
      </c>
      <c r="I121" s="35">
        <f t="shared" si="86"/>
        <v>35.614855000000006</v>
      </c>
      <c r="J121" s="35">
        <f t="shared" si="86"/>
        <v>42.099588000000004</v>
      </c>
      <c r="K121" s="35">
        <f t="shared" si="86"/>
        <v>30.611973000000003</v>
      </c>
      <c r="L121" s="35">
        <f t="shared" si="86"/>
        <v>27.608847000000001</v>
      </c>
      <c r="M121" s="35">
        <f t="shared" si="86"/>
        <v>27.976243</v>
      </c>
      <c r="N121" s="35">
        <f t="shared" si="86"/>
        <v>26.954989000000001</v>
      </c>
      <c r="O121" s="35">
        <f t="shared" si="86"/>
        <v>26.383384999999997</v>
      </c>
      <c r="P121" s="35">
        <f t="shared" si="86"/>
        <v>23.897224999999999</v>
      </c>
      <c r="Q121" s="35">
        <f t="shared" si="86"/>
        <v>23.940179000000001</v>
      </c>
      <c r="R121" s="35">
        <f t="shared" si="86"/>
        <v>27.099565999999999</v>
      </c>
      <c r="S121" s="35">
        <f t="shared" si="86"/>
        <v>27.044042000000001</v>
      </c>
      <c r="T121" s="35">
        <f t="shared" si="86"/>
        <v>27.022010999999999</v>
      </c>
      <c r="U121" s="35">
        <f t="shared" si="86"/>
        <v>23.978472</v>
      </c>
      <c r="V121" s="35">
        <f t="shared" si="86"/>
        <v>25.258671999999997</v>
      </c>
      <c r="W121" s="35">
        <f t="shared" si="86"/>
        <v>24.083518999999999</v>
      </c>
      <c r="X121" s="35">
        <f t="shared" si="86"/>
        <v>21.410094000000001</v>
      </c>
      <c r="Y121" s="35">
        <f t="shared" si="86"/>
        <v>20.549105999999998</v>
      </c>
      <c r="Z121" s="35">
        <f t="shared" si="86"/>
        <v>20.250070000000001</v>
      </c>
      <c r="AA121" s="35">
        <f t="shared" si="86"/>
        <v>19.231894</v>
      </c>
      <c r="AB121" s="35">
        <f t="shared" si="86"/>
        <v>18.680624999999999</v>
      </c>
      <c r="AC121" s="35">
        <f t="shared" ref="AC121:AD121" si="87">AC100/1000</f>
        <v>18.114550999999999</v>
      </c>
      <c r="AD121" s="35">
        <f t="shared" si="87"/>
        <v>19.347720000000002</v>
      </c>
      <c r="AE121" s="35">
        <f t="shared" ref="AE121:AG121" si="88">AE100/1000</f>
        <v>18.226424999999999</v>
      </c>
      <c r="AF121" s="35">
        <f t="shared" ref="AF121:AI121" si="89">AF100/1000</f>
        <v>15.873280000000001</v>
      </c>
      <c r="AG121" s="35">
        <f t="shared" si="88"/>
        <v>14.993034</v>
      </c>
      <c r="AH121" s="35">
        <f t="shared" si="89"/>
        <v>12.764865</v>
      </c>
      <c r="AI121" s="35">
        <f t="shared" si="89"/>
        <v>10.587924999999998</v>
      </c>
      <c r="AJ121" s="59"/>
      <c r="AK121" s="59"/>
      <c r="AL121" s="59"/>
      <c r="AM121" s="59"/>
      <c r="AN121" s="59"/>
    </row>
    <row r="122" spans="1:40" x14ac:dyDescent="0.25">
      <c r="A122" s="37" t="s">
        <v>94</v>
      </c>
      <c r="B122" s="35">
        <f t="shared" ref="B122:AB122" si="90">B101/1000</f>
        <v>6.6303289999999997</v>
      </c>
      <c r="C122" s="35">
        <f t="shared" si="90"/>
        <v>7.12493</v>
      </c>
      <c r="D122" s="35">
        <f t="shared" si="90"/>
        <v>4.2801790000000004</v>
      </c>
      <c r="E122" s="35">
        <f t="shared" si="90"/>
        <v>3.029458</v>
      </c>
      <c r="F122" s="35">
        <f t="shared" si="90"/>
        <v>3.6823049999999999</v>
      </c>
      <c r="G122" s="35">
        <f t="shared" si="90"/>
        <v>3.8816630000000001</v>
      </c>
      <c r="H122" s="35">
        <f t="shared" si="90"/>
        <v>3.8539319999999999</v>
      </c>
      <c r="I122" s="35">
        <f t="shared" si="90"/>
        <v>3.7931759999999999</v>
      </c>
      <c r="J122" s="35">
        <f t="shared" si="90"/>
        <v>3.8085270000000002</v>
      </c>
      <c r="K122" s="35">
        <f t="shared" si="90"/>
        <v>2.3854349999999998</v>
      </c>
      <c r="L122" s="35">
        <f t="shared" si="90"/>
        <v>2.525023</v>
      </c>
      <c r="M122" s="35">
        <f t="shared" si="90"/>
        <v>2.4715030000000002</v>
      </c>
      <c r="N122" s="35">
        <f t="shared" si="90"/>
        <v>2.1184460000000001</v>
      </c>
      <c r="O122" s="35">
        <f t="shared" si="90"/>
        <v>1.830786</v>
      </c>
      <c r="P122" s="35">
        <f t="shared" si="90"/>
        <v>1.969077</v>
      </c>
      <c r="Q122" s="35">
        <f t="shared" si="90"/>
        <v>2.8141750000000001</v>
      </c>
      <c r="R122" s="35">
        <f t="shared" si="90"/>
        <v>2.1792880000000001</v>
      </c>
      <c r="S122" s="35">
        <f t="shared" si="90"/>
        <v>3.1175999999999999</v>
      </c>
      <c r="T122" s="35">
        <f t="shared" si="90"/>
        <v>2.935381</v>
      </c>
      <c r="U122" s="35">
        <f t="shared" si="90"/>
        <v>1.3583369999999999</v>
      </c>
      <c r="V122" s="35">
        <f t="shared" si="90"/>
        <v>1.8448359999999999</v>
      </c>
      <c r="W122" s="35">
        <f t="shared" si="90"/>
        <v>2.1863079999999999</v>
      </c>
      <c r="X122" s="35">
        <f t="shared" si="90"/>
        <v>1.7383869999999999</v>
      </c>
      <c r="Y122" s="35">
        <f t="shared" si="90"/>
        <v>1.5187109999999999</v>
      </c>
      <c r="Z122" s="35">
        <f t="shared" si="90"/>
        <v>1.419778</v>
      </c>
      <c r="AA122" s="35">
        <f t="shared" si="90"/>
        <v>0.62640499999999999</v>
      </c>
      <c r="AB122" s="35">
        <f t="shared" si="90"/>
        <v>0.40771800000000002</v>
      </c>
      <c r="AC122" s="35">
        <f t="shared" ref="AC122:AD122" si="91">AC101/1000</f>
        <v>0.83655299999999999</v>
      </c>
      <c r="AD122" s="35">
        <f t="shared" si="91"/>
        <v>0.93878899999999998</v>
      </c>
      <c r="AE122" s="35">
        <f t="shared" ref="AE122:AG122" si="92">AE101/1000</f>
        <v>0.83238299999999998</v>
      </c>
      <c r="AF122" s="35">
        <f t="shared" ref="AF122:AI122" si="93">AF101/1000</f>
        <v>5.7758000000000004E-2</v>
      </c>
      <c r="AG122" s="35">
        <f t="shared" si="92"/>
        <v>0</v>
      </c>
      <c r="AH122" s="35">
        <f t="shared" si="93"/>
        <v>0</v>
      </c>
      <c r="AI122" s="35">
        <f t="shared" si="93"/>
        <v>0</v>
      </c>
      <c r="AJ122" s="59"/>
      <c r="AK122" s="59"/>
      <c r="AL122" s="59"/>
      <c r="AM122" s="59"/>
      <c r="AN122" s="59"/>
    </row>
    <row r="123" spans="1:40" x14ac:dyDescent="0.25">
      <c r="A123" s="34" t="str">
        <f>A102</f>
        <v>Natural gas</v>
      </c>
      <c r="B123" s="35">
        <f t="shared" ref="B123:AB123" si="94">B102/1000</f>
        <v>7150.9430679999996</v>
      </c>
      <c r="C123" s="35">
        <f t="shared" si="94"/>
        <v>7432.0869540000003</v>
      </c>
      <c r="D123" s="35">
        <f t="shared" si="94"/>
        <v>6978.242467</v>
      </c>
      <c r="E123" s="35">
        <f t="shared" si="94"/>
        <v>7206.9924609999998</v>
      </c>
      <c r="F123" s="35">
        <f t="shared" si="94"/>
        <v>7283.7979299999997</v>
      </c>
      <c r="G123" s="35">
        <f t="shared" si="94"/>
        <v>7827.0624369999996</v>
      </c>
      <c r="H123" s="35">
        <f t="shared" si="94"/>
        <v>8503.7738869999994</v>
      </c>
      <c r="I123" s="35">
        <f t="shared" si="94"/>
        <v>8210.9419319999997</v>
      </c>
      <c r="J123" s="35">
        <f t="shared" si="94"/>
        <v>8310.3069759999998</v>
      </c>
      <c r="K123" s="35">
        <f t="shared" si="94"/>
        <v>8447.9023029999989</v>
      </c>
      <c r="L123" s="35">
        <f t="shared" si="94"/>
        <v>8587.3535449999999</v>
      </c>
      <c r="M123" s="35">
        <f t="shared" si="94"/>
        <v>8919.6054609999992</v>
      </c>
      <c r="N123" s="35">
        <f t="shared" si="94"/>
        <v>8841.5701960000006</v>
      </c>
      <c r="O123" s="35">
        <f t="shared" si="94"/>
        <v>9183.4465199999995</v>
      </c>
      <c r="P123" s="35">
        <f t="shared" si="94"/>
        <v>9186.9138509999993</v>
      </c>
      <c r="Q123" s="35">
        <f t="shared" si="94"/>
        <v>9326.7883000000002</v>
      </c>
      <c r="R123" s="35">
        <f t="shared" si="94"/>
        <v>9120.5389700000014</v>
      </c>
      <c r="S123" s="35">
        <f t="shared" si="94"/>
        <v>8699.9987270000001</v>
      </c>
      <c r="T123" s="35">
        <f t="shared" si="94"/>
        <v>8857.7770820000005</v>
      </c>
      <c r="U123" s="35">
        <f t="shared" si="94"/>
        <v>8342.940294</v>
      </c>
      <c r="V123" s="35">
        <f t="shared" si="94"/>
        <v>9115.3214680000001</v>
      </c>
      <c r="W123" s="35">
        <f t="shared" si="94"/>
        <v>8373.8266239999994</v>
      </c>
      <c r="X123" s="35">
        <f t="shared" si="94"/>
        <v>8579.7955289999991</v>
      </c>
      <c r="Y123" s="35">
        <f t="shared" si="94"/>
        <v>8779.9805150000011</v>
      </c>
      <c r="Z123" s="35">
        <f t="shared" si="94"/>
        <v>7799.5887429999993</v>
      </c>
      <c r="AA123" s="35">
        <f t="shared" si="94"/>
        <v>8085.3404790000004</v>
      </c>
      <c r="AB123" s="35">
        <f t="shared" si="94"/>
        <v>8412.7653900000005</v>
      </c>
      <c r="AC123" s="35">
        <f t="shared" ref="AC123:AD123" si="95">AC102/1000</f>
        <v>8477.0238379999992</v>
      </c>
      <c r="AD123" s="35">
        <f t="shared" si="95"/>
        <v>8475.9157919999998</v>
      </c>
      <c r="AE123" s="35">
        <f t="shared" ref="AE123:AG123" si="96">AE102/1000</f>
        <v>8365.374072999999</v>
      </c>
      <c r="AF123" s="35">
        <f t="shared" ref="AF123:AI123" si="97">AF102/1000</f>
        <v>8159.4747509999997</v>
      </c>
      <c r="AG123" s="35">
        <f t="shared" si="96"/>
        <v>8988.7052160000003</v>
      </c>
      <c r="AH123" s="35">
        <f t="shared" si="97"/>
        <v>7717.0701419999996</v>
      </c>
      <c r="AI123" s="35">
        <f t="shared" si="97"/>
        <v>7201.5920199999991</v>
      </c>
      <c r="AJ123" s="59"/>
      <c r="AK123" s="59"/>
      <c r="AL123" s="59"/>
      <c r="AM123" s="59"/>
      <c r="AN123" s="59"/>
    </row>
    <row r="124" spans="1:40" x14ac:dyDescent="0.25">
      <c r="A124" s="34" t="str">
        <f>A103</f>
        <v>Oil and petroleum products (excluding biofuel portion)</v>
      </c>
      <c r="B124" s="35">
        <f>B103/1000</f>
        <v>15682.131286</v>
      </c>
      <c r="C124" s="35">
        <f t="shared" ref="C124:AB124" si="98">C103/1000</f>
        <v>16027.120031999999</v>
      </c>
      <c r="D124" s="35">
        <f t="shared" si="98"/>
        <v>15966.573355</v>
      </c>
      <c r="E124" s="35">
        <f t="shared" si="98"/>
        <v>15956.635133</v>
      </c>
      <c r="F124" s="35">
        <f t="shared" si="98"/>
        <v>15872.000602</v>
      </c>
      <c r="G124" s="35">
        <f t="shared" si="98"/>
        <v>15970.806471999998</v>
      </c>
      <c r="H124" s="35">
        <f t="shared" si="98"/>
        <v>16535.284991</v>
      </c>
      <c r="I124" s="35">
        <f t="shared" si="98"/>
        <v>16580.374317999998</v>
      </c>
      <c r="J124" s="35">
        <f t="shared" si="98"/>
        <v>16931.082881999999</v>
      </c>
      <c r="K124" s="35">
        <f t="shared" si="98"/>
        <v>16864.748614999997</v>
      </c>
      <c r="L124" s="35">
        <f t="shared" si="98"/>
        <v>16623.801325</v>
      </c>
      <c r="M124" s="35">
        <f t="shared" si="98"/>
        <v>17059.758000000002</v>
      </c>
      <c r="N124" s="35">
        <f t="shared" si="98"/>
        <v>16865.885511999997</v>
      </c>
      <c r="O124" s="35">
        <f t="shared" si="98"/>
        <v>17076.879976</v>
      </c>
      <c r="P124" s="35">
        <f t="shared" si="98"/>
        <v>17113.458791000001</v>
      </c>
      <c r="Q124" s="35">
        <f t="shared" si="98"/>
        <v>16977.955453999999</v>
      </c>
      <c r="R124" s="35">
        <f t="shared" si="98"/>
        <v>16916.898322000001</v>
      </c>
      <c r="S124" s="35">
        <f t="shared" si="98"/>
        <v>16359.165823000001</v>
      </c>
      <c r="T124" s="35">
        <f t="shared" si="98"/>
        <v>16344.176738</v>
      </c>
      <c r="U124" s="35">
        <f t="shared" si="98"/>
        <v>15535.063994</v>
      </c>
      <c r="V124" s="35">
        <f t="shared" si="98"/>
        <v>15346.182933</v>
      </c>
      <c r="W124" s="35">
        <f t="shared" si="98"/>
        <v>14919.621789999999</v>
      </c>
      <c r="X124" s="35">
        <f t="shared" si="98"/>
        <v>14364.667740000001</v>
      </c>
      <c r="Y124" s="35">
        <f t="shared" si="98"/>
        <v>14203.774131999999</v>
      </c>
      <c r="Z124" s="35">
        <f t="shared" si="98"/>
        <v>13980.299448999998</v>
      </c>
      <c r="AA124" s="35">
        <f t="shared" si="98"/>
        <v>14204.193404</v>
      </c>
      <c r="AB124" s="35">
        <f t="shared" si="98"/>
        <v>14388.695485</v>
      </c>
      <c r="AC124" s="35">
        <f t="shared" ref="AC124:AD124" si="99">AC103/1000</f>
        <v>14506.267067000001</v>
      </c>
      <c r="AD124" s="35">
        <f t="shared" si="99"/>
        <v>14445.147756999999</v>
      </c>
      <c r="AE124" s="35">
        <f t="shared" ref="AE124:AG124" si="100">AE103/1000</f>
        <v>14499.911945</v>
      </c>
      <c r="AF124" s="35">
        <f t="shared" ref="AF124:AI124" si="101">AF103/1000</f>
        <v>12987.306433</v>
      </c>
      <c r="AG124" s="35">
        <f t="shared" si="100"/>
        <v>13673.437727</v>
      </c>
      <c r="AH124" s="35">
        <f t="shared" si="101"/>
        <v>13934.422244000001</v>
      </c>
      <c r="AI124" s="35">
        <f t="shared" si="101"/>
        <v>13672.42792</v>
      </c>
      <c r="AJ124" s="59"/>
      <c r="AK124" s="59"/>
      <c r="AL124" s="59"/>
      <c r="AM124" s="59"/>
      <c r="AN124" s="59"/>
    </row>
    <row r="125" spans="1:40" x14ac:dyDescent="0.25">
      <c r="A125" s="34" t="str">
        <f>A104</f>
        <v>Renewables and biofuels</v>
      </c>
      <c r="B125" s="35">
        <f>B104/1000</f>
        <v>1616.8290149999998</v>
      </c>
      <c r="C125" s="35">
        <f t="shared" ref="C125:AB125" si="102">C104/1000</f>
        <v>1683.4556969999999</v>
      </c>
      <c r="D125" s="35">
        <f t="shared" si="102"/>
        <v>1658.201883</v>
      </c>
      <c r="E125" s="35">
        <f t="shared" si="102"/>
        <v>1782.1018959999999</v>
      </c>
      <c r="F125" s="35">
        <f t="shared" si="102"/>
        <v>1752.3548999999998</v>
      </c>
      <c r="G125" s="35">
        <f t="shared" si="102"/>
        <v>1826.316511</v>
      </c>
      <c r="H125" s="35">
        <f t="shared" si="102"/>
        <v>1932.7517269999998</v>
      </c>
      <c r="I125" s="35">
        <f t="shared" si="102"/>
        <v>2017.817808</v>
      </c>
      <c r="J125" s="35">
        <f t="shared" si="102"/>
        <v>2033.346497</v>
      </c>
      <c r="K125" s="35">
        <f t="shared" si="102"/>
        <v>1996.837507</v>
      </c>
      <c r="L125" s="35">
        <f t="shared" si="102"/>
        <v>2043.392895</v>
      </c>
      <c r="M125" s="35">
        <f t="shared" si="102"/>
        <v>2050.1280369999999</v>
      </c>
      <c r="N125" s="35">
        <f t="shared" si="102"/>
        <v>2098.4738780000002</v>
      </c>
      <c r="O125" s="35">
        <f t="shared" si="102"/>
        <v>2326.5068480000004</v>
      </c>
      <c r="P125" s="35">
        <f t="shared" si="102"/>
        <v>2362.5610430000002</v>
      </c>
      <c r="Q125" s="35">
        <f t="shared" si="102"/>
        <v>2540.685207</v>
      </c>
      <c r="R125" s="35">
        <f t="shared" si="102"/>
        <v>2732.3788979999999</v>
      </c>
      <c r="S125" s="35">
        <f t="shared" si="102"/>
        <v>2994.2823050000002</v>
      </c>
      <c r="T125" s="35">
        <f t="shared" si="102"/>
        <v>3199.2125120000001</v>
      </c>
      <c r="U125" s="35">
        <f t="shared" si="102"/>
        <v>3309.7540010000002</v>
      </c>
      <c r="V125" s="35">
        <f t="shared" si="102"/>
        <v>3620.1753859999999</v>
      </c>
      <c r="W125" s="35">
        <f t="shared" si="102"/>
        <v>3496.848649</v>
      </c>
      <c r="X125" s="35">
        <f t="shared" si="102"/>
        <v>3772.3915999999999</v>
      </c>
      <c r="Y125" s="35">
        <f t="shared" si="102"/>
        <v>3795.3230060000001</v>
      </c>
      <c r="Z125" s="35">
        <f t="shared" si="102"/>
        <v>3641.6215460000003</v>
      </c>
      <c r="AA125" s="35">
        <f t="shared" si="102"/>
        <v>3793.0543080000002</v>
      </c>
      <c r="AB125" s="35">
        <f t="shared" si="102"/>
        <v>3850.2994320000003</v>
      </c>
      <c r="AC125" s="35">
        <f t="shared" ref="AC125:AD125" si="103">AC104/1000</f>
        <v>4107.3960230000002</v>
      </c>
      <c r="AD125" s="35">
        <f t="shared" si="103"/>
        <v>4312.7615240000005</v>
      </c>
      <c r="AE125" s="35">
        <f t="shared" ref="AE125:AG125" si="104">AE104/1000</f>
        <v>4377.6084609999998</v>
      </c>
      <c r="AF125" s="35">
        <f t="shared" ref="AF125:AI125" si="105">AF104/1000</f>
        <v>4348.2486989999998</v>
      </c>
      <c r="AG125" s="35">
        <f t="shared" si="104"/>
        <v>4652.3082029999996</v>
      </c>
      <c r="AH125" s="35">
        <f t="shared" si="105"/>
        <v>4614.4076180000002</v>
      </c>
      <c r="AI125" s="35">
        <f t="shared" si="105"/>
        <v>4623.8083470000001</v>
      </c>
      <c r="AJ125" s="59"/>
      <c r="AK125" s="59"/>
      <c r="AL125" s="59"/>
      <c r="AM125" s="59"/>
      <c r="AN125" s="59"/>
    </row>
    <row r="126" spans="1:40" x14ac:dyDescent="0.25">
      <c r="A126" s="39" t="str">
        <f>A105</f>
        <v>Non-renewable waste</v>
      </c>
      <c r="B126" s="35">
        <f>B105/1000</f>
        <v>35.927999999999997</v>
      </c>
      <c r="C126" s="35">
        <f t="shared" ref="C126:AD126" si="106">C105/1000</f>
        <v>40.444000000000003</v>
      </c>
      <c r="D126" s="35">
        <f t="shared" si="106"/>
        <v>39.378999999999998</v>
      </c>
      <c r="E126" s="35">
        <f t="shared" si="106"/>
        <v>43.643000000000001</v>
      </c>
      <c r="F126" s="35">
        <f t="shared" si="106"/>
        <v>54.643999999999998</v>
      </c>
      <c r="G126" s="35">
        <f t="shared" si="106"/>
        <v>63.076000000000001</v>
      </c>
      <c r="H126" s="35">
        <f t="shared" si="106"/>
        <v>56.16</v>
      </c>
      <c r="I126" s="35">
        <f t="shared" si="106"/>
        <v>54.963000000000001</v>
      </c>
      <c r="J126" s="35">
        <f t="shared" si="106"/>
        <v>38.08</v>
      </c>
      <c r="K126" s="35">
        <f t="shared" si="106"/>
        <v>38.863</v>
      </c>
      <c r="L126" s="35">
        <f t="shared" si="106"/>
        <v>41.626442000000004</v>
      </c>
      <c r="M126" s="35">
        <f t="shared" si="106"/>
        <v>40.170714999999994</v>
      </c>
      <c r="N126" s="35">
        <f t="shared" si="106"/>
        <v>42.196646000000001</v>
      </c>
      <c r="O126" s="35">
        <f t="shared" si="106"/>
        <v>57.118430999999994</v>
      </c>
      <c r="P126" s="35">
        <f t="shared" si="106"/>
        <v>63.390388000000002</v>
      </c>
      <c r="Q126" s="35">
        <f t="shared" si="106"/>
        <v>55.285831999999999</v>
      </c>
      <c r="R126" s="35">
        <f t="shared" si="106"/>
        <v>62.461849999999998</v>
      </c>
      <c r="S126" s="35">
        <f t="shared" si="106"/>
        <v>68.400839000000005</v>
      </c>
      <c r="T126" s="35">
        <f t="shared" si="106"/>
        <v>86.29634200000001</v>
      </c>
      <c r="U126" s="35">
        <f t="shared" si="106"/>
        <v>100.565922</v>
      </c>
      <c r="V126" s="35">
        <f t="shared" si="106"/>
        <v>115.34363</v>
      </c>
      <c r="W126" s="35">
        <f t="shared" si="106"/>
        <v>132.54404099999999</v>
      </c>
      <c r="X126" s="35">
        <f t="shared" si="106"/>
        <v>130.31585699999999</v>
      </c>
      <c r="Y126" s="35">
        <f t="shared" si="106"/>
        <v>144.987528</v>
      </c>
      <c r="Z126" s="35">
        <f t="shared" si="106"/>
        <v>153.23790299999999</v>
      </c>
      <c r="AA126" s="35">
        <f t="shared" si="106"/>
        <v>155.74640400000001</v>
      </c>
      <c r="AB126" s="35">
        <f t="shared" si="106"/>
        <v>174.97120699999999</v>
      </c>
      <c r="AC126" s="35">
        <f t="shared" si="106"/>
        <v>175.398166</v>
      </c>
      <c r="AD126" s="35">
        <f t="shared" si="106"/>
        <v>193.090451</v>
      </c>
      <c r="AE126" s="35">
        <f t="shared" ref="AE126:AG126" si="107">AE105/1000</f>
        <v>198.72673900000001</v>
      </c>
      <c r="AF126" s="35">
        <f t="shared" ref="AF126:AI126" si="108">AF105/1000</f>
        <v>207.265827</v>
      </c>
      <c r="AG126" s="35">
        <f t="shared" si="107"/>
        <v>210.05461600000001</v>
      </c>
      <c r="AH126" s="35">
        <f t="shared" si="108"/>
        <v>212.22028700000001</v>
      </c>
      <c r="AI126" s="35">
        <f t="shared" si="108"/>
        <v>201.767076</v>
      </c>
      <c r="AJ126" s="59"/>
      <c r="AK126" s="59"/>
      <c r="AL126" s="59"/>
      <c r="AM126" s="59"/>
      <c r="AN126" s="59"/>
    </row>
    <row r="127" spans="1:40" x14ac:dyDescent="0.25">
      <c r="A127" s="39" t="str">
        <f>A107</f>
        <v>Electricity</v>
      </c>
      <c r="B127" s="40">
        <f>B107/1000</f>
        <v>6792.7186760000004</v>
      </c>
      <c r="C127" s="40">
        <f t="shared" ref="C127:AB127" si="109">C107/1000</f>
        <v>6824.8434460000008</v>
      </c>
      <c r="D127" s="40">
        <f t="shared" si="109"/>
        <v>6798.9780039999996</v>
      </c>
      <c r="E127" s="40">
        <f t="shared" si="109"/>
        <v>6781.9115229999998</v>
      </c>
      <c r="F127" s="40">
        <f t="shared" si="109"/>
        <v>6893.0923290000001</v>
      </c>
      <c r="G127" s="40">
        <f t="shared" si="109"/>
        <v>7065.1899280000007</v>
      </c>
      <c r="H127" s="40">
        <f t="shared" si="109"/>
        <v>7274.1253070000002</v>
      </c>
      <c r="I127" s="40">
        <f t="shared" si="109"/>
        <v>7397.0158710000005</v>
      </c>
      <c r="J127" s="40">
        <f t="shared" si="109"/>
        <v>7541.8443580000003</v>
      </c>
      <c r="K127" s="40">
        <f t="shared" si="109"/>
        <v>7682.9348420000006</v>
      </c>
      <c r="L127" s="40">
        <f t="shared" si="109"/>
        <v>7912.7905820000005</v>
      </c>
      <c r="M127" s="40">
        <f t="shared" si="109"/>
        <v>8134.918643</v>
      </c>
      <c r="N127" s="40">
        <f t="shared" si="109"/>
        <v>8236.5272679999998</v>
      </c>
      <c r="O127" s="40">
        <f t="shared" si="109"/>
        <v>8460.749894999999</v>
      </c>
      <c r="P127" s="40">
        <f t="shared" si="109"/>
        <v>8660.4067230000001</v>
      </c>
      <c r="Q127" s="40">
        <f t="shared" si="109"/>
        <v>8768.4253379999991</v>
      </c>
      <c r="R127" s="40">
        <f t="shared" si="109"/>
        <v>8956.6749899999995</v>
      </c>
      <c r="S127" s="40">
        <f t="shared" si="109"/>
        <v>9027.3655369999997</v>
      </c>
      <c r="T127" s="40">
        <f t="shared" si="109"/>
        <v>9075.7716010000004</v>
      </c>
      <c r="U127" s="40">
        <f t="shared" si="109"/>
        <v>8614.1973670000007</v>
      </c>
      <c r="V127" s="40">
        <f t="shared" si="109"/>
        <v>9037.9963090000001</v>
      </c>
      <c r="W127" s="40">
        <f t="shared" si="109"/>
        <v>8910.6952419999998</v>
      </c>
      <c r="X127" s="40">
        <f t="shared" si="109"/>
        <v>8940.7229900000002</v>
      </c>
      <c r="Y127" s="40">
        <f t="shared" si="109"/>
        <v>8857.9279140000017</v>
      </c>
      <c r="Z127" s="40">
        <f t="shared" si="109"/>
        <v>8671.1265779999994</v>
      </c>
      <c r="AA127" s="40">
        <f t="shared" si="109"/>
        <v>8817.6803650000002</v>
      </c>
      <c r="AB127" s="40">
        <f t="shared" si="109"/>
        <v>8929.1109140000008</v>
      </c>
      <c r="AC127" s="40">
        <f t="shared" ref="AC127:AD127" si="110">AC107/1000</f>
        <v>9016.9627100000016</v>
      </c>
      <c r="AD127" s="40">
        <f t="shared" si="110"/>
        <v>9016.8784660000001</v>
      </c>
      <c r="AE127" s="40">
        <f t="shared" ref="AE127:AG127" si="111">AE107/1000</f>
        <v>8918.9062720000002</v>
      </c>
      <c r="AF127" s="40">
        <f t="shared" ref="AF127:AI127" si="112">AF107/1000</f>
        <v>8578.5569190000006</v>
      </c>
      <c r="AG127" s="40">
        <f t="shared" si="111"/>
        <v>8963.4090340000002</v>
      </c>
      <c r="AH127" s="40">
        <f t="shared" si="112"/>
        <v>8664.9728070000001</v>
      </c>
      <c r="AI127" s="40">
        <f t="shared" si="112"/>
        <v>8384.7919340000008</v>
      </c>
      <c r="AJ127" s="59"/>
      <c r="AK127" s="59"/>
      <c r="AL127" s="59"/>
      <c r="AM127" s="59"/>
      <c r="AN127" s="59"/>
    </row>
    <row r="128" spans="1:40" x14ac:dyDescent="0.25">
      <c r="A128" s="41" t="str">
        <f>A108</f>
        <v>Heat</v>
      </c>
      <c r="B128" s="42">
        <f>B108/1000</f>
        <v>2306.989</v>
      </c>
      <c r="C128" s="42">
        <f t="shared" ref="C128:AB128" si="113">C108/1000</f>
        <v>2255.6880000000001</v>
      </c>
      <c r="D128" s="42">
        <f t="shared" si="113"/>
        <v>2306.3820000000001</v>
      </c>
      <c r="E128" s="42">
        <f t="shared" si="113"/>
        <v>2198.9569999999999</v>
      </c>
      <c r="F128" s="42">
        <f t="shared" si="113"/>
        <v>2028.9829999999999</v>
      </c>
      <c r="G128" s="42">
        <f t="shared" si="113"/>
        <v>1938.037</v>
      </c>
      <c r="H128" s="42">
        <f t="shared" si="113"/>
        <v>2109.6889999999999</v>
      </c>
      <c r="I128" s="42">
        <f t="shared" si="113"/>
        <v>1911.941</v>
      </c>
      <c r="J128" s="42">
        <f t="shared" si="113"/>
        <v>1896.633</v>
      </c>
      <c r="K128" s="42">
        <f t="shared" si="113"/>
        <v>1804.8989999999999</v>
      </c>
      <c r="L128" s="42">
        <f t="shared" si="113"/>
        <v>1795.8968970000001</v>
      </c>
      <c r="M128" s="42">
        <f t="shared" si="113"/>
        <v>1920.526337</v>
      </c>
      <c r="N128" s="42">
        <f t="shared" si="113"/>
        <v>1883.7315269999999</v>
      </c>
      <c r="O128" s="42">
        <f t="shared" si="113"/>
        <v>2048.5756259999998</v>
      </c>
      <c r="P128" s="42">
        <f t="shared" si="113"/>
        <v>2155.6724380000001</v>
      </c>
      <c r="Q128" s="42">
        <f t="shared" si="113"/>
        <v>2149.0484610000003</v>
      </c>
      <c r="R128" s="42">
        <f t="shared" si="113"/>
        <v>2106.4895460000002</v>
      </c>
      <c r="S128" s="42">
        <f t="shared" si="113"/>
        <v>2005.7703000000001</v>
      </c>
      <c r="T128" s="42">
        <f t="shared" si="113"/>
        <v>2023.5880910000001</v>
      </c>
      <c r="U128" s="42">
        <f t="shared" si="113"/>
        <v>1983.7720770000001</v>
      </c>
      <c r="V128" s="42">
        <f t="shared" si="113"/>
        <v>2159.3003100000001</v>
      </c>
      <c r="W128" s="42">
        <f t="shared" si="113"/>
        <v>1972.207083</v>
      </c>
      <c r="X128" s="42">
        <f t="shared" si="113"/>
        <v>2024.9238519999999</v>
      </c>
      <c r="Y128" s="42">
        <f t="shared" si="113"/>
        <v>2023.3619550000001</v>
      </c>
      <c r="Z128" s="42">
        <f t="shared" si="113"/>
        <v>1862.8960319999999</v>
      </c>
      <c r="AA128" s="42">
        <f t="shared" si="113"/>
        <v>1888.5237109999998</v>
      </c>
      <c r="AB128" s="42">
        <f t="shared" si="113"/>
        <v>1961.9529969999999</v>
      </c>
      <c r="AC128" s="42">
        <f t="shared" ref="AC128:AD128" si="114">AC108/1000</f>
        <v>1971.7241640000002</v>
      </c>
      <c r="AD128" s="42">
        <f t="shared" si="114"/>
        <v>1927.604237</v>
      </c>
      <c r="AE128" s="42">
        <f t="shared" ref="AE128:AG128" si="115">AE108/1000</f>
        <v>1923.843494</v>
      </c>
      <c r="AF128" s="42">
        <f t="shared" ref="AF128:AI128" si="116">AF108/1000</f>
        <v>1837.5939639999999</v>
      </c>
      <c r="AG128" s="42">
        <f t="shared" si="115"/>
        <v>1909.234571</v>
      </c>
      <c r="AH128" s="42">
        <f t="shared" si="116"/>
        <v>1765.737159</v>
      </c>
      <c r="AI128" s="42">
        <f t="shared" si="116"/>
        <v>1682.4428700000001</v>
      </c>
      <c r="AJ128" s="59"/>
      <c r="AK128" s="59"/>
      <c r="AL128" s="59"/>
      <c r="AM128" s="59"/>
      <c r="AN128" s="59"/>
    </row>
    <row r="129" spans="1:36" x14ac:dyDescent="0.25">
      <c r="A129" s="43" t="s">
        <v>315</v>
      </c>
    </row>
    <row r="133" spans="1:36" x14ac:dyDescent="0.25">
      <c r="A133" s="44" t="s">
        <v>84</v>
      </c>
      <c r="B133" s="65" t="s">
        <v>90</v>
      </c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G133" s="21"/>
      <c r="AH133" s="21"/>
      <c r="AI133" s="21"/>
      <c r="AJ133" s="21"/>
    </row>
    <row r="134" spans="1:36" x14ac:dyDescent="0.25">
      <c r="A134" s="11" t="s">
        <v>3</v>
      </c>
      <c r="B134" s="15" t="s">
        <v>118</v>
      </c>
      <c r="AG134" s="21"/>
      <c r="AH134" s="21"/>
      <c r="AI134" s="21"/>
      <c r="AJ134" s="21"/>
    </row>
    <row r="135" spans="1:36" s="14" customFormat="1" x14ac:dyDescent="0.25">
      <c r="A135" s="2" t="s">
        <v>2</v>
      </c>
      <c r="B135" s="2" t="s">
        <v>123</v>
      </c>
      <c r="AG135" s="16"/>
      <c r="AH135" s="16"/>
      <c r="AI135" s="16"/>
      <c r="AJ135" s="16"/>
    </row>
    <row r="136" spans="1:36" x14ac:dyDescent="0.25">
      <c r="AG136" s="17"/>
      <c r="AH136" s="21"/>
      <c r="AI136" s="21"/>
      <c r="AJ136" s="21"/>
    </row>
    <row r="137" spans="1:36" x14ac:dyDescent="0.25">
      <c r="A137" s="45" t="s">
        <v>89</v>
      </c>
      <c r="B137" s="20" t="s">
        <v>142</v>
      </c>
      <c r="C137" s="20" t="s">
        <v>143</v>
      </c>
      <c r="D137" s="20" t="s">
        <v>144</v>
      </c>
      <c r="E137" s="20" t="s">
        <v>145</v>
      </c>
      <c r="F137" s="20" t="s">
        <v>146</v>
      </c>
      <c r="G137" s="20" t="s">
        <v>147</v>
      </c>
      <c r="H137" s="20" t="s">
        <v>148</v>
      </c>
      <c r="I137" s="20" t="s">
        <v>149</v>
      </c>
      <c r="J137" s="20" t="s">
        <v>150</v>
      </c>
      <c r="K137" s="20" t="s">
        <v>151</v>
      </c>
      <c r="L137" s="20" t="s">
        <v>152</v>
      </c>
      <c r="M137" s="20" t="s">
        <v>153</v>
      </c>
      <c r="N137" s="20" t="s">
        <v>154</v>
      </c>
      <c r="O137" s="20" t="s">
        <v>155</v>
      </c>
      <c r="P137" s="20" t="s">
        <v>156</v>
      </c>
      <c r="Q137" s="20" t="s">
        <v>157</v>
      </c>
      <c r="R137" s="20" t="s">
        <v>158</v>
      </c>
      <c r="S137" s="20" t="s">
        <v>159</v>
      </c>
      <c r="T137" s="20" t="s">
        <v>160</v>
      </c>
      <c r="U137" s="20" t="s">
        <v>161</v>
      </c>
      <c r="V137" s="20" t="s">
        <v>162</v>
      </c>
      <c r="W137" s="20" t="s">
        <v>163</v>
      </c>
      <c r="X137" s="20" t="s">
        <v>164</v>
      </c>
      <c r="Y137" s="20" t="s">
        <v>165</v>
      </c>
      <c r="Z137" s="20" t="s">
        <v>166</v>
      </c>
      <c r="AA137" s="20" t="s">
        <v>167</v>
      </c>
      <c r="AB137" s="20" t="s">
        <v>168</v>
      </c>
      <c r="AC137" s="20" t="s">
        <v>169</v>
      </c>
      <c r="AD137" s="20" t="s">
        <v>170</v>
      </c>
      <c r="AE137" s="20" t="s">
        <v>171</v>
      </c>
      <c r="AF137" s="20" t="s">
        <v>172</v>
      </c>
      <c r="AG137" s="20" t="s">
        <v>173</v>
      </c>
      <c r="AH137" s="20" t="s">
        <v>240</v>
      </c>
      <c r="AI137" s="266">
        <v>2023</v>
      </c>
      <c r="AJ137" s="21"/>
    </row>
    <row r="138" spans="1:36" x14ac:dyDescent="0.25">
      <c r="A138" s="58" t="s">
        <v>48</v>
      </c>
      <c r="B138" s="23">
        <v>3718191.3360000001</v>
      </c>
      <c r="C138" s="23">
        <v>3650118.7760000001</v>
      </c>
      <c r="D138" s="23">
        <v>3709061.8229999999</v>
      </c>
      <c r="E138" s="23">
        <v>3439460.952</v>
      </c>
      <c r="F138" s="23">
        <v>3767782.9759999998</v>
      </c>
      <c r="G138" s="23">
        <v>3969388.9720000001</v>
      </c>
      <c r="H138" s="23">
        <v>3928474.574</v>
      </c>
      <c r="I138" s="23">
        <v>4168792.5350000001</v>
      </c>
      <c r="J138" s="23">
        <v>4224167.7110000001</v>
      </c>
      <c r="K138" s="24">
        <v>4131746.58</v>
      </c>
      <c r="L138" s="23">
        <v>4246371.0449999999</v>
      </c>
      <c r="M138" s="23">
        <v>4250250.0659999996</v>
      </c>
      <c r="N138" s="23">
        <v>4237013.034</v>
      </c>
      <c r="O138" s="23">
        <v>4204223.2960000001</v>
      </c>
      <c r="P138" s="23">
        <v>4288648.9069999997</v>
      </c>
      <c r="Q138" s="23">
        <v>4390530.8250000002</v>
      </c>
      <c r="R138" s="23">
        <v>4389247.6059999997</v>
      </c>
      <c r="S138" s="23">
        <v>4388766.8360000001</v>
      </c>
      <c r="T138" s="23">
        <v>4262430.2479999997</v>
      </c>
      <c r="U138" s="23">
        <v>3894673.3089999999</v>
      </c>
      <c r="V138" s="23">
        <v>4115927.3509999998</v>
      </c>
      <c r="W138" s="23">
        <v>4040263.2289999998</v>
      </c>
      <c r="X138" s="23">
        <v>3873679.1719999998</v>
      </c>
      <c r="Y138" s="23">
        <v>3739184.4270000001</v>
      </c>
      <c r="Z138" s="23">
        <v>3823403.3339999998</v>
      </c>
      <c r="AA138" s="23">
        <v>3696397.7039999999</v>
      </c>
      <c r="AB138" s="23">
        <v>3687307.594</v>
      </c>
      <c r="AC138" s="23">
        <v>3976328.8620000002</v>
      </c>
      <c r="AD138" s="23">
        <v>3820045.1809999999</v>
      </c>
      <c r="AE138" s="23">
        <v>3791129.4180000001</v>
      </c>
      <c r="AF138" s="24">
        <v>3765288.73</v>
      </c>
      <c r="AG138" s="23">
        <v>3859359.4550000001</v>
      </c>
      <c r="AH138" s="23">
        <v>3244696.9879999999</v>
      </c>
      <c r="AI138" s="23">
        <v>3022536.2749999999</v>
      </c>
      <c r="AJ138" s="21"/>
    </row>
    <row r="139" spans="1:36" x14ac:dyDescent="0.25">
      <c r="A139" s="34" t="s">
        <v>68</v>
      </c>
      <c r="B139" s="27">
        <v>67924.131999999998</v>
      </c>
      <c r="C139" s="27">
        <v>68742.051999999996</v>
      </c>
      <c r="D139" s="27">
        <v>46699.264999999999</v>
      </c>
      <c r="E139" s="27">
        <v>42314.180999999997</v>
      </c>
      <c r="F139" s="27">
        <v>41557.709000000003</v>
      </c>
      <c r="G139" s="27">
        <v>42138.703999999998</v>
      </c>
      <c r="H139" s="27">
        <v>43983.069000000003</v>
      </c>
      <c r="I139" s="27">
        <v>42809.338000000003</v>
      </c>
      <c r="J139" s="27">
        <v>39952.031999999999</v>
      </c>
      <c r="K139" s="27">
        <v>36280.319000000003</v>
      </c>
      <c r="L139" s="27">
        <v>41206.618000000002</v>
      </c>
      <c r="M139" s="27">
        <v>41690.849000000002</v>
      </c>
      <c r="N139" s="27">
        <v>51674.017</v>
      </c>
      <c r="O139" s="27">
        <v>51581.718000000001</v>
      </c>
      <c r="P139" s="28">
        <v>59246.49</v>
      </c>
      <c r="Q139" s="27">
        <v>57783.881999999998</v>
      </c>
      <c r="R139" s="27">
        <v>63629.294000000002</v>
      </c>
      <c r="S139" s="27">
        <v>66538.994999999995</v>
      </c>
      <c r="T139" s="27">
        <v>68561.467000000004</v>
      </c>
      <c r="U139" s="27">
        <v>49986.027999999998</v>
      </c>
      <c r="V139" s="27">
        <v>57996.957000000002</v>
      </c>
      <c r="W139" s="28">
        <v>69784.73</v>
      </c>
      <c r="X139" s="27">
        <v>67748.930999999997</v>
      </c>
      <c r="Y139" s="27">
        <v>71632.729000000007</v>
      </c>
      <c r="Z139" s="27">
        <v>71576.266000000003</v>
      </c>
      <c r="AA139" s="27">
        <v>71801.512000000002</v>
      </c>
      <c r="AB139" s="27">
        <v>70119.441000000006</v>
      </c>
      <c r="AC139" s="27">
        <v>69630.168000000005</v>
      </c>
      <c r="AD139" s="28">
        <v>70785.240000000005</v>
      </c>
      <c r="AE139" s="27">
        <v>65771.180999999997</v>
      </c>
      <c r="AF139" s="27">
        <v>61000.413999999997</v>
      </c>
      <c r="AG139" s="27">
        <v>63919.446000000004</v>
      </c>
      <c r="AH139" s="27">
        <v>61110.944000000003</v>
      </c>
      <c r="AI139" s="27">
        <v>57474.493000000002</v>
      </c>
      <c r="AJ139" s="61"/>
    </row>
    <row r="140" spans="1:36" s="29" customFormat="1" x14ac:dyDescent="0.25">
      <c r="A140" s="37" t="s">
        <v>93</v>
      </c>
      <c r="B140" s="24">
        <v>0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61"/>
    </row>
    <row r="141" spans="1:36" s="29" customFormat="1" x14ac:dyDescent="0.25">
      <c r="A141" s="37" t="s">
        <v>94</v>
      </c>
      <c r="B141" s="27">
        <v>183.59299999999999</v>
      </c>
      <c r="C141" s="27">
        <v>100.922</v>
      </c>
      <c r="D141" s="27">
        <v>165.58199999999999</v>
      </c>
      <c r="E141" s="27">
        <v>282.63499999999999</v>
      </c>
      <c r="F141" s="27">
        <v>224.511</v>
      </c>
      <c r="G141" s="27">
        <v>240.79599999999999</v>
      </c>
      <c r="H141" s="28">
        <v>264.67</v>
      </c>
      <c r="I141" s="27">
        <v>275.66699999999997</v>
      </c>
      <c r="J141" s="28">
        <v>235.77</v>
      </c>
      <c r="K141" s="27">
        <v>193.52199999999999</v>
      </c>
      <c r="L141" s="27">
        <v>267.56200000000001</v>
      </c>
      <c r="M141" s="27">
        <v>325.221</v>
      </c>
      <c r="N141" s="27">
        <v>323.44600000000003</v>
      </c>
      <c r="O141" s="27">
        <v>339.12400000000002</v>
      </c>
      <c r="P141" s="27">
        <v>366.25099999999998</v>
      </c>
      <c r="Q141" s="28">
        <v>384.53</v>
      </c>
      <c r="R141" s="27">
        <v>393.209</v>
      </c>
      <c r="S141" s="27">
        <v>379.77300000000002</v>
      </c>
      <c r="T141" s="27">
        <v>474.976</v>
      </c>
      <c r="U141" s="27">
        <v>556.99099999999999</v>
      </c>
      <c r="V141" s="27">
        <v>651.596</v>
      </c>
      <c r="W141" s="27">
        <v>641.077</v>
      </c>
      <c r="X141" s="27">
        <v>712.00599999999997</v>
      </c>
      <c r="Y141" s="27">
        <v>666.27200000000005</v>
      </c>
      <c r="Z141" s="27">
        <v>777.46600000000001</v>
      </c>
      <c r="AA141" s="27">
        <v>942.29200000000003</v>
      </c>
      <c r="AB141" s="27">
        <v>857.09199999999998</v>
      </c>
      <c r="AC141" s="27">
        <v>2935.2809999999999</v>
      </c>
      <c r="AD141" s="27">
        <v>2775.7489999999998</v>
      </c>
      <c r="AE141" s="27">
        <v>2684.9169999999999</v>
      </c>
      <c r="AF141" s="27">
        <v>2889.6689999999999</v>
      </c>
      <c r="AG141" s="27">
        <v>2660.0949999999998</v>
      </c>
      <c r="AH141" s="27">
        <v>2177.835</v>
      </c>
      <c r="AI141" s="27">
        <v>3073.2249999999999</v>
      </c>
      <c r="AJ141" s="61"/>
    </row>
    <row r="142" spans="1:36" x14ac:dyDescent="0.25">
      <c r="A142" s="34" t="s">
        <v>73</v>
      </c>
      <c r="B142" s="23">
        <v>591068.97199999995</v>
      </c>
      <c r="C142" s="23">
        <v>543574.22400000005</v>
      </c>
      <c r="D142" s="23">
        <v>601851.05500000005</v>
      </c>
      <c r="E142" s="23">
        <v>540936.848</v>
      </c>
      <c r="F142" s="23">
        <v>554842.42500000005</v>
      </c>
      <c r="G142" s="23">
        <v>573756.93500000006</v>
      </c>
      <c r="H142" s="23">
        <v>593567.31799999997</v>
      </c>
      <c r="I142" s="23">
        <v>620559.826</v>
      </c>
      <c r="J142" s="23">
        <v>576162.55200000003</v>
      </c>
      <c r="K142" s="23">
        <v>573159.61100000003</v>
      </c>
      <c r="L142" s="23">
        <v>607059.86699999997</v>
      </c>
      <c r="M142" s="23">
        <v>582540.58100000001</v>
      </c>
      <c r="N142" s="23">
        <v>523413.97499999998</v>
      </c>
      <c r="O142" s="23">
        <v>544256.47900000005</v>
      </c>
      <c r="P142" s="23">
        <v>570014.88699999999</v>
      </c>
      <c r="Q142" s="23">
        <v>590015.84199999995</v>
      </c>
      <c r="R142" s="23">
        <v>537494.174</v>
      </c>
      <c r="S142" s="23">
        <v>577825.69499999995</v>
      </c>
      <c r="T142" s="23">
        <v>558140.26100000006</v>
      </c>
      <c r="U142" s="23">
        <v>503104.69799999997</v>
      </c>
      <c r="V142" s="23">
        <v>571376.15399999998</v>
      </c>
      <c r="W142" s="23">
        <v>600580.62600000005</v>
      </c>
      <c r="X142" s="23">
        <v>584467.02899999998</v>
      </c>
      <c r="Y142" s="23">
        <v>572751.61100000003</v>
      </c>
      <c r="Z142" s="23">
        <v>598700.027</v>
      </c>
      <c r="AA142" s="23">
        <v>573245.74800000002</v>
      </c>
      <c r="AB142" s="23">
        <v>566890.17599999998</v>
      </c>
      <c r="AC142" s="23">
        <v>622699.22900000005</v>
      </c>
      <c r="AD142" s="23">
        <v>611983.03700000001</v>
      </c>
      <c r="AE142" s="23">
        <v>637137.58600000001</v>
      </c>
      <c r="AF142" s="23">
        <v>617683.71799999999</v>
      </c>
      <c r="AG142" s="23">
        <v>609226.97100000002</v>
      </c>
      <c r="AH142" s="23">
        <v>411416.87800000003</v>
      </c>
      <c r="AI142" s="23">
        <v>404796.63299999997</v>
      </c>
      <c r="AJ142" s="61"/>
    </row>
    <row r="143" spans="1:36" x14ac:dyDescent="0.25">
      <c r="A143" s="34" t="s">
        <v>86</v>
      </c>
      <c r="B143" s="27">
        <v>3058404.4389999998</v>
      </c>
      <c r="C143" s="27">
        <v>3037381.1779999998</v>
      </c>
      <c r="D143" s="27">
        <v>3060345.9210000001</v>
      </c>
      <c r="E143" s="27">
        <v>2855927.2880000002</v>
      </c>
      <c r="F143" s="27">
        <v>3171158.3309999998</v>
      </c>
      <c r="G143" s="27">
        <v>3353252.5380000002</v>
      </c>
      <c r="H143" s="27">
        <v>3290659.517</v>
      </c>
      <c r="I143" s="27">
        <v>3504546.5040000002</v>
      </c>
      <c r="J143" s="27">
        <v>3607318.7560000001</v>
      </c>
      <c r="K143" s="27">
        <v>3522113.128</v>
      </c>
      <c r="L143" s="27">
        <v>3597836.9980000001</v>
      </c>
      <c r="M143" s="27">
        <v>3625693.415</v>
      </c>
      <c r="N143" s="27">
        <v>3661601.5959999999</v>
      </c>
      <c r="O143" s="27">
        <v>3608045.9750000001</v>
      </c>
      <c r="P143" s="27">
        <v>3659021.2779999999</v>
      </c>
      <c r="Q143" s="27">
        <v>3742346.571</v>
      </c>
      <c r="R143" s="27">
        <v>3787730.9279999998</v>
      </c>
      <c r="S143" s="27">
        <v>3743605.3739999998</v>
      </c>
      <c r="T143" s="27">
        <v>3635253.5449999999</v>
      </c>
      <c r="U143" s="27">
        <v>3341025.5929999999</v>
      </c>
      <c r="V143" s="27">
        <v>3485267.6430000002</v>
      </c>
      <c r="W143" s="27">
        <v>3368540.7960000001</v>
      </c>
      <c r="X143" s="27">
        <v>3220132.2059999998</v>
      </c>
      <c r="Y143" s="27">
        <v>3093417.8160000001</v>
      </c>
      <c r="Z143" s="27">
        <v>3151557.5759999999</v>
      </c>
      <c r="AA143" s="27">
        <v>3049687.1519999998</v>
      </c>
      <c r="AB143" s="27">
        <v>3048692.8859999999</v>
      </c>
      <c r="AC143" s="27">
        <v>3280331.9989999998</v>
      </c>
      <c r="AD143" s="28">
        <v>3133708.69</v>
      </c>
      <c r="AE143" s="27">
        <v>3084543.2209999999</v>
      </c>
      <c r="AF143" s="27">
        <v>3083123.003</v>
      </c>
      <c r="AG143" s="27">
        <v>3182828.3259999999</v>
      </c>
      <c r="AH143" s="27">
        <v>2769190.923</v>
      </c>
      <c r="AI143" s="28">
        <v>2556492.9300000002</v>
      </c>
      <c r="AJ143" s="61"/>
    </row>
    <row r="144" spans="1:36" x14ac:dyDescent="0.25">
      <c r="A144" s="34" t="s">
        <v>87</v>
      </c>
      <c r="B144" s="24">
        <v>0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61"/>
    </row>
    <row r="145" spans="1:35" x14ac:dyDescent="0.25">
      <c r="A145" s="39" t="s">
        <v>11</v>
      </c>
      <c r="B145" s="30" t="s">
        <v>4</v>
      </c>
      <c r="C145" s="30" t="s">
        <v>4</v>
      </c>
      <c r="D145" s="30" t="s">
        <v>4</v>
      </c>
      <c r="E145" s="30" t="s">
        <v>4</v>
      </c>
      <c r="F145" s="30" t="s">
        <v>4</v>
      </c>
      <c r="G145" s="30" t="s">
        <v>4</v>
      </c>
      <c r="H145" s="30" t="s">
        <v>4</v>
      </c>
      <c r="I145" s="30" t="s">
        <v>4</v>
      </c>
      <c r="J145" s="30" t="s">
        <v>4</v>
      </c>
      <c r="K145" s="30" t="s">
        <v>4</v>
      </c>
      <c r="L145" s="30" t="s">
        <v>4</v>
      </c>
      <c r="M145" s="30" t="s">
        <v>4</v>
      </c>
      <c r="N145" s="30" t="s">
        <v>4</v>
      </c>
      <c r="O145" s="30" t="s">
        <v>4</v>
      </c>
      <c r="P145" s="30" t="s">
        <v>4</v>
      </c>
      <c r="Q145" s="30" t="s">
        <v>4</v>
      </c>
      <c r="R145" s="30" t="s">
        <v>4</v>
      </c>
      <c r="S145" s="30" t="s">
        <v>4</v>
      </c>
      <c r="T145" s="30" t="s">
        <v>4</v>
      </c>
      <c r="U145" s="30" t="s">
        <v>4</v>
      </c>
      <c r="V145" s="30" t="s">
        <v>4</v>
      </c>
      <c r="W145" s="30" t="s">
        <v>4</v>
      </c>
      <c r="X145" s="30" t="s">
        <v>4</v>
      </c>
      <c r="Y145" s="30" t="s">
        <v>4</v>
      </c>
      <c r="Z145" s="30" t="s">
        <v>4</v>
      </c>
      <c r="AA145" s="30" t="s">
        <v>4</v>
      </c>
      <c r="AB145" s="30" t="s">
        <v>4</v>
      </c>
      <c r="AC145" s="30" t="s">
        <v>4</v>
      </c>
      <c r="AD145" s="30" t="s">
        <v>4</v>
      </c>
      <c r="AE145" s="30" t="s">
        <v>4</v>
      </c>
      <c r="AF145" s="30" t="s">
        <v>4</v>
      </c>
      <c r="AG145" s="30" t="s">
        <v>4</v>
      </c>
      <c r="AH145" s="30" t="s">
        <v>4</v>
      </c>
      <c r="AI145" s="30" t="s">
        <v>4</v>
      </c>
    </row>
    <row r="146" spans="1:35" x14ac:dyDescent="0.25">
      <c r="A146" s="34" t="s">
        <v>6</v>
      </c>
      <c r="B146" s="63" t="s">
        <v>4</v>
      </c>
      <c r="C146" s="63" t="s">
        <v>4</v>
      </c>
      <c r="D146" s="63" t="s">
        <v>4</v>
      </c>
      <c r="E146" s="63" t="s">
        <v>4</v>
      </c>
      <c r="F146" s="63" t="s">
        <v>4</v>
      </c>
      <c r="G146" s="63" t="s">
        <v>4</v>
      </c>
      <c r="H146" s="63" t="s">
        <v>4</v>
      </c>
      <c r="I146" s="63" t="s">
        <v>4</v>
      </c>
      <c r="J146" s="63" t="s">
        <v>4</v>
      </c>
      <c r="K146" s="63" t="s">
        <v>4</v>
      </c>
      <c r="L146" s="63" t="s">
        <v>4</v>
      </c>
      <c r="M146" s="63" t="s">
        <v>4</v>
      </c>
      <c r="N146" s="63" t="s">
        <v>4</v>
      </c>
      <c r="O146" s="63" t="s">
        <v>4</v>
      </c>
      <c r="P146" s="63" t="s">
        <v>4</v>
      </c>
      <c r="Q146" s="63" t="s">
        <v>4</v>
      </c>
      <c r="R146" s="63" t="s">
        <v>4</v>
      </c>
      <c r="S146" s="63" t="s">
        <v>4</v>
      </c>
      <c r="T146" s="63" t="s">
        <v>4</v>
      </c>
      <c r="U146" s="63" t="s">
        <v>4</v>
      </c>
      <c r="V146" s="63" t="s">
        <v>4</v>
      </c>
      <c r="W146" s="63" t="s">
        <v>4</v>
      </c>
      <c r="X146" s="63" t="s">
        <v>4</v>
      </c>
      <c r="Y146" s="63" t="s">
        <v>4</v>
      </c>
      <c r="Z146" s="63" t="s">
        <v>4</v>
      </c>
      <c r="AA146" s="63" t="s">
        <v>4</v>
      </c>
      <c r="AB146" s="63" t="s">
        <v>4</v>
      </c>
      <c r="AC146" s="63" t="s">
        <v>4</v>
      </c>
      <c r="AD146" s="63" t="s">
        <v>4</v>
      </c>
      <c r="AE146" s="63" t="s">
        <v>4</v>
      </c>
      <c r="AF146" s="63" t="s">
        <v>4</v>
      </c>
      <c r="AG146" s="63" t="s">
        <v>4</v>
      </c>
      <c r="AH146" s="63" t="s">
        <v>4</v>
      </c>
      <c r="AI146" s="63" t="s">
        <v>4</v>
      </c>
    </row>
    <row r="147" spans="1:35" x14ac:dyDescent="0.25">
      <c r="A147" s="34" t="s">
        <v>9</v>
      </c>
      <c r="B147" s="30" t="s">
        <v>4</v>
      </c>
      <c r="C147" s="30" t="s">
        <v>4</v>
      </c>
      <c r="D147" s="30" t="s">
        <v>4</v>
      </c>
      <c r="E147" s="30" t="s">
        <v>4</v>
      </c>
      <c r="F147" s="30" t="s">
        <v>4</v>
      </c>
      <c r="G147" s="30" t="s">
        <v>4</v>
      </c>
      <c r="H147" s="30" t="s">
        <v>4</v>
      </c>
      <c r="I147" s="30" t="s">
        <v>4</v>
      </c>
      <c r="J147" s="30" t="s">
        <v>4</v>
      </c>
      <c r="K147" s="30" t="s">
        <v>4</v>
      </c>
      <c r="L147" s="30" t="s">
        <v>4</v>
      </c>
      <c r="M147" s="30" t="s">
        <v>4</v>
      </c>
      <c r="N147" s="30" t="s">
        <v>4</v>
      </c>
      <c r="O147" s="30" t="s">
        <v>4</v>
      </c>
      <c r="P147" s="30" t="s">
        <v>4</v>
      </c>
      <c r="Q147" s="30" t="s">
        <v>4</v>
      </c>
      <c r="R147" s="30" t="s">
        <v>4</v>
      </c>
      <c r="S147" s="30" t="s">
        <v>4</v>
      </c>
      <c r="T147" s="30" t="s">
        <v>4</v>
      </c>
      <c r="U147" s="30" t="s">
        <v>4</v>
      </c>
      <c r="V147" s="30" t="s">
        <v>4</v>
      </c>
      <c r="W147" s="30" t="s">
        <v>4</v>
      </c>
      <c r="X147" s="30" t="s">
        <v>4</v>
      </c>
      <c r="Y147" s="30" t="s">
        <v>4</v>
      </c>
      <c r="Z147" s="30" t="s">
        <v>4</v>
      </c>
      <c r="AA147" s="30" t="s">
        <v>4</v>
      </c>
      <c r="AB147" s="30" t="s">
        <v>4</v>
      </c>
      <c r="AC147" s="30" t="s">
        <v>4</v>
      </c>
      <c r="AD147" s="30" t="s">
        <v>4</v>
      </c>
      <c r="AE147" s="30" t="s">
        <v>4</v>
      </c>
      <c r="AF147" s="30" t="s">
        <v>4</v>
      </c>
      <c r="AG147" s="30" t="s">
        <v>4</v>
      </c>
      <c r="AH147" s="30" t="s">
        <v>4</v>
      </c>
      <c r="AI147" s="30" t="s">
        <v>4</v>
      </c>
    </row>
    <row r="148" spans="1:35" x14ac:dyDescent="0.25">
      <c r="A148" s="41" t="s">
        <v>88</v>
      </c>
      <c r="B148" s="63" t="s">
        <v>4</v>
      </c>
      <c r="C148" s="63" t="s">
        <v>4</v>
      </c>
      <c r="D148" s="63" t="s">
        <v>4</v>
      </c>
      <c r="E148" s="63" t="s">
        <v>4</v>
      </c>
      <c r="F148" s="63" t="s">
        <v>4</v>
      </c>
      <c r="G148" s="63" t="s">
        <v>4</v>
      </c>
      <c r="H148" s="63" t="s">
        <v>4</v>
      </c>
      <c r="I148" s="63" t="s">
        <v>4</v>
      </c>
      <c r="J148" s="63" t="s">
        <v>4</v>
      </c>
      <c r="K148" s="63" t="s">
        <v>4</v>
      </c>
      <c r="L148" s="63" t="s">
        <v>4</v>
      </c>
      <c r="M148" s="63" t="s">
        <v>4</v>
      </c>
      <c r="N148" s="63" t="s">
        <v>4</v>
      </c>
      <c r="O148" s="63" t="s">
        <v>4</v>
      </c>
      <c r="P148" s="63" t="s">
        <v>4</v>
      </c>
      <c r="Q148" s="63" t="s">
        <v>4</v>
      </c>
      <c r="R148" s="63" t="s">
        <v>4</v>
      </c>
      <c r="S148" s="63" t="s">
        <v>4</v>
      </c>
      <c r="T148" s="63" t="s">
        <v>4</v>
      </c>
      <c r="U148" s="63" t="s">
        <v>4</v>
      </c>
      <c r="V148" s="63" t="s">
        <v>4</v>
      </c>
      <c r="W148" s="63" t="s">
        <v>4</v>
      </c>
      <c r="X148" s="63" t="s">
        <v>4</v>
      </c>
      <c r="Y148" s="63" t="s">
        <v>4</v>
      </c>
      <c r="Z148" s="63" t="s">
        <v>4</v>
      </c>
      <c r="AA148" s="63" t="s">
        <v>4</v>
      </c>
      <c r="AB148" s="63" t="s">
        <v>4</v>
      </c>
      <c r="AC148" s="63" t="s">
        <v>4</v>
      </c>
      <c r="AD148" s="63" t="s">
        <v>4</v>
      </c>
      <c r="AE148" s="63" t="s">
        <v>4</v>
      </c>
      <c r="AF148" s="63" t="s">
        <v>4</v>
      </c>
      <c r="AG148" s="63" t="s">
        <v>4</v>
      </c>
      <c r="AH148" s="63" t="s">
        <v>4</v>
      </c>
      <c r="AI148" s="63" t="s">
        <v>4</v>
      </c>
    </row>
    <row r="149" spans="1:35" x14ac:dyDescent="0.25">
      <c r="A149" s="43"/>
    </row>
    <row r="150" spans="1:35" x14ac:dyDescent="0.25">
      <c r="A150" s="43"/>
    </row>
    <row r="151" spans="1:35" x14ac:dyDescent="0.25">
      <c r="A151" s="43"/>
    </row>
    <row r="152" spans="1:35" x14ac:dyDescent="0.25">
      <c r="A152" s="14" t="s">
        <v>278</v>
      </c>
    </row>
    <row r="153" spans="1:35" x14ac:dyDescent="0.25">
      <c r="A153" s="2" t="s">
        <v>124</v>
      </c>
    </row>
    <row r="154" spans="1:35" x14ac:dyDescent="0.25">
      <c r="A154" s="43"/>
    </row>
    <row r="155" spans="1:35" x14ac:dyDescent="0.25">
      <c r="A155" s="31"/>
      <c r="B155" s="32">
        <v>1990</v>
      </c>
      <c r="C155" s="32">
        <v>1991</v>
      </c>
      <c r="D155" s="32">
        <v>1992</v>
      </c>
      <c r="E155" s="32">
        <v>1993</v>
      </c>
      <c r="F155" s="32">
        <v>1994</v>
      </c>
      <c r="G155" s="32">
        <v>1995</v>
      </c>
      <c r="H155" s="32">
        <v>1996</v>
      </c>
      <c r="I155" s="32">
        <v>1997</v>
      </c>
      <c r="J155" s="32">
        <v>1998</v>
      </c>
      <c r="K155" s="32">
        <v>1999</v>
      </c>
      <c r="L155" s="32">
        <v>2000</v>
      </c>
      <c r="M155" s="32">
        <v>2001</v>
      </c>
      <c r="N155" s="32">
        <v>2002</v>
      </c>
      <c r="O155" s="32">
        <v>2003</v>
      </c>
      <c r="P155" s="32">
        <v>2004</v>
      </c>
      <c r="Q155" s="32">
        <v>2005</v>
      </c>
      <c r="R155" s="32">
        <v>2006</v>
      </c>
      <c r="S155" s="32">
        <v>2007</v>
      </c>
      <c r="T155" s="32">
        <v>2008</v>
      </c>
      <c r="U155" s="32">
        <v>2009</v>
      </c>
      <c r="V155" s="32">
        <v>2010</v>
      </c>
      <c r="W155" s="32">
        <v>2011</v>
      </c>
      <c r="X155" s="32">
        <v>2012</v>
      </c>
      <c r="Y155" s="32">
        <v>2013</v>
      </c>
      <c r="Z155" s="32">
        <v>2014</v>
      </c>
      <c r="AA155" s="32">
        <v>2015</v>
      </c>
      <c r="AB155" s="32">
        <v>2016</v>
      </c>
      <c r="AC155" s="32">
        <v>2017</v>
      </c>
      <c r="AD155" s="32">
        <v>2018</v>
      </c>
      <c r="AE155" s="32">
        <v>2019</v>
      </c>
      <c r="AF155" s="32">
        <v>2020</v>
      </c>
      <c r="AG155" s="32">
        <v>2021</v>
      </c>
      <c r="AH155" s="32">
        <v>2022</v>
      </c>
      <c r="AI155" s="32">
        <v>2023</v>
      </c>
    </row>
    <row r="156" spans="1:35" x14ac:dyDescent="0.25">
      <c r="A156" s="34" t="s">
        <v>68</v>
      </c>
      <c r="B156" s="35">
        <f t="shared" ref="B156:AI156" si="117">B139/1000</f>
        <v>67.924132</v>
      </c>
      <c r="C156" s="35">
        <f t="shared" si="117"/>
        <v>68.742052000000001</v>
      </c>
      <c r="D156" s="35">
        <f t="shared" si="117"/>
        <v>46.699264999999997</v>
      </c>
      <c r="E156" s="35">
        <f t="shared" si="117"/>
        <v>42.314180999999998</v>
      </c>
      <c r="F156" s="35">
        <f t="shared" si="117"/>
        <v>41.557709000000003</v>
      </c>
      <c r="G156" s="35">
        <f t="shared" si="117"/>
        <v>42.138703999999997</v>
      </c>
      <c r="H156" s="35">
        <f t="shared" si="117"/>
        <v>43.983069</v>
      </c>
      <c r="I156" s="35">
        <f t="shared" si="117"/>
        <v>42.809338000000004</v>
      </c>
      <c r="J156" s="35">
        <f t="shared" si="117"/>
        <v>39.952032000000003</v>
      </c>
      <c r="K156" s="35">
        <f t="shared" si="117"/>
        <v>36.280319000000006</v>
      </c>
      <c r="L156" s="35">
        <f t="shared" si="117"/>
        <v>41.206617999999999</v>
      </c>
      <c r="M156" s="35">
        <f t="shared" si="117"/>
        <v>41.690849</v>
      </c>
      <c r="N156" s="35">
        <f t="shared" si="117"/>
        <v>51.674016999999999</v>
      </c>
      <c r="O156" s="35">
        <f t="shared" si="117"/>
        <v>51.581718000000002</v>
      </c>
      <c r="P156" s="35">
        <f t="shared" si="117"/>
        <v>59.246490000000001</v>
      </c>
      <c r="Q156" s="35">
        <f t="shared" si="117"/>
        <v>57.783881999999998</v>
      </c>
      <c r="R156" s="35">
        <f t="shared" si="117"/>
        <v>63.629294000000002</v>
      </c>
      <c r="S156" s="35">
        <f t="shared" si="117"/>
        <v>66.538995</v>
      </c>
      <c r="T156" s="35">
        <f t="shared" si="117"/>
        <v>68.561467000000007</v>
      </c>
      <c r="U156" s="35">
        <f t="shared" si="117"/>
        <v>49.986027999999997</v>
      </c>
      <c r="V156" s="35">
        <f t="shared" si="117"/>
        <v>57.996957000000002</v>
      </c>
      <c r="W156" s="35">
        <f t="shared" si="117"/>
        <v>69.784729999999996</v>
      </c>
      <c r="X156" s="35">
        <f t="shared" si="117"/>
        <v>67.748930999999999</v>
      </c>
      <c r="Y156" s="35">
        <f t="shared" si="117"/>
        <v>71.632729000000012</v>
      </c>
      <c r="Z156" s="35">
        <f t="shared" si="117"/>
        <v>71.576266000000004</v>
      </c>
      <c r="AA156" s="35">
        <f t="shared" si="117"/>
        <v>71.801512000000002</v>
      </c>
      <c r="AB156" s="35">
        <f t="shared" si="117"/>
        <v>70.119441000000009</v>
      </c>
      <c r="AC156" s="35">
        <f t="shared" si="117"/>
        <v>69.630168000000012</v>
      </c>
      <c r="AD156" s="67">
        <f t="shared" si="117"/>
        <v>70.785240000000002</v>
      </c>
      <c r="AE156" s="40">
        <f t="shared" si="117"/>
        <v>65.771180999999999</v>
      </c>
      <c r="AF156" s="40">
        <f t="shared" si="117"/>
        <v>61.000413999999999</v>
      </c>
      <c r="AG156" s="40">
        <f t="shared" si="117"/>
        <v>63.919446000000001</v>
      </c>
      <c r="AH156" s="40">
        <f t="shared" si="117"/>
        <v>61.110944000000003</v>
      </c>
      <c r="AI156" s="40">
        <f t="shared" si="117"/>
        <v>57.474493000000002</v>
      </c>
    </row>
    <row r="157" spans="1:35" x14ac:dyDescent="0.25">
      <c r="A157" s="39" t="s">
        <v>73</v>
      </c>
      <c r="B157" s="40">
        <f t="shared" ref="B157:AI157" si="118">B142/1000</f>
        <v>591.06897199999992</v>
      </c>
      <c r="C157" s="40">
        <f t="shared" si="118"/>
        <v>543.57422400000007</v>
      </c>
      <c r="D157" s="40">
        <f t="shared" si="118"/>
        <v>601.85105500000009</v>
      </c>
      <c r="E157" s="40">
        <f t="shared" si="118"/>
        <v>540.93684800000005</v>
      </c>
      <c r="F157" s="40">
        <f t="shared" si="118"/>
        <v>554.84242500000005</v>
      </c>
      <c r="G157" s="40">
        <f t="shared" si="118"/>
        <v>573.75693500000011</v>
      </c>
      <c r="H157" s="40">
        <f t="shared" si="118"/>
        <v>593.567318</v>
      </c>
      <c r="I157" s="40">
        <f t="shared" si="118"/>
        <v>620.55982600000004</v>
      </c>
      <c r="J157" s="40">
        <f t="shared" si="118"/>
        <v>576.16255200000001</v>
      </c>
      <c r="K157" s="40">
        <f t="shared" si="118"/>
        <v>573.15961100000004</v>
      </c>
      <c r="L157" s="40">
        <f t="shared" si="118"/>
        <v>607.05986699999994</v>
      </c>
      <c r="M157" s="40">
        <f t="shared" si="118"/>
        <v>582.54058099999997</v>
      </c>
      <c r="N157" s="40">
        <f t="shared" si="118"/>
        <v>523.41397499999994</v>
      </c>
      <c r="O157" s="40">
        <f t="shared" si="118"/>
        <v>544.25647900000001</v>
      </c>
      <c r="P157" s="40">
        <f t="shared" si="118"/>
        <v>570.01488700000004</v>
      </c>
      <c r="Q157" s="40">
        <f t="shared" si="118"/>
        <v>590.01584199999991</v>
      </c>
      <c r="R157" s="40">
        <f t="shared" si="118"/>
        <v>537.49417400000004</v>
      </c>
      <c r="S157" s="40">
        <f t="shared" si="118"/>
        <v>577.825695</v>
      </c>
      <c r="T157" s="40">
        <f t="shared" si="118"/>
        <v>558.14026100000001</v>
      </c>
      <c r="U157" s="40">
        <f t="shared" si="118"/>
        <v>503.10469799999998</v>
      </c>
      <c r="V157" s="40">
        <f t="shared" si="118"/>
        <v>571.37615399999993</v>
      </c>
      <c r="W157" s="40">
        <f t="shared" si="118"/>
        <v>600.58062600000005</v>
      </c>
      <c r="X157" s="40">
        <f t="shared" si="118"/>
        <v>584.46702900000003</v>
      </c>
      <c r="Y157" s="40">
        <f t="shared" si="118"/>
        <v>572.75161100000003</v>
      </c>
      <c r="Z157" s="40">
        <f t="shared" si="118"/>
        <v>598.70002699999998</v>
      </c>
      <c r="AA157" s="40">
        <f t="shared" si="118"/>
        <v>573.24574800000005</v>
      </c>
      <c r="AB157" s="40">
        <f t="shared" si="118"/>
        <v>566.890176</v>
      </c>
      <c r="AC157" s="40">
        <f t="shared" si="118"/>
        <v>622.69922900000006</v>
      </c>
      <c r="AD157" s="40">
        <f t="shared" si="118"/>
        <v>611.98303699999997</v>
      </c>
      <c r="AE157" s="40">
        <f t="shared" si="118"/>
        <v>637.13758600000006</v>
      </c>
      <c r="AF157" s="40">
        <f t="shared" si="118"/>
        <v>617.683718</v>
      </c>
      <c r="AG157" s="40">
        <f t="shared" si="118"/>
        <v>609.22697100000005</v>
      </c>
      <c r="AH157" s="40">
        <f t="shared" si="118"/>
        <v>411.41687800000005</v>
      </c>
      <c r="AI157" s="40">
        <f t="shared" si="118"/>
        <v>404.79663299999999</v>
      </c>
    </row>
    <row r="158" spans="1:35" x14ac:dyDescent="0.25">
      <c r="A158" s="66" t="s">
        <v>113</v>
      </c>
      <c r="B158" s="67">
        <f t="shared" ref="B158:AI158" si="119">B143/1000</f>
        <v>3058.4044389999999</v>
      </c>
      <c r="C158" s="67">
        <f t="shared" si="119"/>
        <v>3037.3811779999996</v>
      </c>
      <c r="D158" s="67">
        <f t="shared" si="119"/>
        <v>3060.3459210000001</v>
      </c>
      <c r="E158" s="67">
        <f t="shared" si="119"/>
        <v>2855.9272880000003</v>
      </c>
      <c r="F158" s="67">
        <f t="shared" si="119"/>
        <v>3171.1583309999996</v>
      </c>
      <c r="G158" s="67">
        <f t="shared" si="119"/>
        <v>3353.2525380000002</v>
      </c>
      <c r="H158" s="67">
        <f t="shared" si="119"/>
        <v>3290.6595170000001</v>
      </c>
      <c r="I158" s="67">
        <f t="shared" si="119"/>
        <v>3504.5465040000004</v>
      </c>
      <c r="J158" s="67">
        <f t="shared" si="119"/>
        <v>3607.3187560000001</v>
      </c>
      <c r="K158" s="67">
        <f t="shared" si="119"/>
        <v>3522.113128</v>
      </c>
      <c r="L158" s="67">
        <f t="shared" si="119"/>
        <v>3597.8369980000002</v>
      </c>
      <c r="M158" s="67">
        <f t="shared" si="119"/>
        <v>3625.6934150000002</v>
      </c>
      <c r="N158" s="67">
        <f t="shared" si="119"/>
        <v>3661.601596</v>
      </c>
      <c r="O158" s="67">
        <f t="shared" si="119"/>
        <v>3608.045975</v>
      </c>
      <c r="P158" s="67">
        <f t="shared" si="119"/>
        <v>3659.0212779999997</v>
      </c>
      <c r="Q158" s="67">
        <f t="shared" si="119"/>
        <v>3742.346571</v>
      </c>
      <c r="R158" s="67">
        <f t="shared" si="119"/>
        <v>3787.7309279999999</v>
      </c>
      <c r="S158" s="67">
        <f t="shared" si="119"/>
        <v>3743.6053739999998</v>
      </c>
      <c r="T158" s="67">
        <f t="shared" si="119"/>
        <v>3635.253545</v>
      </c>
      <c r="U158" s="67">
        <f t="shared" si="119"/>
        <v>3341.0255929999998</v>
      </c>
      <c r="V158" s="67">
        <f t="shared" si="119"/>
        <v>3485.2676430000001</v>
      </c>
      <c r="W158" s="67">
        <f t="shared" si="119"/>
        <v>3368.5407960000002</v>
      </c>
      <c r="X158" s="67">
        <f t="shared" si="119"/>
        <v>3220.1322059999998</v>
      </c>
      <c r="Y158" s="67">
        <f t="shared" si="119"/>
        <v>3093.4178160000001</v>
      </c>
      <c r="Z158" s="67">
        <f t="shared" si="119"/>
        <v>3151.5575759999997</v>
      </c>
      <c r="AA158" s="67">
        <f t="shared" si="119"/>
        <v>3049.687152</v>
      </c>
      <c r="AB158" s="67">
        <f t="shared" si="119"/>
        <v>3048.6928859999998</v>
      </c>
      <c r="AC158" s="67">
        <f t="shared" si="119"/>
        <v>3280.331999</v>
      </c>
      <c r="AD158" s="67">
        <f t="shared" si="119"/>
        <v>3133.7086899999999</v>
      </c>
      <c r="AE158" s="40">
        <f t="shared" si="119"/>
        <v>3084.5432209999999</v>
      </c>
      <c r="AF158" s="40">
        <f t="shared" si="119"/>
        <v>3083.1230030000002</v>
      </c>
      <c r="AG158" s="40">
        <f t="shared" si="119"/>
        <v>3182.8283259999998</v>
      </c>
      <c r="AH158" s="40">
        <f t="shared" si="119"/>
        <v>2769.1909230000001</v>
      </c>
      <c r="AI158" s="40">
        <f t="shared" si="119"/>
        <v>2556.4929300000003</v>
      </c>
    </row>
    <row r="159" spans="1:35" x14ac:dyDescent="0.25">
      <c r="A159" s="62" t="s">
        <v>93</v>
      </c>
      <c r="B159" s="40">
        <f t="shared" ref="B159:AB159" si="120">B140/1000</f>
        <v>0</v>
      </c>
      <c r="C159" s="40">
        <f t="shared" si="120"/>
        <v>0</v>
      </c>
      <c r="D159" s="40">
        <f t="shared" si="120"/>
        <v>0</v>
      </c>
      <c r="E159" s="40">
        <f t="shared" si="120"/>
        <v>0</v>
      </c>
      <c r="F159" s="40">
        <f t="shared" si="120"/>
        <v>0</v>
      </c>
      <c r="G159" s="40">
        <f t="shared" si="120"/>
        <v>0</v>
      </c>
      <c r="H159" s="40">
        <f t="shared" si="120"/>
        <v>0</v>
      </c>
      <c r="I159" s="40">
        <f t="shared" si="120"/>
        <v>0</v>
      </c>
      <c r="J159" s="40">
        <f t="shared" si="120"/>
        <v>0</v>
      </c>
      <c r="K159" s="40">
        <f t="shared" si="120"/>
        <v>0</v>
      </c>
      <c r="L159" s="40">
        <f t="shared" si="120"/>
        <v>0</v>
      </c>
      <c r="M159" s="40">
        <f t="shared" si="120"/>
        <v>0</v>
      </c>
      <c r="N159" s="40">
        <f t="shared" si="120"/>
        <v>0</v>
      </c>
      <c r="O159" s="40">
        <f t="shared" si="120"/>
        <v>0</v>
      </c>
      <c r="P159" s="40">
        <f t="shared" si="120"/>
        <v>0</v>
      </c>
      <c r="Q159" s="40">
        <f t="shared" si="120"/>
        <v>0</v>
      </c>
      <c r="R159" s="40">
        <f t="shared" si="120"/>
        <v>0</v>
      </c>
      <c r="S159" s="40">
        <f t="shared" si="120"/>
        <v>0</v>
      </c>
      <c r="T159" s="40">
        <f t="shared" si="120"/>
        <v>0</v>
      </c>
      <c r="U159" s="40">
        <f t="shared" si="120"/>
        <v>0</v>
      </c>
      <c r="V159" s="40">
        <f t="shared" si="120"/>
        <v>0</v>
      </c>
      <c r="W159" s="40">
        <f t="shared" si="120"/>
        <v>0</v>
      </c>
      <c r="X159" s="40">
        <f t="shared" si="120"/>
        <v>0</v>
      </c>
      <c r="Y159" s="40">
        <f t="shared" si="120"/>
        <v>0</v>
      </c>
      <c r="Z159" s="40">
        <f t="shared" si="120"/>
        <v>0</v>
      </c>
      <c r="AA159" s="40">
        <f t="shared" si="120"/>
        <v>0</v>
      </c>
      <c r="AB159" s="40">
        <f t="shared" si="120"/>
        <v>0</v>
      </c>
      <c r="AC159" s="40">
        <f t="shared" ref="AC159:AD159" si="121">AC140/1000</f>
        <v>0</v>
      </c>
      <c r="AD159" s="40">
        <f t="shared" si="121"/>
        <v>0</v>
      </c>
      <c r="AE159" s="40">
        <f t="shared" ref="AE159:AF160" si="122">AE140/1000</f>
        <v>0</v>
      </c>
      <c r="AF159" s="40">
        <f t="shared" si="122"/>
        <v>0</v>
      </c>
      <c r="AG159" s="40">
        <f t="shared" ref="AG159:AH159" si="123">AG140/1000</f>
        <v>0</v>
      </c>
      <c r="AH159" s="40">
        <f t="shared" si="123"/>
        <v>0</v>
      </c>
      <c r="AI159" s="40">
        <f t="shared" ref="AI159" si="124">AI140/1000</f>
        <v>0</v>
      </c>
    </row>
    <row r="160" spans="1:35" x14ac:dyDescent="0.25">
      <c r="A160" s="64" t="s">
        <v>94</v>
      </c>
      <c r="B160" s="42">
        <f t="shared" ref="B160:AB160" si="125">B141/1000</f>
        <v>0.18359299999999998</v>
      </c>
      <c r="C160" s="42">
        <f t="shared" si="125"/>
        <v>0.100922</v>
      </c>
      <c r="D160" s="42">
        <f t="shared" si="125"/>
        <v>0.16558200000000001</v>
      </c>
      <c r="E160" s="42">
        <f t="shared" si="125"/>
        <v>0.28263499999999997</v>
      </c>
      <c r="F160" s="42">
        <f t="shared" si="125"/>
        <v>0.22451099999999999</v>
      </c>
      <c r="G160" s="42">
        <f t="shared" si="125"/>
        <v>0.24079599999999998</v>
      </c>
      <c r="H160" s="42">
        <f t="shared" si="125"/>
        <v>0.26467000000000002</v>
      </c>
      <c r="I160" s="42">
        <f t="shared" si="125"/>
        <v>0.275667</v>
      </c>
      <c r="J160" s="42">
        <f t="shared" si="125"/>
        <v>0.23577000000000001</v>
      </c>
      <c r="K160" s="42">
        <f t="shared" si="125"/>
        <v>0.193522</v>
      </c>
      <c r="L160" s="42">
        <f t="shared" si="125"/>
        <v>0.26756200000000002</v>
      </c>
      <c r="M160" s="42">
        <f t="shared" si="125"/>
        <v>0.32522099999999998</v>
      </c>
      <c r="N160" s="42">
        <f t="shared" si="125"/>
        <v>0.32344600000000001</v>
      </c>
      <c r="O160" s="42">
        <f t="shared" si="125"/>
        <v>0.33912400000000004</v>
      </c>
      <c r="P160" s="42">
        <f t="shared" si="125"/>
        <v>0.36625099999999999</v>
      </c>
      <c r="Q160" s="42">
        <f t="shared" si="125"/>
        <v>0.38452999999999998</v>
      </c>
      <c r="R160" s="42">
        <f t="shared" si="125"/>
        <v>0.39320900000000003</v>
      </c>
      <c r="S160" s="42">
        <f t="shared" si="125"/>
        <v>0.37977300000000003</v>
      </c>
      <c r="T160" s="42">
        <f t="shared" si="125"/>
        <v>0.47497600000000001</v>
      </c>
      <c r="U160" s="42">
        <f t="shared" si="125"/>
        <v>0.55699100000000001</v>
      </c>
      <c r="V160" s="42">
        <f t="shared" si="125"/>
        <v>0.65159599999999995</v>
      </c>
      <c r="W160" s="42">
        <f t="shared" si="125"/>
        <v>0.64107700000000001</v>
      </c>
      <c r="X160" s="42">
        <f t="shared" si="125"/>
        <v>0.71200599999999992</v>
      </c>
      <c r="Y160" s="42">
        <f t="shared" si="125"/>
        <v>0.66627200000000009</v>
      </c>
      <c r="Z160" s="42">
        <f t="shared" si="125"/>
        <v>0.77746599999999999</v>
      </c>
      <c r="AA160" s="42">
        <f t="shared" si="125"/>
        <v>0.94229200000000002</v>
      </c>
      <c r="AB160" s="42">
        <f t="shared" si="125"/>
        <v>0.85709199999999996</v>
      </c>
      <c r="AC160" s="42">
        <f t="shared" ref="AC160:AD160" si="126">AC141/1000</f>
        <v>2.9352809999999998</v>
      </c>
      <c r="AD160" s="42">
        <f t="shared" si="126"/>
        <v>2.7757489999999998</v>
      </c>
      <c r="AE160" s="68">
        <f t="shared" si="122"/>
        <v>2.684917</v>
      </c>
      <c r="AF160" s="68">
        <f t="shared" si="122"/>
        <v>2.889669</v>
      </c>
      <c r="AG160" s="68">
        <f t="shared" ref="AG160:AH160" si="127">AG141/1000</f>
        <v>2.6600949999999997</v>
      </c>
      <c r="AH160" s="68">
        <f t="shared" si="127"/>
        <v>2.177835</v>
      </c>
      <c r="AI160" s="68">
        <f t="shared" ref="AI160" si="128">AI141/1000</f>
        <v>3.0732249999999999</v>
      </c>
    </row>
    <row r="161" spans="1:1" x14ac:dyDescent="0.25">
      <c r="A161" s="43" t="s">
        <v>315</v>
      </c>
    </row>
    <row r="162" spans="1:1" x14ac:dyDescent="0.25">
      <c r="A162" s="43"/>
    </row>
  </sheetData>
  <sortState xmlns:xlrd2="http://schemas.microsoft.com/office/spreadsheetml/2017/richdata2" ref="A149:AD153">
    <sortCondition descending="1" ref="AD148"/>
  </sortState>
  <phoneticPr fontId="42" type="noConversion"/>
  <conditionalFormatting sqref="B51:AD51">
    <cfRule type="top10" dxfId="4" priority="4" bottom="1" rank="1"/>
  </conditionalFormatting>
  <conditionalFormatting sqref="B98:AD98">
    <cfRule type="top10" dxfId="3" priority="3" rank="1"/>
  </conditionalFormatting>
  <conditionalFormatting sqref="B112:AI112">
    <cfRule type="top10" dxfId="2" priority="1" rank="1"/>
    <cfRule type="top10" dxfId="1" priority="2" bottom="1" rank="1"/>
  </conditionalFormatting>
  <hyperlinks>
    <hyperlink ref="A2" r:id="rId1" xr:uid="{00000000-0004-0000-0100-000000000000}"/>
    <hyperlink ref="B2" r:id="rId2" xr:uid="{00000000-0004-0000-0100-000001000000}"/>
  </hyperlinks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rgb="FF92D050"/>
  </sheetPr>
  <dimension ref="A1:AS78"/>
  <sheetViews>
    <sheetView showGridLines="0" zoomScaleNormal="100" workbookViewId="0">
      <pane xSplit="1" topLeftCell="B1" activePane="topRight" state="frozen"/>
      <selection pane="topRight" activeCell="A53" sqref="A53"/>
    </sheetView>
  </sheetViews>
  <sheetFormatPr defaultColWidth="9.21875" defaultRowHeight="13.2" x14ac:dyDescent="0.25"/>
  <cols>
    <col min="1" max="1" width="48.44140625" style="11" customWidth="1"/>
    <col min="2" max="2" width="14.21875" style="11" customWidth="1"/>
    <col min="3" max="27" width="11.44140625" style="11" customWidth="1"/>
    <col min="28" max="28" width="13.6640625" style="11" bestFit="1" customWidth="1"/>
    <col min="29" max="30" width="13.77734375" style="11" bestFit="1" customWidth="1"/>
    <col min="31" max="31" width="13.6640625" style="11" bestFit="1" customWidth="1"/>
    <col min="32" max="33" width="13.77734375" style="11" bestFit="1" customWidth="1"/>
    <col min="34" max="35" width="15.21875" style="11" customWidth="1"/>
    <col min="36" max="16384" width="9.21875" style="11"/>
  </cols>
  <sheetData>
    <row r="1" spans="1:35" x14ac:dyDescent="0.25">
      <c r="A1" s="10" t="s">
        <v>175</v>
      </c>
      <c r="B1" s="285"/>
      <c r="C1" s="285"/>
    </row>
    <row r="2" spans="1:35" s="2" customFormat="1" x14ac:dyDescent="0.25">
      <c r="A2" s="12" t="s">
        <v>138</v>
      </c>
      <c r="B2" s="270" t="s">
        <v>139</v>
      </c>
      <c r="C2" s="285"/>
    </row>
    <row r="3" spans="1:35" s="2" customFormat="1" x14ac:dyDescent="0.25">
      <c r="A3" s="69" t="s">
        <v>140</v>
      </c>
      <c r="B3" s="29"/>
      <c r="C3" s="29"/>
      <c r="D3" s="13" t="s">
        <v>279</v>
      </c>
    </row>
    <row r="4" spans="1:35" s="2" customFormat="1" x14ac:dyDescent="0.25">
      <c r="A4" s="69" t="s">
        <v>141</v>
      </c>
      <c r="B4" s="29"/>
      <c r="C4" s="29"/>
      <c r="D4" s="13" t="s">
        <v>280</v>
      </c>
    </row>
    <row r="5" spans="1:35" s="2" customFormat="1" x14ac:dyDescent="0.25">
      <c r="A5" s="2" t="s">
        <v>0</v>
      </c>
      <c r="B5" s="2" t="s">
        <v>1</v>
      </c>
    </row>
    <row r="6" spans="1:35" s="2" customFormat="1" x14ac:dyDescent="0.25"/>
    <row r="7" spans="1:35" s="2" customFormat="1" x14ac:dyDescent="0.25">
      <c r="A7" s="14" t="s">
        <v>84</v>
      </c>
      <c r="B7" s="14" t="s">
        <v>5</v>
      </c>
    </row>
    <row r="8" spans="1:35" s="2" customFormat="1" x14ac:dyDescent="0.25">
      <c r="A8" s="2" t="s">
        <v>3</v>
      </c>
      <c r="B8" s="15" t="s">
        <v>118</v>
      </c>
    </row>
    <row r="9" spans="1:35" s="14" customFormat="1" x14ac:dyDescent="0.25">
      <c r="A9" s="2" t="s">
        <v>2</v>
      </c>
      <c r="B9" s="2" t="s">
        <v>123</v>
      </c>
    </row>
    <row r="10" spans="1:35" s="14" customFormat="1" x14ac:dyDescent="0.25"/>
    <row r="11" spans="1:35" x14ac:dyDescent="0.25">
      <c r="A11" s="45" t="s">
        <v>89</v>
      </c>
      <c r="B11" s="20" t="s">
        <v>142</v>
      </c>
      <c r="C11" s="20" t="s">
        <v>143</v>
      </c>
      <c r="D11" s="20" t="s">
        <v>144</v>
      </c>
      <c r="E11" s="20" t="s">
        <v>145</v>
      </c>
      <c r="F11" s="20" t="s">
        <v>146</v>
      </c>
      <c r="G11" s="20" t="s">
        <v>147</v>
      </c>
      <c r="H11" s="20" t="s">
        <v>148</v>
      </c>
      <c r="I11" s="20" t="s">
        <v>149</v>
      </c>
      <c r="J11" s="20" t="s">
        <v>150</v>
      </c>
      <c r="K11" s="20" t="s">
        <v>151</v>
      </c>
      <c r="L11" s="20" t="s">
        <v>152</v>
      </c>
      <c r="M11" s="20" t="s">
        <v>153</v>
      </c>
      <c r="N11" s="20" t="s">
        <v>154</v>
      </c>
      <c r="O11" s="20" t="s">
        <v>155</v>
      </c>
      <c r="P11" s="20" t="s">
        <v>156</v>
      </c>
      <c r="Q11" s="20" t="s">
        <v>157</v>
      </c>
      <c r="R11" s="20" t="s">
        <v>158</v>
      </c>
      <c r="S11" s="20" t="s">
        <v>159</v>
      </c>
      <c r="T11" s="20" t="s">
        <v>160</v>
      </c>
      <c r="U11" s="20" t="s">
        <v>161</v>
      </c>
      <c r="V11" s="20" t="s">
        <v>162</v>
      </c>
      <c r="W11" s="20" t="s">
        <v>163</v>
      </c>
      <c r="X11" s="20" t="s">
        <v>164</v>
      </c>
      <c r="Y11" s="20" t="s">
        <v>165</v>
      </c>
      <c r="Z11" s="20" t="s">
        <v>166</v>
      </c>
      <c r="AA11" s="20" t="s">
        <v>167</v>
      </c>
      <c r="AB11" s="20" t="s">
        <v>168</v>
      </c>
      <c r="AC11" s="20" t="s">
        <v>169</v>
      </c>
      <c r="AD11" s="20" t="s">
        <v>170</v>
      </c>
      <c r="AE11" s="20" t="s">
        <v>171</v>
      </c>
      <c r="AF11" s="20" t="s">
        <v>172</v>
      </c>
      <c r="AG11" s="20" t="s">
        <v>173</v>
      </c>
      <c r="AH11" s="20" t="s">
        <v>240</v>
      </c>
      <c r="AI11" s="266">
        <v>2023</v>
      </c>
    </row>
    <row r="12" spans="1:35" x14ac:dyDescent="0.25">
      <c r="A12" s="22" t="s">
        <v>68</v>
      </c>
      <c r="B12" s="24">
        <v>4624563.96</v>
      </c>
      <c r="C12" s="23">
        <v>4620913.0580000002</v>
      </c>
      <c r="D12" s="23">
        <v>4459715.3389999997</v>
      </c>
      <c r="E12" s="23">
        <v>3842290.4049999998</v>
      </c>
      <c r="F12" s="23">
        <v>4083666.5240000002</v>
      </c>
      <c r="G12" s="24">
        <v>4296924.67</v>
      </c>
      <c r="H12" s="23">
        <v>4300627.1009999998</v>
      </c>
      <c r="I12" s="23">
        <v>4346979.2719999999</v>
      </c>
      <c r="J12" s="23">
        <v>4361486.3760000002</v>
      </c>
      <c r="K12" s="23">
        <v>4163848.6549999998</v>
      </c>
      <c r="L12" s="23">
        <v>4611924.9289999995</v>
      </c>
      <c r="M12" s="23">
        <v>4774692.0369999995</v>
      </c>
      <c r="N12" s="23">
        <v>4821029.5769999996</v>
      </c>
      <c r="O12" s="23">
        <v>4992273.7079999996</v>
      </c>
      <c r="P12" s="23">
        <v>5336007.8609999996</v>
      </c>
      <c r="Q12" s="24">
        <v>5068728.25</v>
      </c>
      <c r="R12" s="23">
        <v>5488469.8839999996</v>
      </c>
      <c r="S12" s="23">
        <v>5494733.3870000001</v>
      </c>
      <c r="T12" s="23">
        <v>5405167.9740000004</v>
      </c>
      <c r="U12" s="23">
        <v>4324218.8459999999</v>
      </c>
      <c r="V12" s="24">
        <v>4771230.68</v>
      </c>
      <c r="W12" s="23">
        <v>4965936.6210000003</v>
      </c>
      <c r="X12" s="23">
        <v>4897704.9349999996</v>
      </c>
      <c r="Y12" s="23">
        <v>4806638.8789999997</v>
      </c>
      <c r="Z12" s="24">
        <v>4823049.26</v>
      </c>
      <c r="AA12" s="23">
        <v>4729664.6310000001</v>
      </c>
      <c r="AB12" s="23">
        <v>4566429.2869999995</v>
      </c>
      <c r="AC12" s="23">
        <v>4568174.6550000003</v>
      </c>
      <c r="AD12" s="23">
        <v>4391577.4790000003</v>
      </c>
      <c r="AE12" s="23">
        <v>3640997.227</v>
      </c>
      <c r="AF12" s="23">
        <v>2633236.1150000002</v>
      </c>
      <c r="AG12" s="23">
        <v>3144254.4270000001</v>
      </c>
      <c r="AH12" s="24">
        <v>3671913.56</v>
      </c>
      <c r="AI12" s="23">
        <v>2740490.7560000001</v>
      </c>
    </row>
    <row r="13" spans="1:35" x14ac:dyDescent="0.25">
      <c r="A13" s="22" t="s">
        <v>73</v>
      </c>
      <c r="B13" s="27">
        <v>6606146.9730000002</v>
      </c>
      <c r="C13" s="27">
        <v>6664680.3310000002</v>
      </c>
      <c r="D13" s="27">
        <v>6678964.898</v>
      </c>
      <c r="E13" s="28">
        <v>6593130.54</v>
      </c>
      <c r="F13" s="27">
        <v>6733364.5860000001</v>
      </c>
      <c r="G13" s="27">
        <v>7480515.3849999998</v>
      </c>
      <c r="H13" s="27">
        <v>8376038.102</v>
      </c>
      <c r="I13" s="27">
        <v>8433024.6610000003</v>
      </c>
      <c r="J13" s="27">
        <v>8637109.9079999998</v>
      </c>
      <c r="K13" s="27">
        <v>9401274.4509999994</v>
      </c>
      <c r="L13" s="27">
        <v>10065615.789000001</v>
      </c>
      <c r="M13" s="27">
        <v>10258572.718</v>
      </c>
      <c r="N13" s="27">
        <v>11005180.484999999</v>
      </c>
      <c r="O13" s="27">
        <v>11652767.461999999</v>
      </c>
      <c r="P13" s="27">
        <v>12109138.814999999</v>
      </c>
      <c r="Q13" s="27">
        <v>12958491.095000001</v>
      </c>
      <c r="R13" s="27">
        <v>13189285.635</v>
      </c>
      <c r="S13" s="27">
        <v>12611177.362</v>
      </c>
      <c r="T13" s="28">
        <v>13248888.77</v>
      </c>
      <c r="U13" s="27">
        <v>12558301.839</v>
      </c>
      <c r="V13" s="27">
        <v>13231823.566</v>
      </c>
      <c r="W13" s="27">
        <v>12941488.844000001</v>
      </c>
      <c r="X13" s="27">
        <v>12523727.277000001</v>
      </c>
      <c r="Y13" s="27">
        <v>12678670.808</v>
      </c>
      <c r="Z13" s="28">
        <v>11789791.529999999</v>
      </c>
      <c r="AA13" s="27">
        <v>12402272.459000001</v>
      </c>
      <c r="AB13" s="28">
        <v>12768813.91</v>
      </c>
      <c r="AC13" s="27">
        <v>13430088.124</v>
      </c>
      <c r="AD13" s="27">
        <v>12474559.893999999</v>
      </c>
      <c r="AE13" s="27">
        <v>13970032.074999999</v>
      </c>
      <c r="AF13" s="27">
        <v>12543998.954</v>
      </c>
      <c r="AG13" s="28">
        <v>13002079.23</v>
      </c>
      <c r="AH13" s="28">
        <v>14051592.32</v>
      </c>
      <c r="AI13" s="28">
        <v>12530744.050000001</v>
      </c>
    </row>
    <row r="14" spans="1:35" x14ac:dyDescent="0.25">
      <c r="A14" s="22" t="s">
        <v>75</v>
      </c>
      <c r="B14" s="23">
        <v>20629845.017999999</v>
      </c>
      <c r="C14" s="23">
        <v>20086100.425999999</v>
      </c>
      <c r="D14" s="23">
        <v>20589773.828000002</v>
      </c>
      <c r="E14" s="23">
        <v>20759058.155000001</v>
      </c>
      <c r="F14" s="23">
        <v>21370283.122000001</v>
      </c>
      <c r="G14" s="24">
        <v>21688155.899999999</v>
      </c>
      <c r="H14" s="23">
        <v>22405094.765000001</v>
      </c>
      <c r="I14" s="23">
        <v>22883748.706</v>
      </c>
      <c r="J14" s="23">
        <v>24186608.249000002</v>
      </c>
      <c r="K14" s="23">
        <v>22715371.467</v>
      </c>
      <c r="L14" s="23">
        <v>23175494.857999999</v>
      </c>
      <c r="M14" s="23">
        <v>23177192.258000001</v>
      </c>
      <c r="N14" s="23">
        <v>22522304.065000001</v>
      </c>
      <c r="O14" s="23">
        <v>23472246.644000001</v>
      </c>
      <c r="P14" s="23">
        <v>24101331.059</v>
      </c>
      <c r="Q14" s="23">
        <v>24188852.988000002</v>
      </c>
      <c r="R14" s="24">
        <v>23907665.100000001</v>
      </c>
      <c r="S14" s="23">
        <v>23551700.614</v>
      </c>
      <c r="T14" s="23">
        <v>23728224.614</v>
      </c>
      <c r="U14" s="23">
        <v>21735702.155000001</v>
      </c>
      <c r="V14" s="23">
        <v>21721112.993000001</v>
      </c>
      <c r="W14" s="23">
        <v>20921224.015999999</v>
      </c>
      <c r="X14" s="23">
        <v>21271425.660999998</v>
      </c>
      <c r="Y14" s="23">
        <v>20183607.278000001</v>
      </c>
      <c r="Z14" s="23">
        <v>20122735.147999998</v>
      </c>
      <c r="AA14" s="23">
        <v>21673792.912999999</v>
      </c>
      <c r="AB14" s="24">
        <v>21481423.600000001</v>
      </c>
      <c r="AC14" s="23">
        <v>22083831.024999999</v>
      </c>
      <c r="AD14" s="23">
        <v>21714413.487</v>
      </c>
      <c r="AE14" s="23">
        <v>21477545.758000001</v>
      </c>
      <c r="AF14" s="23">
        <v>18622960.030999999</v>
      </c>
      <c r="AG14" s="23">
        <v>18914973.695</v>
      </c>
      <c r="AH14" s="23">
        <v>20323571.441</v>
      </c>
      <c r="AI14" s="23">
        <v>19981528.081</v>
      </c>
    </row>
    <row r="15" spans="1:35" x14ac:dyDescent="0.25">
      <c r="A15" s="22" t="s">
        <v>74</v>
      </c>
      <c r="B15" s="28">
        <v>1204687.1299999999</v>
      </c>
      <c r="C15" s="28">
        <v>1077024.72</v>
      </c>
      <c r="D15" s="27">
        <v>1106484.6040000001</v>
      </c>
      <c r="E15" s="27">
        <v>1018947.7879999999</v>
      </c>
      <c r="F15" s="27">
        <v>1122241.7080000001</v>
      </c>
      <c r="G15" s="28">
        <v>1173658.28</v>
      </c>
      <c r="H15" s="27">
        <v>1130354.808</v>
      </c>
      <c r="I15" s="27">
        <v>1218443.6569999999</v>
      </c>
      <c r="J15" s="27">
        <v>1162937.686</v>
      </c>
      <c r="K15" s="27">
        <v>1244533.5919999999</v>
      </c>
      <c r="L15" s="27">
        <v>1352342.4310000001</v>
      </c>
      <c r="M15" s="27">
        <v>1259877.5220000001</v>
      </c>
      <c r="N15" s="28">
        <v>1260368.32</v>
      </c>
      <c r="O15" s="28">
        <v>1369324.71</v>
      </c>
      <c r="P15" s="27">
        <v>1560567.0789999999</v>
      </c>
      <c r="Q15" s="27">
        <v>1490085.503</v>
      </c>
      <c r="R15" s="27">
        <v>1495559.335</v>
      </c>
      <c r="S15" s="27">
        <v>1458144.415</v>
      </c>
      <c r="T15" s="27">
        <v>1280356.0930000001</v>
      </c>
      <c r="U15" s="27">
        <v>1292059.648</v>
      </c>
      <c r="V15" s="27">
        <v>1438433.4369999999</v>
      </c>
      <c r="W15" s="27">
        <v>1267688.9210000001</v>
      </c>
      <c r="X15" s="27">
        <v>1414856.4069999999</v>
      </c>
      <c r="Y15" s="28">
        <v>1367254.29</v>
      </c>
      <c r="Z15" s="27">
        <v>1423532.527</v>
      </c>
      <c r="AA15" s="27">
        <v>1420994.095</v>
      </c>
      <c r="AB15" s="27">
        <v>1482245.8589999999</v>
      </c>
      <c r="AC15" s="27">
        <v>1687236.0530000001</v>
      </c>
      <c r="AD15" s="27">
        <v>1786343.645</v>
      </c>
      <c r="AE15" s="27">
        <v>1762699.4040000001</v>
      </c>
      <c r="AF15" s="27">
        <v>1776252.753</v>
      </c>
      <c r="AG15" s="27">
        <v>1999486.9620000001</v>
      </c>
      <c r="AH15" s="27">
        <v>1803273.007</v>
      </c>
      <c r="AI15" s="27">
        <v>1387159.6580000001</v>
      </c>
    </row>
    <row r="16" spans="1:35" x14ac:dyDescent="0.25">
      <c r="A16" s="22" t="s">
        <v>115</v>
      </c>
      <c r="B16" s="23">
        <v>1276200.483</v>
      </c>
      <c r="C16" s="23">
        <v>1269018.899</v>
      </c>
      <c r="D16" s="23">
        <v>1208257.6980000001</v>
      </c>
      <c r="E16" s="23">
        <v>1216797.406</v>
      </c>
      <c r="F16" s="23">
        <v>1153276.3559999999</v>
      </c>
      <c r="G16" s="23">
        <v>1180252.8470000001</v>
      </c>
      <c r="H16" s="23">
        <v>1137241.237</v>
      </c>
      <c r="I16" s="23">
        <v>1166161.527</v>
      </c>
      <c r="J16" s="23">
        <v>1209820.1610000001</v>
      </c>
      <c r="K16" s="23">
        <v>1135254.1310000001</v>
      </c>
      <c r="L16" s="23">
        <v>1250512.628</v>
      </c>
      <c r="M16" s="23">
        <v>1133695.3659999999</v>
      </c>
      <c r="N16" s="24">
        <v>1049217.5900000001</v>
      </c>
      <c r="O16" s="23">
        <v>1007144.671</v>
      </c>
      <c r="P16" s="24">
        <v>969899.4</v>
      </c>
      <c r="Q16" s="23">
        <v>1049435.527</v>
      </c>
      <c r="R16" s="23">
        <v>1010870.9570000001</v>
      </c>
      <c r="S16" s="23">
        <v>975635.72699999996</v>
      </c>
      <c r="T16" s="23">
        <v>1018234.713</v>
      </c>
      <c r="U16" s="23">
        <v>1002267.042</v>
      </c>
      <c r="V16" s="23">
        <v>994791.44400000002</v>
      </c>
      <c r="W16" s="23">
        <v>1006136.7290000001</v>
      </c>
      <c r="X16" s="23">
        <v>1011151.818</v>
      </c>
      <c r="Y16" s="23">
        <v>925457.75800000003</v>
      </c>
      <c r="Z16" s="23">
        <v>951324.84199999995</v>
      </c>
      <c r="AA16" s="23">
        <v>1027987.889</v>
      </c>
      <c r="AB16" s="23">
        <v>1060173.7919999999</v>
      </c>
      <c r="AC16" s="23">
        <v>1077091.308</v>
      </c>
      <c r="AD16" s="24">
        <v>939260.3</v>
      </c>
      <c r="AE16" s="23">
        <v>1005588.186</v>
      </c>
      <c r="AF16" s="24">
        <v>892839.26</v>
      </c>
      <c r="AG16" s="24">
        <v>975837.82</v>
      </c>
      <c r="AH16" s="24">
        <v>970193.78</v>
      </c>
      <c r="AI16" s="23">
        <v>991550.91500000004</v>
      </c>
    </row>
    <row r="17" spans="1:45" x14ac:dyDescent="0.25">
      <c r="A17" s="22" t="s">
        <v>114</v>
      </c>
      <c r="B17" s="27">
        <v>2695694.358</v>
      </c>
      <c r="C17" s="28">
        <v>2948308.8</v>
      </c>
      <c r="D17" s="27">
        <v>2767354.7719999999</v>
      </c>
      <c r="E17" s="27">
        <v>2716865.0610000002</v>
      </c>
      <c r="F17" s="27">
        <v>2413971.216</v>
      </c>
      <c r="G17" s="27">
        <v>2505006.1660000002</v>
      </c>
      <c r="H17" s="27">
        <v>2957697.9589999998</v>
      </c>
      <c r="I17" s="27">
        <v>2868102.2850000001</v>
      </c>
      <c r="J17" s="27">
        <v>2989606.5070000002</v>
      </c>
      <c r="K17" s="27">
        <v>2971579.1439999999</v>
      </c>
      <c r="L17" s="27">
        <v>2945453.3160000001</v>
      </c>
      <c r="M17" s="28">
        <v>3416733.22</v>
      </c>
      <c r="N17" s="27">
        <v>3593692.3050000002</v>
      </c>
      <c r="O17" s="27">
        <v>3668339.1979999999</v>
      </c>
      <c r="P17" s="27">
        <v>3907246.3859999999</v>
      </c>
      <c r="Q17" s="28">
        <v>4262069.6100000003</v>
      </c>
      <c r="R17" s="27">
        <v>4366829.1869999999</v>
      </c>
      <c r="S17" s="27">
        <v>3770040.3829999999</v>
      </c>
      <c r="T17" s="28">
        <v>4169991.62</v>
      </c>
      <c r="U17" s="27">
        <v>4345906.375</v>
      </c>
      <c r="V17" s="27">
        <v>4572889.4440000001</v>
      </c>
      <c r="W17" s="27">
        <v>4495452.9079999998</v>
      </c>
      <c r="X17" s="27">
        <v>4385125.2819999997</v>
      </c>
      <c r="Y17" s="27">
        <v>4750390.7170000002</v>
      </c>
      <c r="Z17" s="27">
        <v>4474699.3310000002</v>
      </c>
      <c r="AA17" s="27">
        <v>4871010.1459999997</v>
      </c>
      <c r="AB17" s="27">
        <v>5180123.9440000001</v>
      </c>
      <c r="AC17" s="28">
        <v>5095312.71</v>
      </c>
      <c r="AD17" s="27">
        <v>4791820.8720000004</v>
      </c>
      <c r="AE17" s="27">
        <v>4971215.3310000002</v>
      </c>
      <c r="AF17" s="27">
        <v>4723427.915</v>
      </c>
      <c r="AG17" s="27">
        <v>4617233.5480000004</v>
      </c>
      <c r="AH17" s="27">
        <v>4690388.8650000002</v>
      </c>
      <c r="AI17" s="27">
        <v>4714366.273</v>
      </c>
    </row>
    <row r="18" spans="1:45" x14ac:dyDescent="0.25">
      <c r="A18" s="22" t="s">
        <v>76</v>
      </c>
      <c r="B18" s="24">
        <v>2118799.08</v>
      </c>
      <c r="C18" s="23">
        <v>1908023.432</v>
      </c>
      <c r="D18" s="23">
        <v>1894561.2239999999</v>
      </c>
      <c r="E18" s="23">
        <v>2026899.7390000001</v>
      </c>
      <c r="F18" s="23">
        <v>2006423.1569999999</v>
      </c>
      <c r="G18" s="23">
        <v>1968201.3289999999</v>
      </c>
      <c r="H18" s="23">
        <v>2010347.415</v>
      </c>
      <c r="I18" s="23">
        <v>1855112.0530000001</v>
      </c>
      <c r="J18" s="24">
        <v>1826235.29</v>
      </c>
      <c r="K18" s="23">
        <v>1732107.8840000001</v>
      </c>
      <c r="L18" s="23">
        <v>1872382.912</v>
      </c>
      <c r="M18" s="24">
        <v>1820854.53</v>
      </c>
      <c r="N18" s="23">
        <v>2054603.9469999999</v>
      </c>
      <c r="O18" s="23">
        <v>1927409.5919999999</v>
      </c>
      <c r="P18" s="23">
        <v>1849652.7109999999</v>
      </c>
      <c r="Q18" s="23">
        <v>2132003.0359999998</v>
      </c>
      <c r="R18" s="23">
        <v>2291149.1609999998</v>
      </c>
      <c r="S18" s="23">
        <v>2328598.9190000002</v>
      </c>
      <c r="T18" s="24">
        <v>2487412.54</v>
      </c>
      <c r="U18" s="23">
        <v>2470429.861</v>
      </c>
      <c r="V18" s="24">
        <v>2519342.83</v>
      </c>
      <c r="W18" s="23">
        <v>2652434.8990000002</v>
      </c>
      <c r="X18" s="23">
        <v>2480642.2650000001</v>
      </c>
      <c r="Y18" s="23">
        <v>2521312.585</v>
      </c>
      <c r="Z18" s="23">
        <v>2563736.2459999998</v>
      </c>
      <c r="AA18" s="23">
        <v>2626127.7760000001</v>
      </c>
      <c r="AB18" s="24">
        <v>2530106.1800000002</v>
      </c>
      <c r="AC18" s="23">
        <v>1809682.9280000001</v>
      </c>
      <c r="AD18" s="24">
        <v>1793265.05</v>
      </c>
      <c r="AE18" s="23">
        <v>1638452.466</v>
      </c>
      <c r="AF18" s="23">
        <v>1760339.121</v>
      </c>
      <c r="AG18" s="23">
        <v>2068510.2279999999</v>
      </c>
      <c r="AH18" s="23">
        <v>2035949.3060000001</v>
      </c>
      <c r="AI18" s="23">
        <v>1870834.5079999999</v>
      </c>
    </row>
    <row r="19" spans="1:45" ht="15" customHeight="1" x14ac:dyDescent="0.25">
      <c r="A19" s="22" t="s">
        <v>9</v>
      </c>
      <c r="B19" s="28">
        <v>786542.4</v>
      </c>
      <c r="C19" s="28">
        <v>644130</v>
      </c>
      <c r="D19" s="28">
        <v>630946.80000000005</v>
      </c>
      <c r="E19" s="28">
        <v>632181.6</v>
      </c>
      <c r="F19" s="28">
        <v>608572.80000000005</v>
      </c>
      <c r="G19" s="28">
        <v>652806</v>
      </c>
      <c r="H19" s="28">
        <v>696711.6</v>
      </c>
      <c r="I19" s="28">
        <v>700272</v>
      </c>
      <c r="J19" s="28">
        <v>676540.8</v>
      </c>
      <c r="K19" s="28">
        <v>771714</v>
      </c>
      <c r="L19" s="27">
        <v>906452.56099999999</v>
      </c>
      <c r="M19" s="28">
        <v>907830.9</v>
      </c>
      <c r="N19" s="27">
        <v>1006879.115</v>
      </c>
      <c r="O19" s="27">
        <v>1043705.434</v>
      </c>
      <c r="P19" s="27">
        <v>997921.11600000004</v>
      </c>
      <c r="Q19" s="27">
        <v>1166268.4129999999</v>
      </c>
      <c r="R19" s="27">
        <v>1111871.7790000001</v>
      </c>
      <c r="S19" s="27">
        <v>1141063.459</v>
      </c>
      <c r="T19" s="27">
        <v>1098461.585</v>
      </c>
      <c r="U19" s="28">
        <v>1052196.31</v>
      </c>
      <c r="V19" s="27">
        <v>1049544.338</v>
      </c>
      <c r="W19" s="27">
        <v>1156012.8230000001</v>
      </c>
      <c r="X19" s="27">
        <v>1258034.9080000001</v>
      </c>
      <c r="Y19" s="27">
        <v>1195424.128</v>
      </c>
      <c r="Z19" s="27">
        <v>1309272.8910000001</v>
      </c>
      <c r="AA19" s="27">
        <v>1395499.1359999999</v>
      </c>
      <c r="AB19" s="27">
        <v>1305088.5179999999</v>
      </c>
      <c r="AC19" s="27">
        <v>1319595.584</v>
      </c>
      <c r="AD19" s="27">
        <v>1340453.7879999999</v>
      </c>
      <c r="AE19" s="27">
        <v>1329956.8130000001</v>
      </c>
      <c r="AF19" s="28">
        <v>1371631.86</v>
      </c>
      <c r="AG19" s="27">
        <v>1445132.9580000001</v>
      </c>
      <c r="AH19" s="27">
        <v>1518994.1189999999</v>
      </c>
      <c r="AI19" s="27">
        <v>1464608.463</v>
      </c>
    </row>
    <row r="20" spans="1:45" ht="15" customHeight="1" x14ac:dyDescent="0.25">
      <c r="A20" s="43"/>
      <c r="B20" s="271">
        <f t="shared" ref="B20:AG20" si="0">SUM(B12:B19)</f>
        <v>39942479.401999995</v>
      </c>
      <c r="C20" s="271">
        <f t="shared" si="0"/>
        <v>39218199.665999994</v>
      </c>
      <c r="D20" s="271">
        <f t="shared" si="0"/>
        <v>39336059.162999995</v>
      </c>
      <c r="E20" s="271">
        <f t="shared" si="0"/>
        <v>38806170.693999998</v>
      </c>
      <c r="F20" s="271">
        <f t="shared" si="0"/>
        <v>39491799.468999997</v>
      </c>
      <c r="G20" s="271">
        <f t="shared" si="0"/>
        <v>40945520.577000007</v>
      </c>
      <c r="H20" s="271">
        <f t="shared" si="0"/>
        <v>43014112.987000003</v>
      </c>
      <c r="I20" s="271">
        <f t="shared" si="0"/>
        <v>43471844.160999998</v>
      </c>
      <c r="J20" s="271">
        <f t="shared" si="0"/>
        <v>45050344.976999991</v>
      </c>
      <c r="K20" s="271">
        <f t="shared" si="0"/>
        <v>44135683.324000001</v>
      </c>
      <c r="L20" s="271">
        <f t="shared" si="0"/>
        <v>46180179.423999995</v>
      </c>
      <c r="M20" s="271">
        <f t="shared" si="0"/>
        <v>46749448.550999992</v>
      </c>
      <c r="N20" s="271">
        <f t="shared" si="0"/>
        <v>47313275.404000007</v>
      </c>
      <c r="O20" s="271">
        <f t="shared" si="0"/>
        <v>49133211.418999992</v>
      </c>
      <c r="P20" s="271">
        <f t="shared" si="0"/>
        <v>50831764.426999994</v>
      </c>
      <c r="Q20" s="271">
        <f t="shared" si="0"/>
        <v>52315934.422000006</v>
      </c>
      <c r="R20" s="271">
        <f t="shared" si="0"/>
        <v>52861701.038000003</v>
      </c>
      <c r="S20" s="271">
        <f t="shared" si="0"/>
        <v>51331094.265999995</v>
      </c>
      <c r="T20" s="271">
        <f t="shared" si="0"/>
        <v>52436737.908999994</v>
      </c>
      <c r="U20" s="271">
        <f t="shared" si="0"/>
        <v>48781082.076000012</v>
      </c>
      <c r="V20" s="271">
        <f t="shared" si="0"/>
        <v>50299168.731999993</v>
      </c>
      <c r="W20" s="271">
        <f t="shared" si="0"/>
        <v>49406375.760999992</v>
      </c>
      <c r="X20" s="271">
        <f t="shared" si="0"/>
        <v>49242668.552999988</v>
      </c>
      <c r="Y20" s="271">
        <f t="shared" si="0"/>
        <v>48428756.443000004</v>
      </c>
      <c r="Z20" s="271">
        <f t="shared" si="0"/>
        <v>47458141.774999999</v>
      </c>
      <c r="AA20" s="271">
        <f t="shared" si="0"/>
        <v>50147349.044999994</v>
      </c>
      <c r="AB20" s="271">
        <f t="shared" si="0"/>
        <v>50374405.090000004</v>
      </c>
      <c r="AC20" s="271">
        <f t="shared" si="0"/>
        <v>51071012.387000002</v>
      </c>
      <c r="AD20" s="271">
        <f t="shared" si="0"/>
        <v>49231694.515000001</v>
      </c>
      <c r="AE20" s="271">
        <f t="shared" si="0"/>
        <v>49796487.259999998</v>
      </c>
      <c r="AF20" s="271">
        <f t="shared" si="0"/>
        <v>44324686.008999996</v>
      </c>
      <c r="AG20" s="271">
        <f t="shared" si="0"/>
        <v>46167508.867999993</v>
      </c>
      <c r="AH20" s="271">
        <f>SUM(AH12:AH19)</f>
        <v>49065876.398000002</v>
      </c>
      <c r="AI20" s="271">
        <f>SUM(AI12:AI19)</f>
        <v>45681282.704000004</v>
      </c>
    </row>
    <row r="21" spans="1:45" ht="15" customHeight="1" x14ac:dyDescent="0.25">
      <c r="A21" s="43"/>
    </row>
    <row r="22" spans="1:45" ht="15" customHeight="1" x14ac:dyDescent="0.25">
      <c r="A22" s="43"/>
      <c r="AH22" s="275"/>
      <c r="AI22" s="275"/>
    </row>
    <row r="23" spans="1:45" s="14" customFormat="1" x14ac:dyDescent="0.25">
      <c r="A23" s="14" t="s">
        <v>176</v>
      </c>
    </row>
    <row r="24" spans="1:45" s="14" customFormat="1" x14ac:dyDescent="0.25">
      <c r="A24" s="2" t="s">
        <v>124</v>
      </c>
    </row>
    <row r="25" spans="1:45" s="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45" x14ac:dyDescent="0.25">
      <c r="A26" s="31"/>
      <c r="B26" s="32">
        <v>1990</v>
      </c>
      <c r="C26" s="32">
        <v>1991</v>
      </c>
      <c r="D26" s="32">
        <v>1992</v>
      </c>
      <c r="E26" s="32">
        <v>1993</v>
      </c>
      <c r="F26" s="32">
        <v>1994</v>
      </c>
      <c r="G26" s="32">
        <v>1995</v>
      </c>
      <c r="H26" s="32">
        <v>1996</v>
      </c>
      <c r="I26" s="32">
        <v>1997</v>
      </c>
      <c r="J26" s="32">
        <v>1998</v>
      </c>
      <c r="K26" s="32">
        <v>1999</v>
      </c>
      <c r="L26" s="32">
        <v>2000</v>
      </c>
      <c r="M26" s="32">
        <v>2001</v>
      </c>
      <c r="N26" s="32">
        <v>2002</v>
      </c>
      <c r="O26" s="32">
        <v>2003</v>
      </c>
      <c r="P26" s="32">
        <v>2004</v>
      </c>
      <c r="Q26" s="32">
        <v>2005</v>
      </c>
      <c r="R26" s="32">
        <v>2006</v>
      </c>
      <c r="S26" s="32">
        <v>2007</v>
      </c>
      <c r="T26" s="32">
        <v>2008</v>
      </c>
      <c r="U26" s="32">
        <v>2009</v>
      </c>
      <c r="V26" s="32">
        <v>2010</v>
      </c>
      <c r="W26" s="32">
        <v>2011</v>
      </c>
      <c r="X26" s="32">
        <v>2012</v>
      </c>
      <c r="Y26" s="32">
        <v>2013</v>
      </c>
      <c r="Z26" s="32">
        <v>2014</v>
      </c>
      <c r="AA26" s="32">
        <v>2015</v>
      </c>
      <c r="AB26" s="32">
        <v>2016</v>
      </c>
      <c r="AC26" s="32">
        <v>2017</v>
      </c>
      <c r="AD26" s="32">
        <v>2018</v>
      </c>
      <c r="AE26" s="32">
        <v>2019</v>
      </c>
      <c r="AF26" s="32">
        <v>2020</v>
      </c>
      <c r="AG26" s="32">
        <v>2021</v>
      </c>
      <c r="AH26" s="32">
        <v>2022</v>
      </c>
      <c r="AI26" s="267">
        <v>2023</v>
      </c>
    </row>
    <row r="27" spans="1:45" x14ac:dyDescent="0.25">
      <c r="A27" s="38" t="str">
        <f>A12</f>
        <v>Solid fossil fuels</v>
      </c>
      <c r="B27" s="35">
        <f>B12/1000</f>
        <v>4624.5639600000004</v>
      </c>
      <c r="C27" s="35">
        <f t="shared" ref="C27:AF32" si="1">C12/1000</f>
        <v>4620.9130580000001</v>
      </c>
      <c r="D27" s="35">
        <f t="shared" si="1"/>
        <v>4459.7153389999994</v>
      </c>
      <c r="E27" s="35">
        <f t="shared" si="1"/>
        <v>3842.2904049999997</v>
      </c>
      <c r="F27" s="35">
        <f t="shared" si="1"/>
        <v>4083.6665240000002</v>
      </c>
      <c r="G27" s="35">
        <f t="shared" si="1"/>
        <v>4296.9246700000003</v>
      </c>
      <c r="H27" s="35">
        <f t="shared" si="1"/>
        <v>4300.627101</v>
      </c>
      <c r="I27" s="35">
        <f t="shared" si="1"/>
        <v>4346.9792719999996</v>
      </c>
      <c r="J27" s="35">
        <f t="shared" si="1"/>
        <v>4361.4863759999998</v>
      </c>
      <c r="K27" s="35">
        <f t="shared" si="1"/>
        <v>4163.8486549999998</v>
      </c>
      <c r="L27" s="35">
        <f t="shared" si="1"/>
        <v>4611.9249289999998</v>
      </c>
      <c r="M27" s="35">
        <f t="shared" si="1"/>
        <v>4774.6920369999998</v>
      </c>
      <c r="N27" s="35">
        <f t="shared" si="1"/>
        <v>4821.0295769999993</v>
      </c>
      <c r="O27" s="35">
        <f t="shared" si="1"/>
        <v>4992.2737079999997</v>
      </c>
      <c r="P27" s="35">
        <f t="shared" si="1"/>
        <v>5336.0078609999991</v>
      </c>
      <c r="Q27" s="35">
        <f t="shared" si="1"/>
        <v>5068.7282500000001</v>
      </c>
      <c r="R27" s="35">
        <f t="shared" si="1"/>
        <v>5488.4698839999992</v>
      </c>
      <c r="S27" s="35">
        <f t="shared" si="1"/>
        <v>5494.7333870000002</v>
      </c>
      <c r="T27" s="35">
        <f t="shared" si="1"/>
        <v>5405.167974</v>
      </c>
      <c r="U27" s="35">
        <f t="shared" si="1"/>
        <v>4324.2188459999998</v>
      </c>
      <c r="V27" s="35">
        <f t="shared" si="1"/>
        <v>4771.2306799999997</v>
      </c>
      <c r="W27" s="35">
        <f t="shared" si="1"/>
        <v>4965.9366209999998</v>
      </c>
      <c r="X27" s="35">
        <f t="shared" si="1"/>
        <v>4897.7049349999998</v>
      </c>
      <c r="Y27" s="35">
        <f t="shared" si="1"/>
        <v>4806.6388790000001</v>
      </c>
      <c r="Z27" s="35">
        <f t="shared" si="1"/>
        <v>4823.0492599999998</v>
      </c>
      <c r="AA27" s="35">
        <f t="shared" si="1"/>
        <v>4729.6646309999996</v>
      </c>
      <c r="AB27" s="35">
        <f t="shared" si="1"/>
        <v>4566.4292869999999</v>
      </c>
      <c r="AC27" s="35">
        <f t="shared" si="1"/>
        <v>4568.1746550000007</v>
      </c>
      <c r="AD27" s="35">
        <f t="shared" si="1"/>
        <v>4391.5774790000005</v>
      </c>
      <c r="AE27" s="35">
        <f t="shared" si="1"/>
        <v>3640.9972269999998</v>
      </c>
      <c r="AF27" s="35">
        <f t="shared" si="1"/>
        <v>2633.2361150000002</v>
      </c>
      <c r="AG27" s="35">
        <f t="shared" ref="AG27:AH27" si="2">AG12/1000</f>
        <v>3144.2544270000003</v>
      </c>
      <c r="AH27" s="35">
        <f t="shared" si="2"/>
        <v>3671.91356</v>
      </c>
      <c r="AI27" s="35">
        <f t="shared" ref="AI27" si="3">AI12/1000</f>
        <v>2740.4907560000001</v>
      </c>
      <c r="AJ27" s="70"/>
      <c r="AK27" s="70"/>
      <c r="AL27" s="70"/>
      <c r="AM27" s="70"/>
      <c r="AN27" s="70"/>
      <c r="AO27" s="70"/>
      <c r="AP27" s="70"/>
      <c r="AQ27" s="70"/>
      <c r="AR27" s="70"/>
      <c r="AS27" s="70"/>
    </row>
    <row r="28" spans="1:45" x14ac:dyDescent="0.25">
      <c r="A28" s="34" t="str">
        <f>A13</f>
        <v>Natural gas</v>
      </c>
      <c r="B28" s="35">
        <f t="shared" ref="B28:Q32" si="4">B13/1000</f>
        <v>6606.1469729999999</v>
      </c>
      <c r="C28" s="35">
        <f t="shared" si="4"/>
        <v>6664.6803310000005</v>
      </c>
      <c r="D28" s="35">
        <f t="shared" si="4"/>
        <v>6678.9648980000002</v>
      </c>
      <c r="E28" s="35">
        <f t="shared" si="4"/>
        <v>6593.1305400000001</v>
      </c>
      <c r="F28" s="35">
        <f t="shared" si="4"/>
        <v>6733.3645859999997</v>
      </c>
      <c r="G28" s="35">
        <f t="shared" si="4"/>
        <v>7480.5153849999997</v>
      </c>
      <c r="H28" s="35">
        <f t="shared" si="4"/>
        <v>8376.0381020000004</v>
      </c>
      <c r="I28" s="35">
        <f t="shared" si="4"/>
        <v>8433.0246609999995</v>
      </c>
      <c r="J28" s="35">
        <f t="shared" si="4"/>
        <v>8637.1099080000004</v>
      </c>
      <c r="K28" s="35">
        <f t="shared" si="4"/>
        <v>9401.2744509999993</v>
      </c>
      <c r="L28" s="35">
        <f t="shared" si="4"/>
        <v>10065.615789000001</v>
      </c>
      <c r="M28" s="35">
        <f t="shared" si="4"/>
        <v>10258.572717999999</v>
      </c>
      <c r="N28" s="35">
        <f t="shared" si="4"/>
        <v>11005.180484999999</v>
      </c>
      <c r="O28" s="35">
        <f t="shared" si="4"/>
        <v>11652.767462</v>
      </c>
      <c r="P28" s="35">
        <f t="shared" si="4"/>
        <v>12109.138815</v>
      </c>
      <c r="Q28" s="35">
        <f t="shared" si="4"/>
        <v>12958.491095000001</v>
      </c>
      <c r="R28" s="35">
        <f t="shared" si="1"/>
        <v>13189.285635</v>
      </c>
      <c r="S28" s="35">
        <f t="shared" si="1"/>
        <v>12611.177362</v>
      </c>
      <c r="T28" s="35">
        <f t="shared" si="1"/>
        <v>13248.88877</v>
      </c>
      <c r="U28" s="35">
        <f t="shared" si="1"/>
        <v>12558.301839</v>
      </c>
      <c r="V28" s="35">
        <f t="shared" si="1"/>
        <v>13231.823565999999</v>
      </c>
      <c r="W28" s="35">
        <f t="shared" si="1"/>
        <v>12941.488844000001</v>
      </c>
      <c r="X28" s="35">
        <f t="shared" si="1"/>
        <v>12523.727277</v>
      </c>
      <c r="Y28" s="35">
        <f t="shared" si="1"/>
        <v>12678.670808000001</v>
      </c>
      <c r="Z28" s="35">
        <f t="shared" si="1"/>
        <v>11789.791529999999</v>
      </c>
      <c r="AA28" s="35">
        <f t="shared" si="1"/>
        <v>12402.272459000002</v>
      </c>
      <c r="AB28" s="35">
        <f t="shared" si="1"/>
        <v>12768.813910000001</v>
      </c>
      <c r="AC28" s="35">
        <f t="shared" si="1"/>
        <v>13430.088124</v>
      </c>
      <c r="AD28" s="35">
        <f t="shared" si="1"/>
        <v>12474.559894</v>
      </c>
      <c r="AE28" s="35">
        <f t="shared" si="1"/>
        <v>13970.032074999999</v>
      </c>
      <c r="AF28" s="35">
        <f t="shared" si="1"/>
        <v>12543.998954000001</v>
      </c>
      <c r="AG28" s="35">
        <f t="shared" ref="AG28:AH28" si="5">AG13/1000</f>
        <v>13002.079230000001</v>
      </c>
      <c r="AH28" s="35">
        <f t="shared" si="5"/>
        <v>14051.59232</v>
      </c>
      <c r="AI28" s="35">
        <f t="shared" ref="AI28" si="6">AI13/1000</f>
        <v>12530.744050000001</v>
      </c>
      <c r="AJ28" s="70"/>
      <c r="AK28" s="70"/>
      <c r="AL28" s="70"/>
      <c r="AM28" s="70"/>
      <c r="AN28" s="70"/>
      <c r="AO28" s="70"/>
      <c r="AP28" s="70"/>
      <c r="AQ28" s="70"/>
      <c r="AR28" s="70"/>
      <c r="AS28" s="70"/>
    </row>
    <row r="29" spans="1:45" x14ac:dyDescent="0.25">
      <c r="A29" s="34" t="str">
        <f>A14</f>
        <v>Crude oil</v>
      </c>
      <c r="B29" s="35">
        <f t="shared" si="4"/>
        <v>20629.845018</v>
      </c>
      <c r="C29" s="35">
        <f t="shared" si="1"/>
        <v>20086.100425999997</v>
      </c>
      <c r="D29" s="35">
        <f t="shared" si="1"/>
        <v>20589.773828000001</v>
      </c>
      <c r="E29" s="35">
        <f t="shared" si="1"/>
        <v>20759.058155000002</v>
      </c>
      <c r="F29" s="35">
        <f t="shared" si="1"/>
        <v>21370.283122000001</v>
      </c>
      <c r="G29" s="35">
        <f t="shared" si="1"/>
        <v>21688.155899999998</v>
      </c>
      <c r="H29" s="35">
        <f t="shared" si="1"/>
        <v>22405.094765000002</v>
      </c>
      <c r="I29" s="35">
        <f t="shared" si="1"/>
        <v>22883.748705999998</v>
      </c>
      <c r="J29" s="35">
        <f t="shared" si="1"/>
        <v>24186.608249000001</v>
      </c>
      <c r="K29" s="35">
        <f t="shared" si="1"/>
        <v>22715.371467000001</v>
      </c>
      <c r="L29" s="35">
        <f t="shared" si="1"/>
        <v>23175.494857999998</v>
      </c>
      <c r="M29" s="35">
        <f t="shared" si="1"/>
        <v>23177.192258000003</v>
      </c>
      <c r="N29" s="35">
        <f t="shared" si="1"/>
        <v>22522.304065</v>
      </c>
      <c r="O29" s="35">
        <f t="shared" si="1"/>
        <v>23472.246644000003</v>
      </c>
      <c r="P29" s="35">
        <f t="shared" si="1"/>
        <v>24101.331059</v>
      </c>
      <c r="Q29" s="35">
        <f t="shared" si="1"/>
        <v>24188.852988000002</v>
      </c>
      <c r="R29" s="35">
        <f t="shared" si="1"/>
        <v>23907.665100000002</v>
      </c>
      <c r="S29" s="35">
        <f t="shared" si="1"/>
        <v>23551.700614000001</v>
      </c>
      <c r="T29" s="35">
        <f t="shared" si="1"/>
        <v>23728.224613999999</v>
      </c>
      <c r="U29" s="35">
        <f t="shared" si="1"/>
        <v>21735.702155000003</v>
      </c>
      <c r="V29" s="35">
        <f t="shared" si="1"/>
        <v>21721.112993000002</v>
      </c>
      <c r="W29" s="35">
        <f t="shared" si="1"/>
        <v>20921.224016</v>
      </c>
      <c r="X29" s="35">
        <f t="shared" si="1"/>
        <v>21271.425660999997</v>
      </c>
      <c r="Y29" s="35">
        <f t="shared" si="1"/>
        <v>20183.607277999999</v>
      </c>
      <c r="Z29" s="35">
        <f t="shared" si="1"/>
        <v>20122.735148</v>
      </c>
      <c r="AA29" s="35">
        <f t="shared" si="1"/>
        <v>21673.792912999997</v>
      </c>
      <c r="AB29" s="35">
        <f t="shared" si="1"/>
        <v>21481.423600000002</v>
      </c>
      <c r="AC29" s="35">
        <f t="shared" si="1"/>
        <v>22083.831024999999</v>
      </c>
      <c r="AD29" s="35">
        <f t="shared" si="1"/>
        <v>21714.413486999998</v>
      </c>
      <c r="AE29" s="35">
        <f t="shared" si="1"/>
        <v>21477.545758</v>
      </c>
      <c r="AF29" s="35">
        <f t="shared" si="1"/>
        <v>18622.960030999999</v>
      </c>
      <c r="AG29" s="35">
        <f t="shared" ref="AG29:AH29" si="7">AG14/1000</f>
        <v>18914.973695000001</v>
      </c>
      <c r="AH29" s="35">
        <f t="shared" si="7"/>
        <v>20323.571441</v>
      </c>
      <c r="AI29" s="277">
        <f t="shared" ref="AI29" si="8">AI14/1000</f>
        <v>19981.528081</v>
      </c>
      <c r="AJ29" s="70"/>
      <c r="AK29" s="70"/>
      <c r="AL29" s="70"/>
      <c r="AM29" s="70"/>
      <c r="AN29" s="70"/>
      <c r="AO29" s="70"/>
      <c r="AP29" s="70"/>
      <c r="AQ29" s="70"/>
      <c r="AR29" s="70"/>
      <c r="AS29" s="70"/>
    </row>
    <row r="30" spans="1:45" x14ac:dyDescent="0.25">
      <c r="A30" s="34" t="str">
        <f>A15</f>
        <v>Naphtha</v>
      </c>
      <c r="B30" s="35">
        <f t="shared" si="4"/>
        <v>1204.6871299999998</v>
      </c>
      <c r="C30" s="35">
        <f t="shared" si="1"/>
        <v>1077.0247199999999</v>
      </c>
      <c r="D30" s="35">
        <f t="shared" si="1"/>
        <v>1106.484604</v>
      </c>
      <c r="E30" s="35">
        <f t="shared" si="1"/>
        <v>1018.9477879999999</v>
      </c>
      <c r="F30" s="35">
        <f t="shared" si="1"/>
        <v>1122.241708</v>
      </c>
      <c r="G30" s="35">
        <f t="shared" si="1"/>
        <v>1173.6582800000001</v>
      </c>
      <c r="H30" s="35">
        <f t="shared" si="1"/>
        <v>1130.354808</v>
      </c>
      <c r="I30" s="35">
        <f t="shared" si="1"/>
        <v>1218.4436569999998</v>
      </c>
      <c r="J30" s="35">
        <f t="shared" si="1"/>
        <v>1162.937686</v>
      </c>
      <c r="K30" s="35">
        <f t="shared" si="1"/>
        <v>1244.533592</v>
      </c>
      <c r="L30" s="35">
        <f t="shared" si="1"/>
        <v>1352.342431</v>
      </c>
      <c r="M30" s="35">
        <f t="shared" si="1"/>
        <v>1259.8775220000002</v>
      </c>
      <c r="N30" s="35">
        <f t="shared" si="1"/>
        <v>1260.36832</v>
      </c>
      <c r="O30" s="35">
        <f t="shared" si="1"/>
        <v>1369.3247099999999</v>
      </c>
      <c r="P30" s="35">
        <f t="shared" si="1"/>
        <v>1560.5670789999999</v>
      </c>
      <c r="Q30" s="35">
        <f t="shared" si="1"/>
        <v>1490.085503</v>
      </c>
      <c r="R30" s="35">
        <f t="shared" si="1"/>
        <v>1495.5593349999999</v>
      </c>
      <c r="S30" s="35">
        <f t="shared" si="1"/>
        <v>1458.144415</v>
      </c>
      <c r="T30" s="35">
        <f t="shared" si="1"/>
        <v>1280.3560930000001</v>
      </c>
      <c r="U30" s="35">
        <f t="shared" si="1"/>
        <v>1292.0596480000002</v>
      </c>
      <c r="V30" s="35">
        <f t="shared" si="1"/>
        <v>1438.4334369999999</v>
      </c>
      <c r="W30" s="35">
        <f t="shared" si="1"/>
        <v>1267.6889210000002</v>
      </c>
      <c r="X30" s="35">
        <f t="shared" si="1"/>
        <v>1414.856407</v>
      </c>
      <c r="Y30" s="35">
        <f t="shared" si="1"/>
        <v>1367.2542900000001</v>
      </c>
      <c r="Z30" s="35">
        <f t="shared" si="1"/>
        <v>1423.5325270000001</v>
      </c>
      <c r="AA30" s="35">
        <f t="shared" si="1"/>
        <v>1420.994095</v>
      </c>
      <c r="AB30" s="35">
        <f t="shared" si="1"/>
        <v>1482.2458589999999</v>
      </c>
      <c r="AC30" s="35">
        <f t="shared" si="1"/>
        <v>1687.2360530000001</v>
      </c>
      <c r="AD30" s="35">
        <f t="shared" si="1"/>
        <v>1786.3436449999999</v>
      </c>
      <c r="AE30" s="35">
        <f t="shared" si="1"/>
        <v>1762.6994040000002</v>
      </c>
      <c r="AF30" s="35">
        <f t="shared" si="1"/>
        <v>1776.252753</v>
      </c>
      <c r="AG30" s="35">
        <f t="shared" ref="AG30:AH30" si="9">AG15/1000</f>
        <v>1999.4869619999999</v>
      </c>
      <c r="AH30" s="35">
        <f t="shared" si="9"/>
        <v>1803.273007</v>
      </c>
      <c r="AI30" s="35">
        <f t="shared" ref="AI30" si="10">AI15/1000</f>
        <v>1387.159658</v>
      </c>
      <c r="AJ30" s="70"/>
      <c r="AK30" s="70"/>
      <c r="AL30" s="70"/>
      <c r="AM30" s="70"/>
      <c r="AN30" s="70"/>
      <c r="AO30" s="70"/>
      <c r="AP30" s="70"/>
      <c r="AQ30" s="70"/>
      <c r="AR30" s="70"/>
      <c r="AS30" s="70"/>
    </row>
    <row r="31" spans="1:45" x14ac:dyDescent="0.25">
      <c r="A31" s="34" t="str">
        <f>A17</f>
        <v>Gas oil and diesel oil</v>
      </c>
      <c r="B31" s="35">
        <f t="shared" si="4"/>
        <v>1276.2004830000001</v>
      </c>
      <c r="C31" s="35">
        <f t="shared" si="1"/>
        <v>1269.0188989999999</v>
      </c>
      <c r="D31" s="35">
        <f t="shared" si="1"/>
        <v>1208.2576980000001</v>
      </c>
      <c r="E31" s="35">
        <f t="shared" si="1"/>
        <v>1216.7974059999999</v>
      </c>
      <c r="F31" s="35">
        <f t="shared" si="1"/>
        <v>1153.2763559999999</v>
      </c>
      <c r="G31" s="35">
        <f t="shared" si="1"/>
        <v>1180.252847</v>
      </c>
      <c r="H31" s="35">
        <f t="shared" si="1"/>
        <v>1137.241237</v>
      </c>
      <c r="I31" s="35">
        <f t="shared" si="1"/>
        <v>1166.161527</v>
      </c>
      <c r="J31" s="35">
        <f t="shared" si="1"/>
        <v>1209.8201610000001</v>
      </c>
      <c r="K31" s="35">
        <f t="shared" si="1"/>
        <v>1135.2541310000001</v>
      </c>
      <c r="L31" s="35">
        <f t="shared" si="1"/>
        <v>1250.5126279999999</v>
      </c>
      <c r="M31" s="35">
        <f t="shared" si="1"/>
        <v>1133.6953659999999</v>
      </c>
      <c r="N31" s="35">
        <f t="shared" si="1"/>
        <v>1049.21759</v>
      </c>
      <c r="O31" s="35">
        <f t="shared" si="1"/>
        <v>1007.144671</v>
      </c>
      <c r="P31" s="35">
        <f t="shared" si="1"/>
        <v>969.89940000000001</v>
      </c>
      <c r="Q31" s="35">
        <f t="shared" si="1"/>
        <v>1049.4355270000001</v>
      </c>
      <c r="R31" s="35">
        <f t="shared" si="1"/>
        <v>1010.8709570000001</v>
      </c>
      <c r="S31" s="35">
        <f t="shared" si="1"/>
        <v>975.63572699999997</v>
      </c>
      <c r="T31" s="35">
        <f t="shared" si="1"/>
        <v>1018.2347129999999</v>
      </c>
      <c r="U31" s="35">
        <f t="shared" si="1"/>
        <v>1002.2670420000001</v>
      </c>
      <c r="V31" s="35">
        <f t="shared" si="1"/>
        <v>994.79144400000007</v>
      </c>
      <c r="W31" s="35">
        <f t="shared" si="1"/>
        <v>1006.1367290000001</v>
      </c>
      <c r="X31" s="35">
        <f t="shared" si="1"/>
        <v>1011.1518179999999</v>
      </c>
      <c r="Y31" s="35">
        <f t="shared" si="1"/>
        <v>925.45775800000001</v>
      </c>
      <c r="Z31" s="35">
        <f t="shared" si="1"/>
        <v>951.32484199999999</v>
      </c>
      <c r="AA31" s="35">
        <f t="shared" si="1"/>
        <v>1027.987889</v>
      </c>
      <c r="AB31" s="35">
        <f t="shared" si="1"/>
        <v>1060.1737919999998</v>
      </c>
      <c r="AC31" s="35">
        <f t="shared" si="1"/>
        <v>1077.091308</v>
      </c>
      <c r="AD31" s="35">
        <f t="shared" si="1"/>
        <v>939.26030000000003</v>
      </c>
      <c r="AE31" s="35">
        <f t="shared" si="1"/>
        <v>1005.588186</v>
      </c>
      <c r="AF31" s="35">
        <f t="shared" si="1"/>
        <v>892.83925999999997</v>
      </c>
      <c r="AG31" s="35">
        <f t="shared" ref="AG31:AH31" si="11">AG16/1000</f>
        <v>975.83781999999997</v>
      </c>
      <c r="AH31" s="35">
        <f t="shared" si="11"/>
        <v>970.19378000000006</v>
      </c>
      <c r="AI31" s="35">
        <f t="shared" ref="AI31" si="12">AI16/1000</f>
        <v>991.55091500000003</v>
      </c>
      <c r="AJ31" s="70"/>
      <c r="AK31" s="70"/>
      <c r="AL31" s="70"/>
      <c r="AM31" s="70"/>
      <c r="AN31" s="70"/>
      <c r="AO31" s="70"/>
      <c r="AP31" s="70"/>
      <c r="AQ31" s="70"/>
      <c r="AR31" s="70"/>
      <c r="AS31" s="70"/>
    </row>
    <row r="32" spans="1:45" x14ac:dyDescent="0.25">
      <c r="A32" s="41" t="str">
        <f>A18</f>
        <v>Fuel oil</v>
      </c>
      <c r="B32" s="68">
        <f t="shared" si="4"/>
        <v>2695.6943580000002</v>
      </c>
      <c r="C32" s="68">
        <f t="shared" si="1"/>
        <v>2948.3087999999998</v>
      </c>
      <c r="D32" s="68">
        <f t="shared" si="1"/>
        <v>2767.3547719999997</v>
      </c>
      <c r="E32" s="68">
        <f t="shared" si="1"/>
        <v>2716.8650610000004</v>
      </c>
      <c r="F32" s="68">
        <f t="shared" si="1"/>
        <v>2413.9712159999999</v>
      </c>
      <c r="G32" s="68">
        <f t="shared" si="1"/>
        <v>2505.0061660000001</v>
      </c>
      <c r="H32" s="68">
        <f t="shared" si="1"/>
        <v>2957.6979589999996</v>
      </c>
      <c r="I32" s="68">
        <f t="shared" si="1"/>
        <v>2868.1022849999999</v>
      </c>
      <c r="J32" s="68">
        <f t="shared" si="1"/>
        <v>2989.6065070000004</v>
      </c>
      <c r="K32" s="68">
        <f t="shared" si="1"/>
        <v>2971.5791439999998</v>
      </c>
      <c r="L32" s="68">
        <f t="shared" si="1"/>
        <v>2945.4533160000001</v>
      </c>
      <c r="M32" s="68">
        <f t="shared" si="1"/>
        <v>3416.7332200000001</v>
      </c>
      <c r="N32" s="68">
        <f t="shared" si="1"/>
        <v>3593.692305</v>
      </c>
      <c r="O32" s="68">
        <f t="shared" si="1"/>
        <v>3668.3391979999997</v>
      </c>
      <c r="P32" s="68">
        <f t="shared" si="1"/>
        <v>3907.2463859999998</v>
      </c>
      <c r="Q32" s="68">
        <f t="shared" si="1"/>
        <v>4262.0696100000005</v>
      </c>
      <c r="R32" s="68">
        <f t="shared" si="1"/>
        <v>4366.8291870000003</v>
      </c>
      <c r="S32" s="68">
        <f t="shared" si="1"/>
        <v>3770.040383</v>
      </c>
      <c r="T32" s="68">
        <f t="shared" si="1"/>
        <v>4169.9916199999998</v>
      </c>
      <c r="U32" s="68">
        <f t="shared" si="1"/>
        <v>4345.9063749999996</v>
      </c>
      <c r="V32" s="68">
        <f t="shared" si="1"/>
        <v>4572.8894440000004</v>
      </c>
      <c r="W32" s="68">
        <f t="shared" si="1"/>
        <v>4495.4529080000002</v>
      </c>
      <c r="X32" s="68">
        <f t="shared" si="1"/>
        <v>4385.125282</v>
      </c>
      <c r="Y32" s="68">
        <f t="shared" si="1"/>
        <v>4750.3907170000002</v>
      </c>
      <c r="Z32" s="68">
        <f t="shared" si="1"/>
        <v>4474.6993309999998</v>
      </c>
      <c r="AA32" s="68">
        <f t="shared" si="1"/>
        <v>4871.0101459999996</v>
      </c>
      <c r="AB32" s="68">
        <f t="shared" si="1"/>
        <v>5180.1239439999999</v>
      </c>
      <c r="AC32" s="68">
        <f t="shared" si="1"/>
        <v>5095.3127100000002</v>
      </c>
      <c r="AD32" s="68">
        <f t="shared" si="1"/>
        <v>4791.8208720000002</v>
      </c>
      <c r="AE32" s="68">
        <f t="shared" si="1"/>
        <v>4971.2153310000003</v>
      </c>
      <c r="AF32" s="68">
        <f t="shared" si="1"/>
        <v>4723.4279150000002</v>
      </c>
      <c r="AG32" s="68">
        <f t="shared" ref="AG32:AH32" si="13">AG17/1000</f>
        <v>4617.2335480000002</v>
      </c>
      <c r="AH32" s="68">
        <f t="shared" si="13"/>
        <v>4690.3888649999999</v>
      </c>
      <c r="AI32" s="68">
        <f t="shared" ref="AI32" si="14">AI17/1000</f>
        <v>4714.3662729999996</v>
      </c>
      <c r="AJ32" s="70"/>
      <c r="AK32" s="70"/>
      <c r="AL32" s="70"/>
      <c r="AM32" s="70"/>
      <c r="AN32" s="70"/>
      <c r="AO32" s="70"/>
      <c r="AP32" s="70"/>
      <c r="AQ32" s="70"/>
      <c r="AR32" s="70"/>
      <c r="AS32" s="70"/>
    </row>
    <row r="33" spans="1:35" ht="15" customHeight="1" x14ac:dyDescent="0.25">
      <c r="A33" s="43" t="s">
        <v>315</v>
      </c>
      <c r="U33" s="276">
        <f t="shared" ref="U33:AF33" si="15">SUM(U27:U32)</f>
        <v>45258.455905000003</v>
      </c>
      <c r="V33" s="276">
        <f t="shared" si="15"/>
        <v>46730.281564000004</v>
      </c>
      <c r="W33" s="276">
        <f t="shared" si="15"/>
        <v>45597.928038999999</v>
      </c>
      <c r="X33" s="276">
        <f t="shared" si="15"/>
        <v>45503.991379999999</v>
      </c>
      <c r="Y33" s="276">
        <f t="shared" si="15"/>
        <v>44712.019729999993</v>
      </c>
      <c r="Z33" s="276">
        <f t="shared" si="15"/>
        <v>43585.132637999995</v>
      </c>
      <c r="AA33" s="276">
        <f t="shared" si="15"/>
        <v>46125.722133000003</v>
      </c>
      <c r="AB33" s="276">
        <f t="shared" si="15"/>
        <v>46539.210392000001</v>
      </c>
      <c r="AC33" s="276">
        <f t="shared" si="15"/>
        <v>47941.733875000005</v>
      </c>
      <c r="AD33" s="276">
        <f t="shared" si="15"/>
        <v>46097.975677000009</v>
      </c>
      <c r="AE33" s="276">
        <f t="shared" si="15"/>
        <v>46828.077981000002</v>
      </c>
      <c r="AF33" s="276">
        <f t="shared" si="15"/>
        <v>41192.715027999999</v>
      </c>
      <c r="AG33" s="276">
        <f>SUM(AG27:AG32)</f>
        <v>42653.865682000003</v>
      </c>
      <c r="AH33" s="276">
        <f t="shared" ref="AH33:AI33" si="16">SUM(AH27:AH32)</f>
        <v>45510.93297300001</v>
      </c>
      <c r="AI33" s="276">
        <f t="shared" si="16"/>
        <v>42345.839733000001</v>
      </c>
    </row>
    <row r="34" spans="1:35" ht="15" customHeight="1" x14ac:dyDescent="0.25">
      <c r="A34" s="43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</row>
    <row r="35" spans="1:35" ht="15" customHeight="1" x14ac:dyDescent="0.25">
      <c r="A35" s="43" t="str">
        <f>A13</f>
        <v>Natural gas</v>
      </c>
    </row>
    <row r="36" spans="1:35" ht="15" customHeight="1" x14ac:dyDescent="0.25">
      <c r="A36" s="43" t="str">
        <f t="shared" ref="A36:A41" si="17">A14</f>
        <v>Crude oil</v>
      </c>
      <c r="AI36" s="278"/>
    </row>
    <row r="37" spans="1:35" ht="15" customHeight="1" x14ac:dyDescent="0.25">
      <c r="A37" s="43" t="str">
        <f t="shared" si="17"/>
        <v>Naphtha</v>
      </c>
    </row>
    <row r="38" spans="1:35" x14ac:dyDescent="0.25">
      <c r="A38" s="43" t="str">
        <f t="shared" si="17"/>
        <v>Motor gasoline</v>
      </c>
    </row>
    <row r="39" spans="1:35" x14ac:dyDescent="0.25">
      <c r="A39" s="43" t="str">
        <f t="shared" si="17"/>
        <v>Gas oil and diesel oil</v>
      </c>
    </row>
    <row r="40" spans="1:35" x14ac:dyDescent="0.25">
      <c r="A40" s="43" t="str">
        <f t="shared" si="17"/>
        <v>Fuel oil</v>
      </c>
    </row>
    <row r="41" spans="1:35" x14ac:dyDescent="0.25">
      <c r="A41" s="43" t="str">
        <f t="shared" si="17"/>
        <v>Electricity</v>
      </c>
    </row>
    <row r="42" spans="1:35" x14ac:dyDescent="0.25">
      <c r="A42" s="43"/>
    </row>
    <row r="44" spans="1:35" x14ac:dyDescent="0.25">
      <c r="A44" s="44" t="s">
        <v>84</v>
      </c>
      <c r="B44" s="44" t="s">
        <v>7</v>
      </c>
    </row>
    <row r="45" spans="1:35" x14ac:dyDescent="0.25">
      <c r="A45" s="11" t="s">
        <v>3</v>
      </c>
      <c r="B45" s="15" t="s">
        <v>118</v>
      </c>
    </row>
    <row r="46" spans="1:35" x14ac:dyDescent="0.25">
      <c r="A46" s="11" t="s">
        <v>2</v>
      </c>
      <c r="B46" s="11" t="s">
        <v>123</v>
      </c>
    </row>
    <row r="47" spans="1:35" x14ac:dyDescent="0.25">
      <c r="B47" s="44"/>
    </row>
    <row r="48" spans="1:35" x14ac:dyDescent="0.25">
      <c r="A48" s="45" t="s">
        <v>89</v>
      </c>
      <c r="B48" s="20" t="s">
        <v>142</v>
      </c>
      <c r="C48" s="20" t="s">
        <v>143</v>
      </c>
      <c r="D48" s="20" t="s">
        <v>144</v>
      </c>
      <c r="E48" s="20" t="s">
        <v>145</v>
      </c>
      <c r="F48" s="20" t="s">
        <v>146</v>
      </c>
      <c r="G48" s="20" t="s">
        <v>147</v>
      </c>
      <c r="H48" s="20" t="s">
        <v>148</v>
      </c>
      <c r="I48" s="20" t="s">
        <v>149</v>
      </c>
      <c r="J48" s="20" t="s">
        <v>150</v>
      </c>
      <c r="K48" s="20" t="s">
        <v>151</v>
      </c>
      <c r="L48" s="20" t="s">
        <v>152</v>
      </c>
      <c r="M48" s="20" t="s">
        <v>153</v>
      </c>
      <c r="N48" s="20" t="s">
        <v>154</v>
      </c>
      <c r="O48" s="20" t="s">
        <v>155</v>
      </c>
      <c r="P48" s="20" t="s">
        <v>156</v>
      </c>
      <c r="Q48" s="20" t="s">
        <v>157</v>
      </c>
      <c r="R48" s="20" t="s">
        <v>158</v>
      </c>
      <c r="S48" s="20" t="s">
        <v>159</v>
      </c>
      <c r="T48" s="20" t="s">
        <v>160</v>
      </c>
      <c r="U48" s="20" t="s">
        <v>161</v>
      </c>
      <c r="V48" s="20" t="s">
        <v>162</v>
      </c>
      <c r="W48" s="20" t="s">
        <v>163</v>
      </c>
      <c r="X48" s="20" t="s">
        <v>164</v>
      </c>
      <c r="Y48" s="20" t="s">
        <v>165</v>
      </c>
      <c r="Z48" s="20" t="s">
        <v>166</v>
      </c>
      <c r="AA48" s="20" t="s">
        <v>167</v>
      </c>
      <c r="AB48" s="20" t="s">
        <v>168</v>
      </c>
      <c r="AC48" s="20" t="s">
        <v>169</v>
      </c>
      <c r="AD48" s="20" t="s">
        <v>170</v>
      </c>
      <c r="AE48" s="20" t="s">
        <v>171</v>
      </c>
      <c r="AF48" s="20" t="s">
        <v>172</v>
      </c>
      <c r="AG48" s="20" t="s">
        <v>173</v>
      </c>
      <c r="AH48" s="20" t="s">
        <v>240</v>
      </c>
      <c r="AI48" s="266">
        <v>2023</v>
      </c>
    </row>
    <row r="49" spans="1:40" x14ac:dyDescent="0.25">
      <c r="A49" s="22" t="s">
        <v>68</v>
      </c>
      <c r="B49" s="27">
        <v>1629442.673</v>
      </c>
      <c r="C49" s="27">
        <v>1359510.2390000001</v>
      </c>
      <c r="D49" s="28">
        <v>1266400.4099999999</v>
      </c>
      <c r="E49" s="27">
        <v>1204917.3330000001</v>
      </c>
      <c r="F49" s="27">
        <v>1372197.6769999999</v>
      </c>
      <c r="G49" s="27">
        <v>1458964.3659999999</v>
      </c>
      <c r="H49" s="27">
        <v>1293332.3640000001</v>
      </c>
      <c r="I49" s="27">
        <v>1305645.9010000001</v>
      </c>
      <c r="J49" s="27">
        <v>1241571.6710000001</v>
      </c>
      <c r="K49" s="27">
        <v>1107118.5379999999</v>
      </c>
      <c r="L49" s="27">
        <v>1124871.6340000001</v>
      </c>
      <c r="M49" s="27">
        <v>1126447.6950000001</v>
      </c>
      <c r="N49" s="28">
        <v>1092305.06</v>
      </c>
      <c r="O49" s="27">
        <v>1014307.171</v>
      </c>
      <c r="P49" s="27">
        <v>1044267.948</v>
      </c>
      <c r="Q49" s="27">
        <v>968199.44299999997</v>
      </c>
      <c r="R49" s="27">
        <v>1053841.567</v>
      </c>
      <c r="S49" s="27">
        <v>957101.43099999998</v>
      </c>
      <c r="T49" s="27">
        <v>853026.68700000003</v>
      </c>
      <c r="U49" s="27">
        <v>778505.022</v>
      </c>
      <c r="V49" s="27">
        <v>847877.42299999995</v>
      </c>
      <c r="W49" s="27">
        <v>726583.56299999997</v>
      </c>
      <c r="X49" s="27">
        <v>747537.65300000005</v>
      </c>
      <c r="Y49" s="27">
        <v>803362.01899999997</v>
      </c>
      <c r="Z49" s="27">
        <v>779729.86300000001</v>
      </c>
      <c r="AA49" s="27">
        <v>711716.92599999998</v>
      </c>
      <c r="AB49" s="27">
        <v>701789.152</v>
      </c>
      <c r="AC49" s="27">
        <v>607184.44499999995</v>
      </c>
      <c r="AD49" s="27">
        <v>537301.451</v>
      </c>
      <c r="AE49" s="28">
        <v>525425.41</v>
      </c>
      <c r="AF49" s="27">
        <v>527062.79799999995</v>
      </c>
      <c r="AG49" s="27">
        <v>595545.27800000005</v>
      </c>
      <c r="AH49" s="27">
        <v>552155.29099999997</v>
      </c>
      <c r="AI49" s="27">
        <v>595473.10499999998</v>
      </c>
    </row>
    <row r="50" spans="1:40" x14ac:dyDescent="0.25">
      <c r="A50" s="22" t="s">
        <v>73</v>
      </c>
      <c r="B50" s="23">
        <v>1184545.7279999999</v>
      </c>
      <c r="C50" s="23">
        <v>1327549.308</v>
      </c>
      <c r="D50" s="24">
        <v>1431212.4</v>
      </c>
      <c r="E50" s="23">
        <v>1456180.1359999999</v>
      </c>
      <c r="F50" s="24">
        <v>1375551.36</v>
      </c>
      <c r="G50" s="23">
        <v>1412492.764</v>
      </c>
      <c r="H50" s="23">
        <v>1684481.341</v>
      </c>
      <c r="I50" s="23">
        <v>1567443.622</v>
      </c>
      <c r="J50" s="23">
        <v>1442465.6329999999</v>
      </c>
      <c r="K50" s="23">
        <v>1460466.5419999999</v>
      </c>
      <c r="L50" s="23">
        <v>1574273.1510000001</v>
      </c>
      <c r="M50" s="23">
        <v>1893812.824</v>
      </c>
      <c r="N50" s="23">
        <v>2014227.9809999999</v>
      </c>
      <c r="O50" s="23">
        <v>2105202.8709999998</v>
      </c>
      <c r="P50" s="23">
        <v>2393478.8080000002</v>
      </c>
      <c r="Q50" s="23">
        <v>2568787.8330000001</v>
      </c>
      <c r="R50" s="23">
        <v>2477110.5780000002</v>
      </c>
      <c r="S50" s="23">
        <v>2461665.5410000002</v>
      </c>
      <c r="T50" s="23">
        <v>2698605.0129999998</v>
      </c>
      <c r="U50" s="23">
        <v>2565351.3429999999</v>
      </c>
      <c r="V50" s="23">
        <v>2937624.7659999998</v>
      </c>
      <c r="W50" s="23">
        <v>2940058.6809999999</v>
      </c>
      <c r="X50" s="23">
        <v>3031615.6970000002</v>
      </c>
      <c r="Y50" s="23">
        <v>3491198.3659999999</v>
      </c>
      <c r="Z50" s="23">
        <v>3253340.0619999999</v>
      </c>
      <c r="AA50" s="23">
        <v>3167913.7390000001</v>
      </c>
      <c r="AB50" s="23">
        <v>2838285.9210000001</v>
      </c>
      <c r="AC50" s="23">
        <v>2320136.9079999998</v>
      </c>
      <c r="AD50" s="23">
        <v>1149911.5830000001</v>
      </c>
      <c r="AE50" s="23">
        <v>1385713.665</v>
      </c>
      <c r="AF50" s="23">
        <v>1092102.8019999999</v>
      </c>
      <c r="AG50" s="24">
        <v>1118032.6200000001</v>
      </c>
      <c r="AH50" s="23">
        <v>2024182.068</v>
      </c>
      <c r="AI50" s="23">
        <v>2245827.247</v>
      </c>
    </row>
    <row r="51" spans="1:40" x14ac:dyDescent="0.25">
      <c r="A51" s="22" t="s">
        <v>75</v>
      </c>
      <c r="B51" s="27">
        <v>536106.00600000005</v>
      </c>
      <c r="C51" s="27">
        <v>304091.484</v>
      </c>
      <c r="D51" s="27">
        <v>289909.27600000001</v>
      </c>
      <c r="E51" s="27">
        <v>323645.95500000002</v>
      </c>
      <c r="F51" s="28">
        <v>417216.49</v>
      </c>
      <c r="G51" s="27">
        <v>361005.10499999998</v>
      </c>
      <c r="H51" s="27">
        <v>389519.625</v>
      </c>
      <c r="I51" s="27">
        <v>520324.78600000002</v>
      </c>
      <c r="J51" s="27">
        <v>455132.82299999997</v>
      </c>
      <c r="K51" s="27">
        <v>592358.17700000003</v>
      </c>
      <c r="L51" s="27">
        <v>753936.80599999998</v>
      </c>
      <c r="M51" s="27">
        <v>616279.35800000001</v>
      </c>
      <c r="N51" s="27">
        <v>738018.90800000005</v>
      </c>
      <c r="O51" s="27">
        <v>760001.11399999994</v>
      </c>
      <c r="P51" s="27">
        <v>822119.19400000002</v>
      </c>
      <c r="Q51" s="27">
        <v>764298.48199999996</v>
      </c>
      <c r="R51" s="27">
        <v>684912.49399999995</v>
      </c>
      <c r="S51" s="27">
        <v>613020.30900000001</v>
      </c>
      <c r="T51" s="27">
        <v>542271.73400000005</v>
      </c>
      <c r="U51" s="27">
        <v>474565.397</v>
      </c>
      <c r="V51" s="27">
        <v>458801.23200000002</v>
      </c>
      <c r="W51" s="27">
        <v>435208.48700000002</v>
      </c>
      <c r="X51" s="27">
        <v>362906.15700000001</v>
      </c>
      <c r="Y51" s="28">
        <v>347103.73</v>
      </c>
      <c r="Z51" s="28">
        <v>276833.23</v>
      </c>
      <c r="AA51" s="27">
        <v>276359.60200000001</v>
      </c>
      <c r="AB51" s="28">
        <v>234596.85</v>
      </c>
      <c r="AC51" s="27">
        <v>256189.845</v>
      </c>
      <c r="AD51" s="27">
        <v>200886.375</v>
      </c>
      <c r="AE51" s="27">
        <v>158396.076</v>
      </c>
      <c r="AF51" s="27">
        <v>120320.173</v>
      </c>
      <c r="AG51" s="27">
        <v>106382.22199999999</v>
      </c>
      <c r="AH51" s="27">
        <v>76014.213000000003</v>
      </c>
      <c r="AI51" s="27">
        <v>96322.676000000007</v>
      </c>
    </row>
    <row r="52" spans="1:40" x14ac:dyDescent="0.25">
      <c r="A52" s="22" t="s">
        <v>74</v>
      </c>
      <c r="B52" s="23">
        <v>661867.13699999999</v>
      </c>
      <c r="C52" s="23">
        <v>559134.89800000004</v>
      </c>
      <c r="D52" s="23">
        <v>590922.43099999998</v>
      </c>
      <c r="E52" s="23">
        <v>529704.196</v>
      </c>
      <c r="F52" s="23">
        <v>574631.67799999996</v>
      </c>
      <c r="G52" s="23">
        <v>640086.35100000002</v>
      </c>
      <c r="H52" s="23">
        <v>633363.65599999996</v>
      </c>
      <c r="I52" s="23">
        <v>711087.17500000005</v>
      </c>
      <c r="J52" s="23">
        <v>730046.61300000001</v>
      </c>
      <c r="K52" s="23">
        <v>817104.29700000002</v>
      </c>
      <c r="L52" s="24">
        <v>887990.84</v>
      </c>
      <c r="M52" s="23">
        <v>802361.71900000004</v>
      </c>
      <c r="N52" s="23">
        <v>774104.48100000003</v>
      </c>
      <c r="O52" s="23">
        <v>807439.95299999998</v>
      </c>
      <c r="P52" s="23">
        <v>980716.049</v>
      </c>
      <c r="Q52" s="23">
        <v>895679.57900000003</v>
      </c>
      <c r="R52" s="23">
        <v>865156.88300000003</v>
      </c>
      <c r="S52" s="23">
        <v>808339.61600000004</v>
      </c>
      <c r="T52" s="23">
        <v>865405.30599999998</v>
      </c>
      <c r="U52" s="23">
        <v>807430.20200000005</v>
      </c>
      <c r="V52" s="23">
        <v>834573.94700000004</v>
      </c>
      <c r="W52" s="23">
        <v>862916.80599999998</v>
      </c>
      <c r="X52" s="23">
        <v>871344.67599999998</v>
      </c>
      <c r="Y52" s="23">
        <v>888187.61899999995</v>
      </c>
      <c r="Z52" s="23">
        <v>849493.71299999999</v>
      </c>
      <c r="AA52" s="23">
        <v>916645.63800000004</v>
      </c>
      <c r="AB52" s="23">
        <v>1024518.7610000001</v>
      </c>
      <c r="AC52" s="23">
        <v>1066573.726</v>
      </c>
      <c r="AD52" s="24">
        <v>1128881.6599999999</v>
      </c>
      <c r="AE52" s="23">
        <v>1011805.277</v>
      </c>
      <c r="AF52" s="23">
        <v>974925.06599999999</v>
      </c>
      <c r="AG52" s="23">
        <v>1005313.039</v>
      </c>
      <c r="AH52" s="23">
        <v>1016459.3419999999</v>
      </c>
      <c r="AI52" s="23">
        <v>1112874.449</v>
      </c>
    </row>
    <row r="53" spans="1:40" x14ac:dyDescent="0.25">
      <c r="A53" s="22" t="s">
        <v>115</v>
      </c>
      <c r="B53" s="27">
        <v>1540768.915</v>
      </c>
      <c r="C53" s="27">
        <v>1420986.432</v>
      </c>
      <c r="D53" s="28">
        <v>1376312.62</v>
      </c>
      <c r="E53" s="27">
        <v>1490910.6170000001</v>
      </c>
      <c r="F53" s="27">
        <v>1661589.3810000001</v>
      </c>
      <c r="G53" s="27">
        <v>1552184.0349999999</v>
      </c>
      <c r="H53" s="27">
        <v>1584171.4539999999</v>
      </c>
      <c r="I53" s="27">
        <v>1598491.9439999999</v>
      </c>
      <c r="J53" s="27">
        <v>1693648.2169999999</v>
      </c>
      <c r="K53" s="27">
        <v>1695107.7069999999</v>
      </c>
      <c r="L53" s="27">
        <v>1853996.9080000001</v>
      </c>
      <c r="M53" s="27">
        <v>1894934.7139999999</v>
      </c>
      <c r="N53" s="28">
        <v>1911891.28</v>
      </c>
      <c r="O53" s="28">
        <v>1995471.27</v>
      </c>
      <c r="P53" s="27">
        <v>2270053.372</v>
      </c>
      <c r="Q53" s="28">
        <v>2495499.04</v>
      </c>
      <c r="R53" s="27">
        <v>2651031.7549999999</v>
      </c>
      <c r="S53" s="27">
        <v>2519851.568</v>
      </c>
      <c r="T53" s="27">
        <v>2732566.6320000002</v>
      </c>
      <c r="U53" s="27">
        <v>2620636.3029999998</v>
      </c>
      <c r="V53" s="27">
        <v>2632854.8670000001</v>
      </c>
      <c r="W53" s="27">
        <v>2499395.4339999999</v>
      </c>
      <c r="X53" s="27">
        <v>2833471.463</v>
      </c>
      <c r="Y53" s="27">
        <v>2644364.341</v>
      </c>
      <c r="Z53" s="27">
        <v>2732792.497</v>
      </c>
      <c r="AA53" s="27">
        <v>3070013.7549999999</v>
      </c>
      <c r="AB53" s="27">
        <v>3066231.3810000001</v>
      </c>
      <c r="AC53" s="27">
        <v>3167529.8829999999</v>
      </c>
      <c r="AD53" s="27">
        <v>3164484.7289999998</v>
      </c>
      <c r="AE53" s="27">
        <v>3205764.1970000002</v>
      </c>
      <c r="AF53" s="27">
        <v>2739165.9819999998</v>
      </c>
      <c r="AG53" s="27">
        <v>3058425.102</v>
      </c>
      <c r="AH53" s="27">
        <v>3036890.5959999999</v>
      </c>
      <c r="AI53" s="27">
        <v>2929141.929</v>
      </c>
    </row>
    <row r="54" spans="1:40" x14ac:dyDescent="0.25">
      <c r="A54" s="22" t="s">
        <v>114</v>
      </c>
      <c r="B54" s="23">
        <v>2001646.0630000001</v>
      </c>
      <c r="C54" s="23">
        <v>1990313.662</v>
      </c>
      <c r="D54" s="23">
        <v>2042354.7709999999</v>
      </c>
      <c r="E54" s="23">
        <v>2329492.1140000001</v>
      </c>
      <c r="F54" s="23">
        <v>2384541.9759999998</v>
      </c>
      <c r="G54" s="23">
        <v>2312047.378</v>
      </c>
      <c r="H54" s="24">
        <v>2419294.73</v>
      </c>
      <c r="I54" s="24">
        <v>2457486.91</v>
      </c>
      <c r="J54" s="23">
        <v>2554074.6690000002</v>
      </c>
      <c r="K54" s="23">
        <v>2468028.469</v>
      </c>
      <c r="L54" s="23">
        <v>2500808.0320000001</v>
      </c>
      <c r="M54" s="23">
        <v>2712654.4309999999</v>
      </c>
      <c r="N54" s="24">
        <v>2742035.66</v>
      </c>
      <c r="O54" s="23">
        <v>2729692.2689999999</v>
      </c>
      <c r="P54" s="23">
        <v>2880240.8730000001</v>
      </c>
      <c r="Q54" s="23">
        <v>3155617.7390000001</v>
      </c>
      <c r="R54" s="23">
        <v>3305959.1460000002</v>
      </c>
      <c r="S54" s="23">
        <v>3234620.9950000001</v>
      </c>
      <c r="T54" s="23">
        <v>3389475.7409999999</v>
      </c>
      <c r="U54" s="23">
        <v>3434735.7170000002</v>
      </c>
      <c r="V54" s="23">
        <v>3496020.827</v>
      </c>
      <c r="W54" s="23">
        <v>3478186.963</v>
      </c>
      <c r="X54" s="23">
        <v>3902963.182</v>
      </c>
      <c r="Y54" s="24">
        <v>3974244.84</v>
      </c>
      <c r="Z54" s="24">
        <v>3918896.93</v>
      </c>
      <c r="AA54" s="24">
        <v>4250785.3</v>
      </c>
      <c r="AB54" s="23">
        <v>4501181.7120000003</v>
      </c>
      <c r="AC54" s="23">
        <v>4579576.6160000004</v>
      </c>
      <c r="AD54" s="23">
        <v>4058769.1039999998</v>
      </c>
      <c r="AE54" s="24">
        <v>3957774.95</v>
      </c>
      <c r="AF54" s="23">
        <v>3772730.0320000001</v>
      </c>
      <c r="AG54" s="23">
        <v>4064278.977</v>
      </c>
      <c r="AH54" s="23">
        <v>3859524.5550000002</v>
      </c>
      <c r="AI54" s="23">
        <v>4013766.8190000001</v>
      </c>
    </row>
    <row r="55" spans="1:40" x14ac:dyDescent="0.25">
      <c r="A55" s="22" t="s">
        <v>76</v>
      </c>
      <c r="B55" s="27">
        <v>1864397.926</v>
      </c>
      <c r="C55" s="27">
        <v>1703807.409</v>
      </c>
      <c r="D55" s="27">
        <v>1757912.2169999999</v>
      </c>
      <c r="E55" s="27">
        <v>1835866.973</v>
      </c>
      <c r="F55" s="27">
        <v>1564725.352</v>
      </c>
      <c r="G55" s="27">
        <v>1336947.264</v>
      </c>
      <c r="H55" s="27">
        <v>1412688.5020000001</v>
      </c>
      <c r="I55" s="27">
        <v>1448419.557</v>
      </c>
      <c r="J55" s="27">
        <v>1601716.7760000001</v>
      </c>
      <c r="K55" s="27">
        <v>1364708.8570000001</v>
      </c>
      <c r="L55" s="28">
        <v>1623805.5</v>
      </c>
      <c r="M55" s="27">
        <v>1536948.7050000001</v>
      </c>
      <c r="N55" s="27">
        <v>1484130.807</v>
      </c>
      <c r="O55" s="27">
        <v>1609057.0179999999</v>
      </c>
      <c r="P55" s="28">
        <v>1898946.43</v>
      </c>
      <c r="Q55" s="27">
        <v>2221328.7310000001</v>
      </c>
      <c r="R55" s="27">
        <v>2235963.5430000001</v>
      </c>
      <c r="S55" s="28">
        <v>2318936.4700000002</v>
      </c>
      <c r="T55" s="27">
        <v>2250243.4040000001</v>
      </c>
      <c r="U55" s="27">
        <v>2155636.523</v>
      </c>
      <c r="V55" s="27">
        <v>2485705.9580000001</v>
      </c>
      <c r="W55" s="27">
        <v>2575019.105</v>
      </c>
      <c r="X55" s="27">
        <v>2604732.3620000002</v>
      </c>
      <c r="Y55" s="27">
        <v>2704085.7969999998</v>
      </c>
      <c r="Z55" s="27">
        <v>2792014.7590000001</v>
      </c>
      <c r="AA55" s="27">
        <v>3225327.6690000002</v>
      </c>
      <c r="AB55" s="27">
        <v>3086237.4619999998</v>
      </c>
      <c r="AC55" s="28">
        <v>2380267.38</v>
      </c>
      <c r="AD55" s="27">
        <v>2228501.648</v>
      </c>
      <c r="AE55" s="27">
        <v>1837226.091</v>
      </c>
      <c r="AF55" s="27">
        <v>2011677.0160000001</v>
      </c>
      <c r="AG55" s="27">
        <v>2379386.6680000001</v>
      </c>
      <c r="AH55" s="27">
        <v>2291096.0890000002</v>
      </c>
      <c r="AI55" s="27">
        <v>2127453.7390000001</v>
      </c>
    </row>
    <row r="56" spans="1:40" x14ac:dyDescent="0.25">
      <c r="A56" s="22" t="s">
        <v>9</v>
      </c>
      <c r="B56" s="24">
        <v>665107.92000000004</v>
      </c>
      <c r="C56" s="24">
        <v>631811.16</v>
      </c>
      <c r="D56" s="24">
        <v>611611.19999999995</v>
      </c>
      <c r="E56" s="24">
        <v>612763.19999999995</v>
      </c>
      <c r="F56" s="24">
        <v>598222.80000000005</v>
      </c>
      <c r="G56" s="24">
        <v>637297.19999999995</v>
      </c>
      <c r="H56" s="24">
        <v>761763.6</v>
      </c>
      <c r="I56" s="24">
        <v>737276.4</v>
      </c>
      <c r="J56" s="24">
        <v>718272</v>
      </c>
      <c r="K56" s="24">
        <v>775173.6</v>
      </c>
      <c r="L56" s="23">
        <v>874601.47400000005</v>
      </c>
      <c r="M56" s="24">
        <v>919946.83</v>
      </c>
      <c r="N56" s="23">
        <v>981287.71600000001</v>
      </c>
      <c r="O56" s="23">
        <v>1051136.665</v>
      </c>
      <c r="P56" s="23">
        <v>1040466.895</v>
      </c>
      <c r="Q56" s="23">
        <v>1139790.8840000001</v>
      </c>
      <c r="R56" s="23">
        <v>1110239.9350000001</v>
      </c>
      <c r="S56" s="23">
        <v>1102890.9240000001</v>
      </c>
      <c r="T56" s="23">
        <v>1055069.727</v>
      </c>
      <c r="U56" s="24">
        <v>989977.77</v>
      </c>
      <c r="V56" s="23">
        <v>1031906.534</v>
      </c>
      <c r="W56" s="23">
        <v>1152533.754</v>
      </c>
      <c r="X56" s="23">
        <v>1233606.679</v>
      </c>
      <c r="Y56" s="23">
        <v>1201977.375</v>
      </c>
      <c r="Z56" s="23">
        <v>1327357.253</v>
      </c>
      <c r="AA56" s="23">
        <v>1419529.5190000001</v>
      </c>
      <c r="AB56" s="23">
        <v>1302761.5560000001</v>
      </c>
      <c r="AC56" s="23">
        <v>1336068.067</v>
      </c>
      <c r="AD56" s="23">
        <v>1308591.915</v>
      </c>
      <c r="AE56" s="23">
        <v>1319355.807</v>
      </c>
      <c r="AF56" s="23">
        <v>1321367.5930000001</v>
      </c>
      <c r="AG56" s="23">
        <v>1418790.2439999999</v>
      </c>
      <c r="AH56" s="23">
        <v>1472331.213</v>
      </c>
      <c r="AI56" s="23">
        <v>1466212.0009999999</v>
      </c>
    </row>
    <row r="60" spans="1:40" x14ac:dyDescent="0.25">
      <c r="A60" s="14" t="s">
        <v>177</v>
      </c>
    </row>
    <row r="61" spans="1:40" x14ac:dyDescent="0.25">
      <c r="A61" s="2" t="s">
        <v>124</v>
      </c>
    </row>
    <row r="63" spans="1:40" x14ac:dyDescent="0.25">
      <c r="A63" s="31"/>
      <c r="B63" s="32">
        <v>1990</v>
      </c>
      <c r="C63" s="32">
        <v>1991</v>
      </c>
      <c r="D63" s="32">
        <v>1992</v>
      </c>
      <c r="E63" s="32">
        <v>1993</v>
      </c>
      <c r="F63" s="32">
        <v>1994</v>
      </c>
      <c r="G63" s="32">
        <v>1995</v>
      </c>
      <c r="H63" s="32">
        <v>1996</v>
      </c>
      <c r="I63" s="32">
        <v>1997</v>
      </c>
      <c r="J63" s="32">
        <v>1998</v>
      </c>
      <c r="K63" s="32">
        <v>1999</v>
      </c>
      <c r="L63" s="32">
        <v>2000</v>
      </c>
      <c r="M63" s="32">
        <v>2001</v>
      </c>
      <c r="N63" s="32">
        <v>2002</v>
      </c>
      <c r="O63" s="32">
        <v>2003</v>
      </c>
      <c r="P63" s="32">
        <v>2004</v>
      </c>
      <c r="Q63" s="32">
        <v>2005</v>
      </c>
      <c r="R63" s="32">
        <v>2006</v>
      </c>
      <c r="S63" s="32">
        <v>2007</v>
      </c>
      <c r="T63" s="32">
        <v>2008</v>
      </c>
      <c r="U63" s="32">
        <v>2009</v>
      </c>
      <c r="V63" s="32">
        <v>2010</v>
      </c>
      <c r="W63" s="32">
        <v>2011</v>
      </c>
      <c r="X63" s="32">
        <v>2012</v>
      </c>
      <c r="Y63" s="32">
        <v>2013</v>
      </c>
      <c r="Z63" s="32">
        <v>2014</v>
      </c>
      <c r="AA63" s="32">
        <v>2015</v>
      </c>
      <c r="AB63" s="32">
        <v>2016</v>
      </c>
      <c r="AC63" s="32">
        <v>2017</v>
      </c>
      <c r="AD63" s="32">
        <v>2018</v>
      </c>
      <c r="AE63" s="32">
        <v>2019</v>
      </c>
      <c r="AF63" s="32">
        <v>2020</v>
      </c>
      <c r="AG63" s="32">
        <v>2021</v>
      </c>
      <c r="AH63" s="32">
        <v>2022</v>
      </c>
      <c r="AI63" s="32">
        <v>2023</v>
      </c>
    </row>
    <row r="64" spans="1:40" x14ac:dyDescent="0.25">
      <c r="A64" s="38" t="str">
        <f>A52</f>
        <v>Naphtha</v>
      </c>
      <c r="B64" s="36">
        <f>B52/1000</f>
        <v>661.86713699999996</v>
      </c>
      <c r="C64" s="36">
        <f t="shared" ref="C64:AG68" si="18">C52/1000</f>
        <v>559.13489800000002</v>
      </c>
      <c r="D64" s="36">
        <f t="shared" si="18"/>
        <v>590.92243099999996</v>
      </c>
      <c r="E64" s="36">
        <f t="shared" si="18"/>
        <v>529.70419600000002</v>
      </c>
      <c r="F64" s="36">
        <f t="shared" si="18"/>
        <v>574.63167799999997</v>
      </c>
      <c r="G64" s="36">
        <f t="shared" si="18"/>
        <v>640.08635100000004</v>
      </c>
      <c r="H64" s="36">
        <f t="shared" si="18"/>
        <v>633.36365599999999</v>
      </c>
      <c r="I64" s="36">
        <f t="shared" si="18"/>
        <v>711.087175</v>
      </c>
      <c r="J64" s="36">
        <f t="shared" si="18"/>
        <v>730.04661299999998</v>
      </c>
      <c r="K64" s="36">
        <f t="shared" si="18"/>
        <v>817.10429699999997</v>
      </c>
      <c r="L64" s="36">
        <f t="shared" si="18"/>
        <v>887.99083999999993</v>
      </c>
      <c r="M64" s="36">
        <f t="shared" si="18"/>
        <v>802.36171899999999</v>
      </c>
      <c r="N64" s="36">
        <f t="shared" si="18"/>
        <v>774.10448100000008</v>
      </c>
      <c r="O64" s="36">
        <f t="shared" si="18"/>
        <v>807.43995299999995</v>
      </c>
      <c r="P64" s="36">
        <f t="shared" si="18"/>
        <v>980.716049</v>
      </c>
      <c r="Q64" s="36">
        <f t="shared" si="18"/>
        <v>895.67957899999999</v>
      </c>
      <c r="R64" s="36">
        <f t="shared" si="18"/>
        <v>865.15688299999999</v>
      </c>
      <c r="S64" s="36">
        <f t="shared" si="18"/>
        <v>808.33961600000009</v>
      </c>
      <c r="T64" s="36">
        <f t="shared" si="18"/>
        <v>865.405306</v>
      </c>
      <c r="U64" s="36">
        <f t="shared" si="18"/>
        <v>807.43020200000001</v>
      </c>
      <c r="V64" s="36">
        <f t="shared" si="18"/>
        <v>834.57394700000009</v>
      </c>
      <c r="W64" s="36">
        <f t="shared" si="18"/>
        <v>862.91680599999995</v>
      </c>
      <c r="X64" s="36">
        <f t="shared" si="18"/>
        <v>871.34467599999994</v>
      </c>
      <c r="Y64" s="36">
        <f t="shared" si="18"/>
        <v>888.18761899999993</v>
      </c>
      <c r="Z64" s="36">
        <f t="shared" si="18"/>
        <v>849.49371299999996</v>
      </c>
      <c r="AA64" s="36">
        <f t="shared" si="18"/>
        <v>916.64563800000008</v>
      </c>
      <c r="AB64" s="36">
        <f t="shared" si="18"/>
        <v>1024.518761</v>
      </c>
      <c r="AC64" s="36">
        <f t="shared" si="18"/>
        <v>1066.5737260000001</v>
      </c>
      <c r="AD64" s="36">
        <f t="shared" si="18"/>
        <v>1128.88166</v>
      </c>
      <c r="AE64" s="36">
        <f t="shared" si="18"/>
        <v>1011.805277</v>
      </c>
      <c r="AF64" s="36">
        <f t="shared" si="18"/>
        <v>974.92506600000002</v>
      </c>
      <c r="AG64" s="36">
        <f t="shared" si="18"/>
        <v>1005.313039</v>
      </c>
      <c r="AH64" s="36">
        <f t="shared" ref="AH64:AI64" si="19">AH52/1000</f>
        <v>1016.459342</v>
      </c>
      <c r="AI64" s="36">
        <f t="shared" si="19"/>
        <v>1112.8744489999999</v>
      </c>
      <c r="AJ64" s="70"/>
      <c r="AK64" s="70"/>
      <c r="AL64" s="70"/>
      <c r="AM64" s="70"/>
      <c r="AN64" s="70"/>
    </row>
    <row r="65" spans="1:40" x14ac:dyDescent="0.25">
      <c r="A65" s="38" t="str">
        <f t="shared" ref="A65:A68" si="20">A53</f>
        <v>Motor gasoline</v>
      </c>
      <c r="B65" s="36">
        <f t="shared" ref="B65:Q68" si="21">B53/1000</f>
        <v>1540.7689150000001</v>
      </c>
      <c r="C65" s="36">
        <f t="shared" si="21"/>
        <v>1420.9864319999999</v>
      </c>
      <c r="D65" s="36">
        <f t="shared" si="21"/>
        <v>1376.3126200000002</v>
      </c>
      <c r="E65" s="36">
        <f t="shared" si="21"/>
        <v>1490.910617</v>
      </c>
      <c r="F65" s="36">
        <f t="shared" si="21"/>
        <v>1661.589381</v>
      </c>
      <c r="G65" s="36">
        <f t="shared" si="21"/>
        <v>1552.184035</v>
      </c>
      <c r="H65" s="36">
        <f t="shared" si="21"/>
        <v>1584.1714539999998</v>
      </c>
      <c r="I65" s="36">
        <f t="shared" si="21"/>
        <v>1598.4919439999999</v>
      </c>
      <c r="J65" s="36">
        <f t="shared" si="21"/>
        <v>1693.6482169999999</v>
      </c>
      <c r="K65" s="36">
        <f t="shared" si="21"/>
        <v>1695.1077069999999</v>
      </c>
      <c r="L65" s="36">
        <f t="shared" si="21"/>
        <v>1853.9969080000001</v>
      </c>
      <c r="M65" s="36">
        <f t="shared" si="21"/>
        <v>1894.934714</v>
      </c>
      <c r="N65" s="36">
        <f t="shared" si="21"/>
        <v>1911.8912800000001</v>
      </c>
      <c r="O65" s="36">
        <f t="shared" si="21"/>
        <v>1995.47127</v>
      </c>
      <c r="P65" s="36">
        <f t="shared" si="21"/>
        <v>2270.0533719999999</v>
      </c>
      <c r="Q65" s="36">
        <f t="shared" si="21"/>
        <v>2495.4990400000002</v>
      </c>
      <c r="R65" s="36">
        <f t="shared" si="18"/>
        <v>2651.031755</v>
      </c>
      <c r="S65" s="36">
        <f t="shared" si="18"/>
        <v>2519.851568</v>
      </c>
      <c r="T65" s="36">
        <f t="shared" si="18"/>
        <v>2732.566632</v>
      </c>
      <c r="U65" s="36">
        <f t="shared" si="18"/>
        <v>2620.6363029999998</v>
      </c>
      <c r="V65" s="36">
        <f t="shared" si="18"/>
        <v>2632.854867</v>
      </c>
      <c r="W65" s="36">
        <f t="shared" si="18"/>
        <v>2499.395434</v>
      </c>
      <c r="X65" s="36">
        <f t="shared" si="18"/>
        <v>2833.4714629999999</v>
      </c>
      <c r="Y65" s="36">
        <f t="shared" si="18"/>
        <v>2644.364341</v>
      </c>
      <c r="Z65" s="36">
        <f t="shared" si="18"/>
        <v>2732.7924969999999</v>
      </c>
      <c r="AA65" s="36">
        <f t="shared" si="18"/>
        <v>3070.0137549999999</v>
      </c>
      <c r="AB65" s="36">
        <f t="shared" si="18"/>
        <v>3066.2313810000001</v>
      </c>
      <c r="AC65" s="36">
        <f t="shared" si="18"/>
        <v>3167.5298829999997</v>
      </c>
      <c r="AD65" s="36">
        <f t="shared" si="18"/>
        <v>3164.4847289999998</v>
      </c>
      <c r="AE65" s="36">
        <f t="shared" si="18"/>
        <v>3205.764197</v>
      </c>
      <c r="AF65" s="36">
        <f t="shared" si="18"/>
        <v>2739.165982</v>
      </c>
      <c r="AG65" s="36">
        <f t="shared" si="18"/>
        <v>3058.4251020000002</v>
      </c>
      <c r="AH65" s="36">
        <f t="shared" ref="AH65:AI65" si="22">AH53/1000</f>
        <v>3036.8905959999997</v>
      </c>
      <c r="AI65" s="36">
        <f t="shared" si="22"/>
        <v>2929.1419289999999</v>
      </c>
      <c r="AJ65" s="70"/>
      <c r="AK65" s="70"/>
      <c r="AL65" s="70"/>
      <c r="AM65" s="70"/>
      <c r="AN65" s="70"/>
    </row>
    <row r="66" spans="1:40" x14ac:dyDescent="0.25">
      <c r="A66" s="38" t="str">
        <f t="shared" si="20"/>
        <v>Gas oil and diesel oil</v>
      </c>
      <c r="B66" s="36">
        <f t="shared" si="21"/>
        <v>2001.6460630000001</v>
      </c>
      <c r="C66" s="36">
        <f t="shared" si="18"/>
        <v>1990.313662</v>
      </c>
      <c r="D66" s="36">
        <f t="shared" si="18"/>
        <v>2042.354771</v>
      </c>
      <c r="E66" s="36">
        <f t="shared" si="18"/>
        <v>2329.4921140000001</v>
      </c>
      <c r="F66" s="36">
        <f t="shared" si="18"/>
        <v>2384.541976</v>
      </c>
      <c r="G66" s="36">
        <f t="shared" si="18"/>
        <v>2312.0473780000002</v>
      </c>
      <c r="H66" s="36">
        <f t="shared" si="18"/>
        <v>2419.2947300000001</v>
      </c>
      <c r="I66" s="36">
        <f t="shared" si="18"/>
        <v>2457.4869100000001</v>
      </c>
      <c r="J66" s="36">
        <f t="shared" si="18"/>
        <v>2554.0746690000001</v>
      </c>
      <c r="K66" s="36">
        <f t="shared" si="18"/>
        <v>2468.0284689999999</v>
      </c>
      <c r="L66" s="36">
        <f t="shared" si="18"/>
        <v>2500.8080319999999</v>
      </c>
      <c r="M66" s="36">
        <f t="shared" si="18"/>
        <v>2712.6544309999999</v>
      </c>
      <c r="N66" s="36">
        <f t="shared" si="18"/>
        <v>2742.03566</v>
      </c>
      <c r="O66" s="36">
        <f t="shared" si="18"/>
        <v>2729.6922689999997</v>
      </c>
      <c r="P66" s="36">
        <f t="shared" si="18"/>
        <v>2880.2408730000002</v>
      </c>
      <c r="Q66" s="36">
        <f t="shared" si="18"/>
        <v>3155.6177390000003</v>
      </c>
      <c r="R66" s="36">
        <f t="shared" si="18"/>
        <v>3305.9591460000001</v>
      </c>
      <c r="S66" s="36">
        <f t="shared" si="18"/>
        <v>3234.6209950000002</v>
      </c>
      <c r="T66" s="36">
        <f t="shared" si="18"/>
        <v>3389.4757409999997</v>
      </c>
      <c r="U66" s="36">
        <f t="shared" si="18"/>
        <v>3434.735717</v>
      </c>
      <c r="V66" s="36">
        <f t="shared" si="18"/>
        <v>3496.0208269999998</v>
      </c>
      <c r="W66" s="36">
        <f t="shared" si="18"/>
        <v>3478.1869630000001</v>
      </c>
      <c r="X66" s="36">
        <f t="shared" si="18"/>
        <v>3902.963182</v>
      </c>
      <c r="Y66" s="36">
        <f t="shared" si="18"/>
        <v>3974.2448399999998</v>
      </c>
      <c r="Z66" s="36">
        <f t="shared" si="18"/>
        <v>3918.8969300000003</v>
      </c>
      <c r="AA66" s="36">
        <f t="shared" si="18"/>
        <v>4250.7852999999996</v>
      </c>
      <c r="AB66" s="36">
        <f t="shared" si="18"/>
        <v>4501.1817120000005</v>
      </c>
      <c r="AC66" s="36">
        <f t="shared" si="18"/>
        <v>4579.5766160000003</v>
      </c>
      <c r="AD66" s="36">
        <f t="shared" si="18"/>
        <v>4058.769104</v>
      </c>
      <c r="AE66" s="36">
        <f t="shared" si="18"/>
        <v>3957.77495</v>
      </c>
      <c r="AF66" s="36">
        <f t="shared" si="18"/>
        <v>3772.7300319999999</v>
      </c>
      <c r="AG66" s="36">
        <f t="shared" si="18"/>
        <v>4064.2789769999999</v>
      </c>
      <c r="AH66" s="36">
        <f t="shared" ref="AH66:AI66" si="23">AH54/1000</f>
        <v>3859.524555</v>
      </c>
      <c r="AI66" s="36">
        <f t="shared" si="23"/>
        <v>4013.7668189999999</v>
      </c>
      <c r="AJ66" s="70"/>
      <c r="AK66" s="70"/>
      <c r="AL66" s="70"/>
      <c r="AM66" s="70"/>
      <c r="AN66" s="70"/>
    </row>
    <row r="67" spans="1:40" x14ac:dyDescent="0.25">
      <c r="A67" s="38" t="str">
        <f t="shared" si="20"/>
        <v>Fuel oil</v>
      </c>
      <c r="B67" s="36">
        <f t="shared" si="21"/>
        <v>1864.3979259999999</v>
      </c>
      <c r="C67" s="36">
        <f t="shared" si="18"/>
        <v>1703.807409</v>
      </c>
      <c r="D67" s="36">
        <f t="shared" si="18"/>
        <v>1757.9122170000001</v>
      </c>
      <c r="E67" s="36">
        <f t="shared" si="18"/>
        <v>1835.8669729999999</v>
      </c>
      <c r="F67" s="36">
        <f t="shared" si="18"/>
        <v>1564.7253519999999</v>
      </c>
      <c r="G67" s="36">
        <f t="shared" si="18"/>
        <v>1336.9472639999999</v>
      </c>
      <c r="H67" s="36">
        <f t="shared" si="18"/>
        <v>1412.6885020000002</v>
      </c>
      <c r="I67" s="36">
        <f t="shared" si="18"/>
        <v>1448.4195569999999</v>
      </c>
      <c r="J67" s="36">
        <f t="shared" si="18"/>
        <v>1601.716776</v>
      </c>
      <c r="K67" s="36">
        <f t="shared" si="18"/>
        <v>1364.7088570000001</v>
      </c>
      <c r="L67" s="36">
        <f t="shared" si="18"/>
        <v>1623.8054999999999</v>
      </c>
      <c r="M67" s="36">
        <f t="shared" si="18"/>
        <v>1536.948705</v>
      </c>
      <c r="N67" s="36">
        <f t="shared" si="18"/>
        <v>1484.130807</v>
      </c>
      <c r="O67" s="36">
        <f t="shared" si="18"/>
        <v>1609.057018</v>
      </c>
      <c r="P67" s="36">
        <f t="shared" si="18"/>
        <v>1898.94643</v>
      </c>
      <c r="Q67" s="36">
        <f t="shared" si="18"/>
        <v>2221.3287310000001</v>
      </c>
      <c r="R67" s="36">
        <f t="shared" si="18"/>
        <v>2235.9635429999998</v>
      </c>
      <c r="S67" s="36">
        <f t="shared" si="18"/>
        <v>2318.9364700000001</v>
      </c>
      <c r="T67" s="36">
        <f t="shared" si="18"/>
        <v>2250.2434040000003</v>
      </c>
      <c r="U67" s="36">
        <f t="shared" si="18"/>
        <v>2155.6365230000001</v>
      </c>
      <c r="V67" s="36">
        <f t="shared" si="18"/>
        <v>2485.705958</v>
      </c>
      <c r="W67" s="36">
        <f t="shared" si="18"/>
        <v>2575.0191049999999</v>
      </c>
      <c r="X67" s="36">
        <f t="shared" si="18"/>
        <v>2604.7323620000002</v>
      </c>
      <c r="Y67" s="36">
        <f t="shared" si="18"/>
        <v>2704.0857969999997</v>
      </c>
      <c r="Z67" s="36">
        <f t="shared" si="18"/>
        <v>2792.0147590000001</v>
      </c>
      <c r="AA67" s="36">
        <f t="shared" si="18"/>
        <v>3225.3276690000002</v>
      </c>
      <c r="AB67" s="36">
        <f t="shared" si="18"/>
        <v>3086.2374620000001</v>
      </c>
      <c r="AC67" s="36">
        <f t="shared" si="18"/>
        <v>2380.2673799999998</v>
      </c>
      <c r="AD67" s="36">
        <f t="shared" si="18"/>
        <v>2228.5016479999999</v>
      </c>
      <c r="AE67" s="36">
        <f t="shared" si="18"/>
        <v>1837.226091</v>
      </c>
      <c r="AF67" s="36">
        <f t="shared" si="18"/>
        <v>2011.6770160000001</v>
      </c>
      <c r="AG67" s="36">
        <f t="shared" si="18"/>
        <v>2379.3866680000001</v>
      </c>
      <c r="AH67" s="36">
        <f t="shared" ref="AH67:AI67" si="24">AH55/1000</f>
        <v>2291.0960890000001</v>
      </c>
      <c r="AI67" s="36">
        <f t="shared" si="24"/>
        <v>2127.453739</v>
      </c>
      <c r="AJ67" s="70"/>
      <c r="AK67" s="70"/>
      <c r="AL67" s="70"/>
      <c r="AM67" s="70"/>
      <c r="AN67" s="70"/>
    </row>
    <row r="68" spans="1:40" x14ac:dyDescent="0.25">
      <c r="A68" s="38" t="str">
        <f t="shared" si="20"/>
        <v>Electricity</v>
      </c>
      <c r="B68" s="68">
        <f t="shared" si="21"/>
        <v>665.10792000000004</v>
      </c>
      <c r="C68" s="68">
        <f t="shared" si="18"/>
        <v>631.81116000000009</v>
      </c>
      <c r="D68" s="68">
        <f t="shared" si="18"/>
        <v>611.61119999999994</v>
      </c>
      <c r="E68" s="68">
        <f t="shared" si="18"/>
        <v>612.76319999999998</v>
      </c>
      <c r="F68" s="68">
        <f t="shared" si="18"/>
        <v>598.22280000000001</v>
      </c>
      <c r="G68" s="68">
        <f t="shared" si="18"/>
        <v>637.29719999999998</v>
      </c>
      <c r="H68" s="68">
        <f t="shared" si="18"/>
        <v>761.7636</v>
      </c>
      <c r="I68" s="68">
        <f t="shared" si="18"/>
        <v>737.27639999999997</v>
      </c>
      <c r="J68" s="68">
        <f t="shared" si="18"/>
        <v>718.27200000000005</v>
      </c>
      <c r="K68" s="68">
        <f t="shared" si="18"/>
        <v>775.17359999999996</v>
      </c>
      <c r="L68" s="68">
        <f t="shared" si="18"/>
        <v>874.60147400000005</v>
      </c>
      <c r="M68" s="68">
        <f t="shared" si="18"/>
        <v>919.94682999999998</v>
      </c>
      <c r="N68" s="68">
        <f t="shared" si="18"/>
        <v>981.28771600000005</v>
      </c>
      <c r="O68" s="68">
        <f t="shared" si="18"/>
        <v>1051.136665</v>
      </c>
      <c r="P68" s="68">
        <f t="shared" si="18"/>
        <v>1040.466895</v>
      </c>
      <c r="Q68" s="68">
        <f t="shared" si="18"/>
        <v>1139.790884</v>
      </c>
      <c r="R68" s="68">
        <f t="shared" si="18"/>
        <v>1110.2399350000001</v>
      </c>
      <c r="S68" s="68">
        <f t="shared" si="18"/>
        <v>1102.890924</v>
      </c>
      <c r="T68" s="68">
        <f t="shared" si="18"/>
        <v>1055.0697270000001</v>
      </c>
      <c r="U68" s="68">
        <f t="shared" si="18"/>
        <v>989.97776999999996</v>
      </c>
      <c r="V68" s="68">
        <f t="shared" si="18"/>
        <v>1031.906534</v>
      </c>
      <c r="W68" s="68">
        <f t="shared" si="18"/>
        <v>1152.533754</v>
      </c>
      <c r="X68" s="68">
        <f t="shared" si="18"/>
        <v>1233.606679</v>
      </c>
      <c r="Y68" s="68">
        <f t="shared" si="18"/>
        <v>1201.9773749999999</v>
      </c>
      <c r="Z68" s="68">
        <f t="shared" si="18"/>
        <v>1327.3572530000001</v>
      </c>
      <c r="AA68" s="68">
        <f t="shared" si="18"/>
        <v>1419.5295190000002</v>
      </c>
      <c r="AB68" s="68">
        <f t="shared" si="18"/>
        <v>1302.7615560000002</v>
      </c>
      <c r="AC68" s="68">
        <f t="shared" si="18"/>
        <v>1336.0680669999999</v>
      </c>
      <c r="AD68" s="68">
        <f t="shared" si="18"/>
        <v>1308.591915</v>
      </c>
      <c r="AE68" s="68">
        <f t="shared" si="18"/>
        <v>1319.3558070000001</v>
      </c>
      <c r="AF68" s="68">
        <f t="shared" si="18"/>
        <v>1321.3675930000002</v>
      </c>
      <c r="AG68" s="68">
        <f t="shared" si="18"/>
        <v>1418.790244</v>
      </c>
      <c r="AH68" s="68">
        <f t="shared" ref="AH68:AI68" si="25">AH56/1000</f>
        <v>1472.3312129999999</v>
      </c>
      <c r="AI68" s="68">
        <f t="shared" si="25"/>
        <v>1466.2120009999999</v>
      </c>
      <c r="AJ68" s="70"/>
      <c r="AK68" s="70"/>
      <c r="AL68" s="70"/>
      <c r="AM68" s="70"/>
      <c r="AN68" s="70"/>
    </row>
    <row r="69" spans="1:40" ht="15" customHeight="1" x14ac:dyDescent="0.25">
      <c r="A69" s="43" t="s">
        <v>315</v>
      </c>
    </row>
    <row r="71" spans="1:40" x14ac:dyDescent="0.25">
      <c r="A71" s="11" t="str">
        <f>A49</f>
        <v>Solid fossil fuels</v>
      </c>
    </row>
    <row r="72" spans="1:40" x14ac:dyDescent="0.25">
      <c r="A72" s="11" t="str">
        <f t="shared" ref="A72:A78" si="26">A50</f>
        <v>Natural gas</v>
      </c>
    </row>
    <row r="73" spans="1:40" x14ac:dyDescent="0.25">
      <c r="A73" s="11" t="str">
        <f t="shared" si="26"/>
        <v>Crude oil</v>
      </c>
    </row>
    <row r="74" spans="1:40" x14ac:dyDescent="0.25">
      <c r="A74" s="11" t="str">
        <f t="shared" si="26"/>
        <v>Naphtha</v>
      </c>
    </row>
    <row r="75" spans="1:40" x14ac:dyDescent="0.25">
      <c r="A75" s="11" t="str">
        <f t="shared" si="26"/>
        <v>Motor gasoline</v>
      </c>
    </row>
    <row r="76" spans="1:40" x14ac:dyDescent="0.25">
      <c r="A76" s="11" t="str">
        <f t="shared" si="26"/>
        <v>Gas oil and diesel oil</v>
      </c>
    </row>
    <row r="77" spans="1:40" x14ac:dyDescent="0.25">
      <c r="A77" s="11" t="str">
        <f t="shared" si="26"/>
        <v>Fuel oil</v>
      </c>
    </row>
    <row r="78" spans="1:40" x14ac:dyDescent="0.25">
      <c r="A78" s="11" t="str">
        <f t="shared" si="26"/>
        <v>Electricity</v>
      </c>
    </row>
  </sheetData>
  <sortState xmlns:xlrd2="http://schemas.microsoft.com/office/spreadsheetml/2017/richdata2" ref="A110:AD178">
    <sortCondition descending="1" ref="AD110"/>
  </sortState>
  <phoneticPr fontId="42" type="noConversion"/>
  <conditionalFormatting sqref="C34:AD34">
    <cfRule type="cellIs" dxfId="0" priority="1" operator="lessThan">
      <formula>0</formula>
    </cfRule>
  </conditionalFormatting>
  <hyperlinks>
    <hyperlink ref="A2" r:id="rId1" xr:uid="{00000000-0004-0000-0700-000000000000}"/>
    <hyperlink ref="B2" r:id="rId2" xr:uid="{00000000-0004-0000-0700-00000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92D050"/>
  </sheetPr>
  <dimension ref="A1:AH57"/>
  <sheetViews>
    <sheetView topLeftCell="M31" zoomScaleNormal="100" workbookViewId="0">
      <selection activeCell="Y57" sqref="Y57"/>
    </sheetView>
  </sheetViews>
  <sheetFormatPr defaultColWidth="9.5546875" defaultRowHeight="13.2" x14ac:dyDescent="0.25"/>
  <cols>
    <col min="1" max="1" width="24.5546875" style="11" customWidth="1"/>
    <col min="2" max="2" width="15.21875" style="11" customWidth="1"/>
    <col min="3" max="5" width="9.6640625" style="11" bestFit="1" customWidth="1"/>
    <col min="6" max="8" width="10.33203125" style="11" bestFit="1" customWidth="1"/>
    <col min="9" max="12" width="9.6640625" style="11" bestFit="1" customWidth="1"/>
    <col min="13" max="23" width="9.5546875" style="11"/>
    <col min="24" max="24" width="9.5546875" style="72"/>
    <col min="25" max="25" width="20.21875" style="11" customWidth="1"/>
    <col min="26" max="31" width="9.5546875" style="11"/>
    <col min="32" max="32" width="10.5546875" style="11" customWidth="1"/>
    <col min="33" max="33" width="9.5546875" style="11"/>
    <col min="34" max="34" width="10.33203125" style="11" customWidth="1"/>
    <col min="35" max="36" width="9.5546875" style="11"/>
    <col min="37" max="37" width="12.44140625" style="11" customWidth="1"/>
    <col min="38" max="16384" width="9.5546875" style="11"/>
  </cols>
  <sheetData>
    <row r="1" spans="1:34" x14ac:dyDescent="0.25">
      <c r="A1" s="71" t="s">
        <v>179</v>
      </c>
      <c r="B1" s="29"/>
      <c r="C1" s="29"/>
    </row>
    <row r="2" spans="1:34" s="2" customFormat="1" x14ac:dyDescent="0.25">
      <c r="A2" s="12" t="s">
        <v>138</v>
      </c>
      <c r="B2" s="270" t="s">
        <v>139</v>
      </c>
      <c r="C2" s="29"/>
      <c r="X2" s="3"/>
    </row>
    <row r="3" spans="1:34" s="2" customFormat="1" x14ac:dyDescent="0.25">
      <c r="A3" s="13" t="s">
        <v>140</v>
      </c>
      <c r="B3" s="285"/>
      <c r="C3" s="285"/>
      <c r="D3" s="69" t="s">
        <v>284</v>
      </c>
      <c r="X3" s="3"/>
    </row>
    <row r="4" spans="1:34" s="2" customFormat="1" x14ac:dyDescent="0.25">
      <c r="A4" s="13" t="s">
        <v>141</v>
      </c>
      <c r="B4" s="285"/>
      <c r="C4" s="285"/>
      <c r="D4" s="69" t="s">
        <v>280</v>
      </c>
      <c r="X4" s="3"/>
    </row>
    <row r="5" spans="1:34" s="2" customFormat="1" x14ac:dyDescent="0.25">
      <c r="A5" s="2" t="s">
        <v>0</v>
      </c>
      <c r="B5" s="2" t="s">
        <v>1</v>
      </c>
      <c r="X5" s="3"/>
    </row>
    <row r="6" spans="1:34" s="2" customFormat="1" x14ac:dyDescent="0.25">
      <c r="X6" s="3"/>
      <c r="Y6" s="73"/>
    </row>
    <row r="7" spans="1:34" s="2" customFormat="1" x14ac:dyDescent="0.25">
      <c r="A7" s="14" t="s">
        <v>84</v>
      </c>
      <c r="B7" s="14" t="s">
        <v>125</v>
      </c>
      <c r="X7" s="3"/>
      <c r="AG7" s="74"/>
    </row>
    <row r="8" spans="1:34" s="2" customFormat="1" x14ac:dyDescent="0.25">
      <c r="A8" s="2" t="s">
        <v>8</v>
      </c>
      <c r="B8" s="75">
        <v>2023</v>
      </c>
      <c r="X8" s="3"/>
      <c r="Y8" s="14" t="s">
        <v>312</v>
      </c>
    </row>
    <row r="9" spans="1:34" s="2" customFormat="1" x14ac:dyDescent="0.25">
      <c r="A9" s="2" t="s">
        <v>2</v>
      </c>
      <c r="B9" s="2" t="s">
        <v>126</v>
      </c>
      <c r="X9" s="3"/>
      <c r="Y9" s="2" t="s">
        <v>72</v>
      </c>
    </row>
    <row r="11" spans="1:34" ht="52.8" x14ac:dyDescent="0.25">
      <c r="A11" s="45" t="s">
        <v>95</v>
      </c>
      <c r="B11" s="20" t="s">
        <v>48</v>
      </c>
      <c r="C11" s="20" t="s">
        <v>68</v>
      </c>
      <c r="D11" s="20" t="s">
        <v>93</v>
      </c>
      <c r="E11" s="20" t="s">
        <v>94</v>
      </c>
      <c r="F11" s="20" t="s">
        <v>73</v>
      </c>
      <c r="G11" s="20" t="s">
        <v>86</v>
      </c>
      <c r="H11" s="20" t="s">
        <v>87</v>
      </c>
      <c r="I11" s="20" t="s">
        <v>11</v>
      </c>
      <c r="J11" s="20" t="s">
        <v>6</v>
      </c>
      <c r="K11" s="20" t="s">
        <v>9</v>
      </c>
      <c r="L11" s="20" t="s">
        <v>88</v>
      </c>
      <c r="N11" s="45"/>
      <c r="O11" s="45" t="s">
        <v>68</v>
      </c>
      <c r="P11" s="45" t="s">
        <v>93</v>
      </c>
      <c r="Q11" s="45" t="s">
        <v>94</v>
      </c>
      <c r="R11" s="45" t="s">
        <v>86</v>
      </c>
      <c r="S11" s="45" t="s">
        <v>73</v>
      </c>
      <c r="T11" s="45" t="s">
        <v>6</v>
      </c>
      <c r="U11" s="45" t="s">
        <v>87</v>
      </c>
      <c r="V11" s="45" t="s">
        <v>9</v>
      </c>
      <c r="W11" s="45" t="s">
        <v>11</v>
      </c>
      <c r="X11" s="66"/>
      <c r="Y11" s="76"/>
      <c r="Z11" s="77" t="s">
        <v>68</v>
      </c>
      <c r="AA11" s="77" t="s">
        <v>93</v>
      </c>
      <c r="AB11" s="77" t="s">
        <v>94</v>
      </c>
      <c r="AC11" s="77" t="s">
        <v>113</v>
      </c>
      <c r="AD11" s="77" t="s">
        <v>73</v>
      </c>
      <c r="AE11" s="77" t="s">
        <v>6</v>
      </c>
      <c r="AF11" s="77" t="s">
        <v>87</v>
      </c>
      <c r="AG11" s="77" t="s">
        <v>9</v>
      </c>
      <c r="AH11" s="77" t="s">
        <v>11</v>
      </c>
    </row>
    <row r="12" spans="1:34" x14ac:dyDescent="0.25">
      <c r="A12" s="22" t="s">
        <v>122</v>
      </c>
      <c r="B12" s="23">
        <v>56072887.667000003</v>
      </c>
      <c r="C12" s="23">
        <v>5257837.1919999998</v>
      </c>
      <c r="D12" s="23">
        <v>39116.981</v>
      </c>
      <c r="E12" s="23">
        <v>98701.895000000004</v>
      </c>
      <c r="F12" s="23">
        <v>11431548.384</v>
      </c>
      <c r="G12" s="23">
        <v>21091579.052000001</v>
      </c>
      <c r="H12" s="23">
        <v>10928489.711999999</v>
      </c>
      <c r="I12" s="23">
        <v>583714.56099999999</v>
      </c>
      <c r="J12" s="23">
        <v>6613076.5839999998</v>
      </c>
      <c r="K12" s="23">
        <v>-1603.537</v>
      </c>
      <c r="L12" s="23">
        <v>30426.842000000001</v>
      </c>
      <c r="N12" s="78" t="str">
        <f>A12</f>
        <v>EU</v>
      </c>
      <c r="O12" s="79">
        <f t="shared" ref="O12:Q12" si="0">C12/1000</f>
        <v>5257.837192</v>
      </c>
      <c r="P12" s="79">
        <f t="shared" si="0"/>
        <v>39.116981000000003</v>
      </c>
      <c r="Q12" s="79">
        <f t="shared" si="0"/>
        <v>98.701895000000007</v>
      </c>
      <c r="R12" s="79">
        <f>G12/1000</f>
        <v>21091.579052000001</v>
      </c>
      <c r="S12" s="79">
        <f>F12/1000</f>
        <v>11431.548384</v>
      </c>
      <c r="T12" s="79">
        <f>J12/1000</f>
        <v>6613.0765839999995</v>
      </c>
      <c r="U12" s="79">
        <f>H12/1000</f>
        <v>10928.489711999999</v>
      </c>
      <c r="V12" s="79">
        <f>IF(K12&gt;0,K12,0)/1000</f>
        <v>0</v>
      </c>
      <c r="W12" s="79">
        <f>I12/1000</f>
        <v>583.714561</v>
      </c>
      <c r="X12" s="80"/>
      <c r="Y12" s="78" t="str">
        <f>A12</f>
        <v>EU</v>
      </c>
      <c r="Z12" s="79">
        <f>O12/($B12/1000)*100</f>
        <v>9.3767904788936729</v>
      </c>
      <c r="AA12" s="79">
        <f t="shared" ref="AA12:AH28" si="1">P12/($B12/1000)*100</f>
        <v>6.9760953336849674E-2</v>
      </c>
      <c r="AB12" s="79">
        <f t="shared" si="1"/>
        <v>0.17602427680586175</v>
      </c>
      <c r="AC12" s="79">
        <f t="shared" si="1"/>
        <v>37.614576187437571</v>
      </c>
      <c r="AD12" s="79">
        <f t="shared" si="1"/>
        <v>20.386944314137207</v>
      </c>
      <c r="AE12" s="79">
        <f t="shared" si="1"/>
        <v>11.793715036174115</v>
      </c>
      <c r="AF12" s="79">
        <f t="shared" si="1"/>
        <v>19.489792958231451</v>
      </c>
      <c r="AG12" s="79">
        <f t="shared" si="1"/>
        <v>0</v>
      </c>
      <c r="AH12" s="79">
        <f t="shared" si="1"/>
        <v>1.040992510438387</v>
      </c>
    </row>
    <row r="13" spans="1:34" x14ac:dyDescent="0.2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N13" s="81"/>
      <c r="O13" s="283"/>
      <c r="P13" s="283"/>
      <c r="Q13" s="283"/>
      <c r="R13" s="283"/>
      <c r="S13" s="283"/>
      <c r="T13" s="283"/>
      <c r="U13" s="283"/>
      <c r="V13" s="283"/>
      <c r="W13" s="283"/>
      <c r="X13" s="80"/>
      <c r="Y13" s="81"/>
      <c r="Z13" s="283"/>
      <c r="AA13" s="283"/>
      <c r="AB13" s="283"/>
      <c r="AC13" s="283"/>
      <c r="AD13" s="283"/>
      <c r="AE13" s="283"/>
      <c r="AF13" s="283"/>
      <c r="AG13" s="283"/>
      <c r="AH13" s="283"/>
    </row>
    <row r="14" spans="1:34" x14ac:dyDescent="0.25">
      <c r="A14" s="22" t="s">
        <v>12</v>
      </c>
      <c r="B14" s="27">
        <v>2347389.5109999999</v>
      </c>
      <c r="C14" s="27">
        <v>98282.676000000007</v>
      </c>
      <c r="D14" s="28">
        <v>0</v>
      </c>
      <c r="E14" s="28">
        <v>0</v>
      </c>
      <c r="F14" s="27">
        <v>512776.05499999999</v>
      </c>
      <c r="G14" s="27">
        <v>1132937.4569999999</v>
      </c>
      <c r="H14" s="27">
        <v>229946.984</v>
      </c>
      <c r="I14" s="28">
        <v>26177.200000000001</v>
      </c>
      <c r="J14" s="27">
        <v>331812.39899999998</v>
      </c>
      <c r="K14" s="28">
        <v>5897.88</v>
      </c>
      <c r="L14" s="28">
        <v>9558.86</v>
      </c>
      <c r="N14" s="38" t="str">
        <f t="shared" ref="N14:N55" si="2">A14</f>
        <v>Belgium</v>
      </c>
      <c r="O14" s="82">
        <f t="shared" ref="O14:O54" si="3">C14/1000</f>
        <v>98.282676000000009</v>
      </c>
      <c r="P14" s="82">
        <f t="shared" ref="P14:P54" si="4">D14/1000</f>
        <v>0</v>
      </c>
      <c r="Q14" s="82">
        <f t="shared" ref="Q14:Q54" si="5">E14/1000</f>
        <v>0</v>
      </c>
      <c r="R14" s="82">
        <f t="shared" ref="R14:R54" si="6">G14/1000</f>
        <v>1132.937457</v>
      </c>
      <c r="S14" s="82">
        <f t="shared" ref="S14:S54" si="7">F14/1000</f>
        <v>512.77605500000004</v>
      </c>
      <c r="T14" s="82">
        <f t="shared" ref="T14:T54" si="8">J14/1000</f>
        <v>331.81239899999997</v>
      </c>
      <c r="U14" s="82">
        <f t="shared" ref="U14:U54" si="9">H14/1000</f>
        <v>229.94698399999999</v>
      </c>
      <c r="V14" s="82">
        <f t="shared" ref="V14:V54" si="10">IF(K14&gt;0,K14,0)/1000</f>
        <v>5.8978799999999998</v>
      </c>
      <c r="W14" s="82">
        <f t="shared" ref="W14:W54" si="11">I14/1000</f>
        <v>26.177199999999999</v>
      </c>
      <c r="X14" s="80"/>
      <c r="Y14" s="38" t="str">
        <f t="shared" ref="Y14:Y54" si="12">A14</f>
        <v>Belgium</v>
      </c>
      <c r="Z14" s="82">
        <f>O14/($B14/1000)*100</f>
        <v>4.1868925263336934</v>
      </c>
      <c r="AA14" s="82">
        <f t="shared" si="1"/>
        <v>0</v>
      </c>
      <c r="AB14" s="82">
        <f t="shared" si="1"/>
        <v>0</v>
      </c>
      <c r="AC14" s="82">
        <f t="shared" si="1"/>
        <v>48.2637181299052</v>
      </c>
      <c r="AD14" s="82">
        <f t="shared" si="1"/>
        <v>21.84452356956962</v>
      </c>
      <c r="AE14" s="82">
        <f t="shared" si="1"/>
        <v>14.135378787589717</v>
      </c>
      <c r="AF14" s="82">
        <f t="shared" si="1"/>
        <v>9.7958597379112167</v>
      </c>
      <c r="AG14" s="82">
        <f t="shared" si="1"/>
        <v>0.25125272019672068</v>
      </c>
      <c r="AH14" s="82">
        <f t="shared" si="1"/>
        <v>1.1151621781273264</v>
      </c>
    </row>
    <row r="15" spans="1:34" x14ac:dyDescent="0.25">
      <c r="A15" s="22" t="s">
        <v>13</v>
      </c>
      <c r="B15" s="23">
        <v>724352.90300000005</v>
      </c>
      <c r="C15" s="23">
        <v>155525.46299999999</v>
      </c>
      <c r="D15" s="24">
        <v>0</v>
      </c>
      <c r="E15" s="23">
        <v>54.328000000000003</v>
      </c>
      <c r="F15" s="23">
        <v>90948.505999999994</v>
      </c>
      <c r="G15" s="23">
        <v>202995.72700000001</v>
      </c>
      <c r="H15" s="23">
        <v>105353.03599999999</v>
      </c>
      <c r="I15" s="23">
        <v>2109.7669999999998</v>
      </c>
      <c r="J15" s="23">
        <v>176599.391</v>
      </c>
      <c r="K15" s="23">
        <v>-12000.521000000001</v>
      </c>
      <c r="L15" s="23">
        <v>2767.2049999999999</v>
      </c>
      <c r="N15" s="34" t="str">
        <f t="shared" si="2"/>
        <v>Bulgaria</v>
      </c>
      <c r="O15" s="83">
        <f t="shared" si="3"/>
        <v>155.525463</v>
      </c>
      <c r="P15" s="83">
        <f t="shared" si="4"/>
        <v>0</v>
      </c>
      <c r="Q15" s="83">
        <f t="shared" si="5"/>
        <v>5.4328000000000001E-2</v>
      </c>
      <c r="R15" s="83">
        <f t="shared" si="6"/>
        <v>202.99572700000002</v>
      </c>
      <c r="S15" s="83">
        <f t="shared" si="7"/>
        <v>90.948505999999995</v>
      </c>
      <c r="T15" s="83">
        <f t="shared" si="8"/>
        <v>176.599391</v>
      </c>
      <c r="U15" s="83">
        <f t="shared" si="9"/>
        <v>105.35303599999999</v>
      </c>
      <c r="V15" s="83">
        <f t="shared" si="10"/>
        <v>0</v>
      </c>
      <c r="W15" s="83">
        <f t="shared" si="11"/>
        <v>2.1097669999999997</v>
      </c>
      <c r="X15" s="80"/>
      <c r="Y15" s="34" t="str">
        <f t="shared" si="12"/>
        <v>Bulgaria</v>
      </c>
      <c r="Z15" s="83">
        <f>O15/($B15/1000)*100</f>
        <v>21.470951846243928</v>
      </c>
      <c r="AA15" s="83">
        <f t="shared" si="1"/>
        <v>0</v>
      </c>
      <c r="AB15" s="83">
        <f t="shared" si="1"/>
        <v>7.5002115370827746E-3</v>
      </c>
      <c r="AC15" s="83">
        <f t="shared" si="1"/>
        <v>28.024423752464756</v>
      </c>
      <c r="AD15" s="83">
        <f t="shared" si="1"/>
        <v>12.555828191386428</v>
      </c>
      <c r="AE15" s="83">
        <f t="shared" si="1"/>
        <v>24.380297265130167</v>
      </c>
      <c r="AF15" s="83">
        <f t="shared" si="1"/>
        <v>14.544434841589911</v>
      </c>
      <c r="AG15" s="83">
        <f t="shared" si="1"/>
        <v>0</v>
      </c>
      <c r="AH15" s="83">
        <f t="shared" si="1"/>
        <v>0.29126231029959709</v>
      </c>
    </row>
    <row r="16" spans="1:34" x14ac:dyDescent="0.25">
      <c r="A16" s="22" t="s">
        <v>96</v>
      </c>
      <c r="B16" s="27">
        <v>1609250.8810000001</v>
      </c>
      <c r="C16" s="27">
        <v>448768.96399999998</v>
      </c>
      <c r="D16" s="28">
        <v>0</v>
      </c>
      <c r="E16" s="28">
        <v>0</v>
      </c>
      <c r="F16" s="27">
        <v>241011.959</v>
      </c>
      <c r="G16" s="27">
        <v>402514.89600000001</v>
      </c>
      <c r="H16" s="27">
        <v>219364.476</v>
      </c>
      <c r="I16" s="27">
        <v>13220.949000000001</v>
      </c>
      <c r="J16" s="27">
        <v>317019.12300000002</v>
      </c>
      <c r="K16" s="27">
        <v>-33060.862999999998</v>
      </c>
      <c r="L16" s="27">
        <v>411.37700000000001</v>
      </c>
      <c r="N16" s="34" t="str">
        <f t="shared" si="2"/>
        <v>Czechia</v>
      </c>
      <c r="O16" s="83">
        <f t="shared" si="3"/>
        <v>448.76896399999998</v>
      </c>
      <c r="P16" s="83">
        <f t="shared" si="4"/>
        <v>0</v>
      </c>
      <c r="Q16" s="83">
        <f t="shared" si="5"/>
        <v>0</v>
      </c>
      <c r="R16" s="83">
        <f t="shared" si="6"/>
        <v>402.51489600000002</v>
      </c>
      <c r="S16" s="83">
        <f t="shared" si="7"/>
        <v>241.01195899999999</v>
      </c>
      <c r="T16" s="83">
        <f t="shared" si="8"/>
        <v>317.01912300000004</v>
      </c>
      <c r="U16" s="83">
        <f t="shared" si="9"/>
        <v>219.364476</v>
      </c>
      <c r="V16" s="83">
        <f t="shared" si="10"/>
        <v>0</v>
      </c>
      <c r="W16" s="83">
        <f t="shared" si="11"/>
        <v>13.220949000000001</v>
      </c>
      <c r="X16" s="80"/>
      <c r="Y16" s="34" t="str">
        <f t="shared" si="12"/>
        <v>Czechia</v>
      </c>
      <c r="Z16" s="83">
        <f t="shared" ref="Z16:Z39" si="13">O16/($B16/1000)*100</f>
        <v>27.886824192454796</v>
      </c>
      <c r="AA16" s="83">
        <f t="shared" si="1"/>
        <v>0</v>
      </c>
      <c r="AB16" s="83">
        <f t="shared" si="1"/>
        <v>0</v>
      </c>
      <c r="AC16" s="83">
        <f t="shared" si="1"/>
        <v>25.012563345615469</v>
      </c>
      <c r="AD16" s="83">
        <f t="shared" si="1"/>
        <v>14.97665540193667</v>
      </c>
      <c r="AE16" s="83">
        <f t="shared" si="1"/>
        <v>19.699794901028859</v>
      </c>
      <c r="AF16" s="83">
        <f t="shared" si="1"/>
        <v>13.631465335205242</v>
      </c>
      <c r="AG16" s="83">
        <f t="shared" si="1"/>
        <v>0</v>
      </c>
      <c r="AH16" s="83">
        <f t="shared" si="1"/>
        <v>0.82155922088322286</v>
      </c>
    </row>
    <row r="17" spans="1:34" x14ac:dyDescent="0.25">
      <c r="A17" s="22" t="s">
        <v>14</v>
      </c>
      <c r="B17" s="23">
        <v>695299.46900000004</v>
      </c>
      <c r="C17" s="24">
        <v>29421.89</v>
      </c>
      <c r="D17" s="24">
        <v>0</v>
      </c>
      <c r="E17" s="24">
        <v>0</v>
      </c>
      <c r="F17" s="23">
        <v>55625.911999999997</v>
      </c>
      <c r="G17" s="23">
        <v>282779.83100000001</v>
      </c>
      <c r="H17" s="23">
        <v>298728.82500000001</v>
      </c>
      <c r="I17" s="23">
        <v>17349.325000000001</v>
      </c>
      <c r="J17" s="24">
        <v>0</v>
      </c>
      <c r="K17" s="24">
        <v>11279.75</v>
      </c>
      <c r="L17" s="23">
        <v>113.935</v>
      </c>
      <c r="N17" s="34" t="str">
        <f t="shared" si="2"/>
        <v>Denmark</v>
      </c>
      <c r="O17" s="83">
        <f t="shared" si="3"/>
        <v>29.421889999999998</v>
      </c>
      <c r="P17" s="83">
        <f t="shared" si="4"/>
        <v>0</v>
      </c>
      <c r="Q17" s="83">
        <f t="shared" si="5"/>
        <v>0</v>
      </c>
      <c r="R17" s="83">
        <f t="shared" si="6"/>
        <v>282.779831</v>
      </c>
      <c r="S17" s="83">
        <f t="shared" si="7"/>
        <v>55.625912</v>
      </c>
      <c r="T17" s="83">
        <f t="shared" si="8"/>
        <v>0</v>
      </c>
      <c r="U17" s="83">
        <f t="shared" si="9"/>
        <v>298.72882500000003</v>
      </c>
      <c r="V17" s="83">
        <f t="shared" si="10"/>
        <v>11.27975</v>
      </c>
      <c r="W17" s="83">
        <f t="shared" si="11"/>
        <v>17.349325</v>
      </c>
      <c r="X17" s="80"/>
      <c r="Y17" s="34" t="str">
        <f t="shared" si="12"/>
        <v>Denmark</v>
      </c>
      <c r="Z17" s="83">
        <f t="shared" si="13"/>
        <v>4.2315421356952019</v>
      </c>
      <c r="AA17" s="83">
        <f t="shared" si="1"/>
        <v>0</v>
      </c>
      <c r="AB17" s="83">
        <f t="shared" si="1"/>
        <v>0</v>
      </c>
      <c r="AC17" s="83">
        <f t="shared" si="1"/>
        <v>40.670221049744541</v>
      </c>
      <c r="AD17" s="83">
        <f t="shared" si="1"/>
        <v>8.0002810990209454</v>
      </c>
      <c r="AE17" s="83">
        <f t="shared" si="1"/>
        <v>0</v>
      </c>
      <c r="AF17" s="83">
        <f t="shared" si="1"/>
        <v>42.964051940042545</v>
      </c>
      <c r="AG17" s="83">
        <f t="shared" si="1"/>
        <v>1.6222865833944711</v>
      </c>
      <c r="AH17" s="83">
        <f t="shared" si="1"/>
        <v>2.4952305838737807</v>
      </c>
    </row>
    <row r="18" spans="1:34" x14ac:dyDescent="0.25">
      <c r="A18" s="22" t="s">
        <v>15</v>
      </c>
      <c r="B18" s="27">
        <v>10768720.687999999</v>
      </c>
      <c r="C18" s="27">
        <v>1774301.4709999999</v>
      </c>
      <c r="D18" s="28">
        <v>0</v>
      </c>
      <c r="E18" s="28">
        <v>0</v>
      </c>
      <c r="F18" s="27">
        <v>2682130.9929999998</v>
      </c>
      <c r="G18" s="27">
        <v>3969285.9369999999</v>
      </c>
      <c r="H18" s="27">
        <v>2060584.675</v>
      </c>
      <c r="I18" s="28">
        <v>171375</v>
      </c>
      <c r="J18" s="27">
        <v>77832.611999999994</v>
      </c>
      <c r="K18" s="28">
        <v>33210</v>
      </c>
      <c r="L18" s="28">
        <v>0</v>
      </c>
      <c r="N18" s="34" t="str">
        <f t="shared" si="2"/>
        <v>Germany</v>
      </c>
      <c r="O18" s="83">
        <f t="shared" si="3"/>
        <v>1774.301471</v>
      </c>
      <c r="P18" s="83">
        <f t="shared" si="4"/>
        <v>0</v>
      </c>
      <c r="Q18" s="83">
        <f t="shared" si="5"/>
        <v>0</v>
      </c>
      <c r="R18" s="83">
        <f t="shared" si="6"/>
        <v>3969.2859370000001</v>
      </c>
      <c r="S18" s="83">
        <f t="shared" si="7"/>
        <v>2682.1309929999998</v>
      </c>
      <c r="T18" s="83">
        <f t="shared" si="8"/>
        <v>77.832611999999997</v>
      </c>
      <c r="U18" s="83">
        <f t="shared" si="9"/>
        <v>2060.5846750000001</v>
      </c>
      <c r="V18" s="83">
        <f t="shared" si="10"/>
        <v>33.21</v>
      </c>
      <c r="W18" s="83">
        <f t="shared" si="11"/>
        <v>171.375</v>
      </c>
      <c r="X18" s="80"/>
      <c r="Y18" s="34" t="str">
        <f t="shared" si="12"/>
        <v>Germany</v>
      </c>
      <c r="Z18" s="83">
        <f t="shared" si="13"/>
        <v>16.476436917684868</v>
      </c>
      <c r="AA18" s="83">
        <f t="shared" si="1"/>
        <v>0</v>
      </c>
      <c r="AB18" s="83">
        <f t="shared" si="1"/>
        <v>0</v>
      </c>
      <c r="AC18" s="83">
        <f t="shared" si="1"/>
        <v>36.859400963227955</v>
      </c>
      <c r="AD18" s="83">
        <f t="shared" si="1"/>
        <v>24.906681775011602</v>
      </c>
      <c r="AE18" s="83">
        <f t="shared" si="1"/>
        <v>0.72276563070980082</v>
      </c>
      <c r="AF18" s="83">
        <f t="shared" si="1"/>
        <v>19.134906872421613</v>
      </c>
      <c r="AG18" s="83">
        <f t="shared" si="1"/>
        <v>0.30839317837454161</v>
      </c>
      <c r="AH18" s="83">
        <f t="shared" si="1"/>
        <v>1.5914146625696197</v>
      </c>
    </row>
    <row r="19" spans="1:34" x14ac:dyDescent="0.25">
      <c r="A19" s="22" t="s">
        <v>16</v>
      </c>
      <c r="B19" s="23">
        <v>187972.038</v>
      </c>
      <c r="C19" s="23">
        <v>-17.228999999999999</v>
      </c>
      <c r="D19" s="23">
        <v>244.92400000000001</v>
      </c>
      <c r="E19" s="23">
        <v>98647.566999999995</v>
      </c>
      <c r="F19" s="24">
        <v>11266.83</v>
      </c>
      <c r="G19" s="23">
        <v>5875.2150000000001</v>
      </c>
      <c r="H19" s="23">
        <v>58584.735000000001</v>
      </c>
      <c r="I19" s="23">
        <v>1474.5509999999999</v>
      </c>
      <c r="J19" s="24">
        <v>0</v>
      </c>
      <c r="K19" s="23">
        <v>11895.444</v>
      </c>
      <c r="L19" s="24">
        <v>0</v>
      </c>
      <c r="N19" s="34" t="str">
        <f t="shared" si="2"/>
        <v>Estonia</v>
      </c>
      <c r="O19" s="83">
        <f t="shared" si="3"/>
        <v>-1.7228999999999998E-2</v>
      </c>
      <c r="P19" s="83">
        <f t="shared" si="4"/>
        <v>0.244924</v>
      </c>
      <c r="Q19" s="83">
        <f t="shared" si="5"/>
        <v>98.647566999999995</v>
      </c>
      <c r="R19" s="83">
        <f t="shared" si="6"/>
        <v>5.8752149999999999</v>
      </c>
      <c r="S19" s="83">
        <f t="shared" si="7"/>
        <v>11.266830000000001</v>
      </c>
      <c r="T19" s="83">
        <f t="shared" si="8"/>
        <v>0</v>
      </c>
      <c r="U19" s="83">
        <f t="shared" si="9"/>
        <v>58.584735000000002</v>
      </c>
      <c r="V19" s="83">
        <f t="shared" si="10"/>
        <v>11.895443999999999</v>
      </c>
      <c r="W19" s="83">
        <f t="shared" si="11"/>
        <v>1.4745509999999999</v>
      </c>
      <c r="X19" s="80"/>
      <c r="Y19" s="34" t="str">
        <f t="shared" si="12"/>
        <v>Estonia</v>
      </c>
      <c r="Z19" s="83">
        <f t="shared" si="13"/>
        <v>-9.1657249574535124E-3</v>
      </c>
      <c r="AA19" s="83">
        <f t="shared" si="1"/>
        <v>0.13029810316787649</v>
      </c>
      <c r="AB19" s="83">
        <f t="shared" si="1"/>
        <v>52.479915656391405</v>
      </c>
      <c r="AC19" s="83">
        <f t="shared" si="1"/>
        <v>3.1255792417380719</v>
      </c>
      <c r="AD19" s="83">
        <f t="shared" si="1"/>
        <v>5.993886175772591</v>
      </c>
      <c r="AE19" s="83">
        <f t="shared" si="1"/>
        <v>0</v>
      </c>
      <c r="AF19" s="83">
        <f t="shared" si="1"/>
        <v>31.166728638649971</v>
      </c>
      <c r="AG19" s="83">
        <f t="shared" si="1"/>
        <v>6.3283050641819401</v>
      </c>
      <c r="AH19" s="83">
        <f t="shared" si="1"/>
        <v>0.78445231306158414</v>
      </c>
    </row>
    <row r="20" spans="1:34" x14ac:dyDescent="0.25">
      <c r="A20" s="22" t="s">
        <v>17</v>
      </c>
      <c r="B20" s="27">
        <v>607806.64099999995</v>
      </c>
      <c r="C20" s="27">
        <v>18290.174999999999</v>
      </c>
      <c r="D20" s="27">
        <v>10608.485000000001</v>
      </c>
      <c r="E20" s="28">
        <v>0</v>
      </c>
      <c r="F20" s="27">
        <v>173306.06200000001</v>
      </c>
      <c r="G20" s="27">
        <v>303217.64899999998</v>
      </c>
      <c r="H20" s="27">
        <v>83542.642999999996</v>
      </c>
      <c r="I20" s="27">
        <v>7052.5230000000001</v>
      </c>
      <c r="J20" s="28">
        <v>0</v>
      </c>
      <c r="K20" s="27">
        <v>11789.103999999999</v>
      </c>
      <c r="L20" s="28">
        <v>0</v>
      </c>
      <c r="N20" s="34" t="str">
        <f t="shared" si="2"/>
        <v>Ireland</v>
      </c>
      <c r="O20" s="83">
        <f t="shared" si="3"/>
        <v>18.290174999999998</v>
      </c>
      <c r="P20" s="83">
        <f t="shared" si="4"/>
        <v>10.608485</v>
      </c>
      <c r="Q20" s="83">
        <f t="shared" si="5"/>
        <v>0</v>
      </c>
      <c r="R20" s="83">
        <f t="shared" si="6"/>
        <v>303.21764899999999</v>
      </c>
      <c r="S20" s="83">
        <f t="shared" si="7"/>
        <v>173.306062</v>
      </c>
      <c r="T20" s="83">
        <f t="shared" si="8"/>
        <v>0</v>
      </c>
      <c r="U20" s="83">
        <f t="shared" si="9"/>
        <v>83.542642999999998</v>
      </c>
      <c r="V20" s="83">
        <f t="shared" si="10"/>
        <v>11.789104</v>
      </c>
      <c r="W20" s="83">
        <f t="shared" si="11"/>
        <v>7.0525229999999999</v>
      </c>
      <c r="X20" s="80"/>
      <c r="Y20" s="34" t="str">
        <f t="shared" si="12"/>
        <v>Ireland</v>
      </c>
      <c r="Z20" s="83">
        <f t="shared" si="13"/>
        <v>3.0092094699570748</v>
      </c>
      <c r="AA20" s="83">
        <f t="shared" si="1"/>
        <v>1.7453716830974872</v>
      </c>
      <c r="AB20" s="83">
        <f t="shared" si="1"/>
        <v>0</v>
      </c>
      <c r="AC20" s="83">
        <f t="shared" si="1"/>
        <v>49.887189205621077</v>
      </c>
      <c r="AD20" s="83">
        <f t="shared" si="1"/>
        <v>28.513354463331709</v>
      </c>
      <c r="AE20" s="83">
        <f t="shared" si="1"/>
        <v>0</v>
      </c>
      <c r="AF20" s="83">
        <f t="shared" si="1"/>
        <v>13.744937512125672</v>
      </c>
      <c r="AG20" s="83">
        <f t="shared" si="1"/>
        <v>1.9396142135932999</v>
      </c>
      <c r="AH20" s="83">
        <f t="shared" si="1"/>
        <v>1.1603234522736978</v>
      </c>
    </row>
    <row r="21" spans="1:34" x14ac:dyDescent="0.25">
      <c r="A21" s="22" t="s">
        <v>18</v>
      </c>
      <c r="B21" s="23">
        <v>963154.56499999994</v>
      </c>
      <c r="C21" s="23">
        <v>49366.491999999998</v>
      </c>
      <c r="D21" s="24">
        <v>0</v>
      </c>
      <c r="E21" s="24">
        <v>0</v>
      </c>
      <c r="F21" s="23">
        <v>166349.285</v>
      </c>
      <c r="G21" s="23">
        <v>562208.61499999999</v>
      </c>
      <c r="H21" s="23">
        <v>167176.372</v>
      </c>
      <c r="I21" s="24">
        <v>367</v>
      </c>
      <c r="J21" s="24">
        <v>0</v>
      </c>
      <c r="K21" s="24">
        <v>17686.8</v>
      </c>
      <c r="L21" s="24">
        <v>0</v>
      </c>
      <c r="N21" s="34" t="str">
        <f t="shared" si="2"/>
        <v>Greece</v>
      </c>
      <c r="O21" s="83">
        <f t="shared" si="3"/>
        <v>49.366492000000001</v>
      </c>
      <c r="P21" s="83">
        <f t="shared" si="4"/>
        <v>0</v>
      </c>
      <c r="Q21" s="83">
        <f t="shared" si="5"/>
        <v>0</v>
      </c>
      <c r="R21" s="83">
        <f t="shared" si="6"/>
        <v>562.20861500000001</v>
      </c>
      <c r="S21" s="83">
        <f t="shared" si="7"/>
        <v>166.34928500000001</v>
      </c>
      <c r="T21" s="83">
        <f t="shared" si="8"/>
        <v>0</v>
      </c>
      <c r="U21" s="83">
        <f t="shared" si="9"/>
        <v>167.17637200000001</v>
      </c>
      <c r="V21" s="83">
        <f t="shared" si="10"/>
        <v>17.686799999999998</v>
      </c>
      <c r="W21" s="83">
        <f t="shared" si="11"/>
        <v>0.36699999999999999</v>
      </c>
      <c r="X21" s="80"/>
      <c r="Y21" s="34" t="str">
        <f t="shared" si="12"/>
        <v>Greece</v>
      </c>
      <c r="Z21" s="83">
        <f t="shared" si="13"/>
        <v>5.1255004953436529</v>
      </c>
      <c r="AA21" s="83">
        <f t="shared" si="1"/>
        <v>0</v>
      </c>
      <c r="AB21" s="83">
        <f t="shared" si="1"/>
        <v>0</v>
      </c>
      <c r="AC21" s="83">
        <f t="shared" si="1"/>
        <v>58.371588053470944</v>
      </c>
      <c r="AD21" s="83">
        <f t="shared" si="1"/>
        <v>17.27129694910391</v>
      </c>
      <c r="AE21" s="83">
        <f t="shared" si="1"/>
        <v>0</v>
      </c>
      <c r="AF21" s="83">
        <f t="shared" si="1"/>
        <v>17.357169666739836</v>
      </c>
      <c r="AG21" s="83">
        <f t="shared" si="1"/>
        <v>1.8363407746502243</v>
      </c>
      <c r="AH21" s="83">
        <f t="shared" si="1"/>
        <v>3.8103956865947058E-2</v>
      </c>
    </row>
    <row r="22" spans="1:34" x14ac:dyDescent="0.25">
      <c r="A22" s="22" t="s">
        <v>19</v>
      </c>
      <c r="B22" s="27">
        <v>5222212.3030000003</v>
      </c>
      <c r="C22" s="27">
        <v>115900.285</v>
      </c>
      <c r="D22" s="28">
        <v>0</v>
      </c>
      <c r="E22" s="28">
        <v>0</v>
      </c>
      <c r="F22" s="27">
        <v>1061010.2919999999</v>
      </c>
      <c r="G22" s="27">
        <v>2516071.0440000002</v>
      </c>
      <c r="H22" s="27">
        <v>939812.299</v>
      </c>
      <c r="I22" s="27">
        <v>20937.394</v>
      </c>
      <c r="J22" s="27">
        <v>618725.304</v>
      </c>
      <c r="K22" s="27">
        <v>-50244.313999999998</v>
      </c>
      <c r="L22" s="28">
        <v>0</v>
      </c>
      <c r="N22" s="34" t="str">
        <f t="shared" si="2"/>
        <v>Spain</v>
      </c>
      <c r="O22" s="83">
        <f t="shared" si="3"/>
        <v>115.900285</v>
      </c>
      <c r="P22" s="83">
        <f t="shared" si="4"/>
        <v>0</v>
      </c>
      <c r="Q22" s="83">
        <f t="shared" si="5"/>
        <v>0</v>
      </c>
      <c r="R22" s="83">
        <f t="shared" si="6"/>
        <v>2516.0710440000003</v>
      </c>
      <c r="S22" s="83">
        <f t="shared" si="7"/>
        <v>1061.0102919999999</v>
      </c>
      <c r="T22" s="83">
        <f t="shared" si="8"/>
        <v>618.72530400000005</v>
      </c>
      <c r="U22" s="83">
        <f t="shared" si="9"/>
        <v>939.81229900000005</v>
      </c>
      <c r="V22" s="83">
        <f t="shared" si="10"/>
        <v>0</v>
      </c>
      <c r="W22" s="83">
        <f t="shared" si="11"/>
        <v>20.937394000000001</v>
      </c>
      <c r="X22" s="80"/>
      <c r="Y22" s="34" t="str">
        <f t="shared" si="12"/>
        <v>Spain</v>
      </c>
      <c r="Z22" s="83">
        <f t="shared" si="13"/>
        <v>2.2193713751051227</v>
      </c>
      <c r="AA22" s="83">
        <f t="shared" si="1"/>
        <v>0</v>
      </c>
      <c r="AB22" s="83">
        <f t="shared" si="1"/>
        <v>0</v>
      </c>
      <c r="AC22" s="83">
        <f t="shared" si="1"/>
        <v>48.180175335931764</v>
      </c>
      <c r="AD22" s="83">
        <f t="shared" si="1"/>
        <v>20.317256948563394</v>
      </c>
      <c r="AE22" s="83">
        <f t="shared" si="1"/>
        <v>11.847953857497547</v>
      </c>
      <c r="AF22" s="83">
        <f t="shared" si="1"/>
        <v>17.996439908429359</v>
      </c>
      <c r="AG22" s="83">
        <f t="shared" si="1"/>
        <v>0</v>
      </c>
      <c r="AH22" s="83">
        <f t="shared" si="1"/>
        <v>0.40092958281248181</v>
      </c>
    </row>
    <row r="23" spans="1:34" x14ac:dyDescent="0.25">
      <c r="A23" s="22" t="s">
        <v>20</v>
      </c>
      <c r="B23" s="24">
        <v>9428382.3800000008</v>
      </c>
      <c r="C23" s="23">
        <v>251172.318</v>
      </c>
      <c r="D23" s="24">
        <v>0</v>
      </c>
      <c r="E23" s="24">
        <v>0</v>
      </c>
      <c r="F23" s="23">
        <v>1226003.7009999999</v>
      </c>
      <c r="G23" s="23">
        <v>2968280.182</v>
      </c>
      <c r="H23" s="23">
        <v>1404345.108</v>
      </c>
      <c r="I23" s="23">
        <v>70117.413</v>
      </c>
      <c r="J23" s="23">
        <v>3690161.784</v>
      </c>
      <c r="K23" s="23">
        <v>-181698.12700000001</v>
      </c>
      <c r="L23" s="24">
        <v>0</v>
      </c>
      <c r="N23" s="34" t="str">
        <f t="shared" si="2"/>
        <v>France</v>
      </c>
      <c r="O23" s="83">
        <f t="shared" si="3"/>
        <v>251.17231799999999</v>
      </c>
      <c r="P23" s="83">
        <f t="shared" si="4"/>
        <v>0</v>
      </c>
      <c r="Q23" s="83">
        <f t="shared" si="5"/>
        <v>0</v>
      </c>
      <c r="R23" s="83">
        <f t="shared" si="6"/>
        <v>2968.280182</v>
      </c>
      <c r="S23" s="83">
        <f t="shared" si="7"/>
        <v>1226.0037009999999</v>
      </c>
      <c r="T23" s="83">
        <f t="shared" si="8"/>
        <v>3690.1617839999999</v>
      </c>
      <c r="U23" s="83">
        <f t="shared" si="9"/>
        <v>1404.345108</v>
      </c>
      <c r="V23" s="83">
        <f t="shared" si="10"/>
        <v>0</v>
      </c>
      <c r="W23" s="83">
        <f t="shared" si="11"/>
        <v>70.117412999999999</v>
      </c>
      <c r="X23" s="80"/>
      <c r="Y23" s="34" t="str">
        <f t="shared" si="12"/>
        <v>France</v>
      </c>
      <c r="Z23" s="83">
        <f t="shared" si="13"/>
        <v>2.6640022421322285</v>
      </c>
      <c r="AA23" s="83">
        <f t="shared" si="1"/>
        <v>0</v>
      </c>
      <c r="AB23" s="83">
        <f t="shared" si="1"/>
        <v>0</v>
      </c>
      <c r="AC23" s="83">
        <f t="shared" si="1"/>
        <v>31.482390747075318</v>
      </c>
      <c r="AD23" s="83">
        <f t="shared" si="1"/>
        <v>13.003330280713538</v>
      </c>
      <c r="AE23" s="83">
        <f t="shared" si="1"/>
        <v>39.138864285222162</v>
      </c>
      <c r="AF23" s="83">
        <f t="shared" si="1"/>
        <v>14.894867978402884</v>
      </c>
      <c r="AG23" s="83">
        <f t="shared" si="1"/>
        <v>0</v>
      </c>
      <c r="AH23" s="83">
        <f t="shared" si="1"/>
        <v>0.74368444314198456</v>
      </c>
    </row>
    <row r="24" spans="1:34" x14ac:dyDescent="0.25">
      <c r="A24" s="22" t="s">
        <v>21</v>
      </c>
      <c r="B24" s="27">
        <v>371177.05499999999</v>
      </c>
      <c r="C24" s="28">
        <v>14470.42</v>
      </c>
      <c r="D24" s="28">
        <v>0</v>
      </c>
      <c r="E24" s="28">
        <v>0</v>
      </c>
      <c r="F24" s="28">
        <v>95826.33</v>
      </c>
      <c r="G24" s="27">
        <v>151770.71900000001</v>
      </c>
      <c r="H24" s="27">
        <v>101360.36500000001</v>
      </c>
      <c r="I24" s="28">
        <v>2069.5</v>
      </c>
      <c r="J24" s="28">
        <v>0</v>
      </c>
      <c r="K24" s="28">
        <v>5679.72</v>
      </c>
      <c r="L24" s="28">
        <v>0</v>
      </c>
      <c r="N24" s="34" t="str">
        <f t="shared" si="2"/>
        <v>Croatia</v>
      </c>
      <c r="O24" s="83">
        <f t="shared" si="3"/>
        <v>14.470420000000001</v>
      </c>
      <c r="P24" s="83">
        <f t="shared" si="4"/>
        <v>0</v>
      </c>
      <c r="Q24" s="83">
        <f t="shared" si="5"/>
        <v>0</v>
      </c>
      <c r="R24" s="83">
        <f t="shared" si="6"/>
        <v>151.77071900000001</v>
      </c>
      <c r="S24" s="83">
        <f t="shared" si="7"/>
        <v>95.826329999999999</v>
      </c>
      <c r="T24" s="83">
        <f t="shared" si="8"/>
        <v>0</v>
      </c>
      <c r="U24" s="83">
        <f t="shared" si="9"/>
        <v>101.360365</v>
      </c>
      <c r="V24" s="83">
        <f t="shared" si="10"/>
        <v>5.6797200000000005</v>
      </c>
      <c r="W24" s="83">
        <f t="shared" si="11"/>
        <v>2.0695000000000001</v>
      </c>
      <c r="X24" s="80"/>
      <c r="Y24" s="34" t="str">
        <f t="shared" si="12"/>
        <v>Croatia</v>
      </c>
      <c r="Z24" s="83">
        <f t="shared" si="13"/>
        <v>3.8985222295058084</v>
      </c>
      <c r="AA24" s="83">
        <f t="shared" si="1"/>
        <v>0</v>
      </c>
      <c r="AB24" s="83">
        <f t="shared" si="1"/>
        <v>0</v>
      </c>
      <c r="AC24" s="83">
        <f t="shared" si="1"/>
        <v>40.889035826850886</v>
      </c>
      <c r="AD24" s="83">
        <f t="shared" si="1"/>
        <v>25.816878686103053</v>
      </c>
      <c r="AE24" s="83">
        <f t="shared" si="1"/>
        <v>0</v>
      </c>
      <c r="AF24" s="83">
        <f t="shared" si="1"/>
        <v>27.307820791885966</v>
      </c>
      <c r="AG24" s="83">
        <f t="shared" si="1"/>
        <v>1.5301915685494085</v>
      </c>
      <c r="AH24" s="83">
        <f t="shared" si="1"/>
        <v>0.55755062769168207</v>
      </c>
    </row>
    <row r="25" spans="1:34" x14ac:dyDescent="0.25">
      <c r="A25" s="22" t="s">
        <v>22</v>
      </c>
      <c r="B25" s="23">
        <v>6047287.0159999998</v>
      </c>
      <c r="C25" s="23">
        <v>201652.823</v>
      </c>
      <c r="D25" s="24">
        <v>0</v>
      </c>
      <c r="E25" s="24">
        <v>0</v>
      </c>
      <c r="F25" s="23">
        <v>2107196.1770000001</v>
      </c>
      <c r="G25" s="23">
        <v>2281573.7429999998</v>
      </c>
      <c r="H25" s="23">
        <v>1223064.527</v>
      </c>
      <c r="I25" s="23">
        <v>49294.294999999998</v>
      </c>
      <c r="J25" s="24">
        <v>0</v>
      </c>
      <c r="K25" s="24">
        <v>184505.45</v>
      </c>
      <c r="L25" s="24">
        <v>0</v>
      </c>
      <c r="N25" s="34" t="str">
        <f t="shared" si="2"/>
        <v>Italy</v>
      </c>
      <c r="O25" s="83">
        <f t="shared" si="3"/>
        <v>201.65282300000001</v>
      </c>
      <c r="P25" s="83">
        <f t="shared" si="4"/>
        <v>0</v>
      </c>
      <c r="Q25" s="83">
        <f t="shared" si="5"/>
        <v>0</v>
      </c>
      <c r="R25" s="83">
        <f t="shared" si="6"/>
        <v>2281.5737429999999</v>
      </c>
      <c r="S25" s="83">
        <f t="shared" si="7"/>
        <v>2107.1961770000003</v>
      </c>
      <c r="T25" s="83">
        <f t="shared" si="8"/>
        <v>0</v>
      </c>
      <c r="U25" s="83">
        <f t="shared" si="9"/>
        <v>1223.064527</v>
      </c>
      <c r="V25" s="83">
        <f t="shared" si="10"/>
        <v>184.50545000000002</v>
      </c>
      <c r="W25" s="83">
        <f t="shared" si="11"/>
        <v>49.294294999999998</v>
      </c>
      <c r="X25" s="80"/>
      <c r="Y25" s="34" t="str">
        <f t="shared" si="12"/>
        <v>Italy</v>
      </c>
      <c r="Z25" s="83">
        <f t="shared" si="13"/>
        <v>3.3345998373562233</v>
      </c>
      <c r="AA25" s="83">
        <f t="shared" si="1"/>
        <v>0</v>
      </c>
      <c r="AB25" s="83">
        <f t="shared" si="1"/>
        <v>0</v>
      </c>
      <c r="AC25" s="83">
        <f t="shared" si="1"/>
        <v>37.728881347344334</v>
      </c>
      <c r="AD25" s="83">
        <f t="shared" si="1"/>
        <v>34.845314459603948</v>
      </c>
      <c r="AE25" s="83">
        <f t="shared" si="1"/>
        <v>0</v>
      </c>
      <c r="AF25" s="83">
        <f t="shared" si="1"/>
        <v>20.22501203868773</v>
      </c>
      <c r="AG25" s="83">
        <f t="shared" si="1"/>
        <v>3.0510450308019585</v>
      </c>
      <c r="AH25" s="83">
        <f t="shared" si="1"/>
        <v>0.81514726966946394</v>
      </c>
    </row>
    <row r="26" spans="1:34" x14ac:dyDescent="0.25">
      <c r="A26" s="22" t="s">
        <v>23</v>
      </c>
      <c r="B26" s="27">
        <v>119101.192</v>
      </c>
      <c r="C26" s="27">
        <v>1146.876</v>
      </c>
      <c r="D26" s="28">
        <v>0</v>
      </c>
      <c r="E26" s="28">
        <v>0</v>
      </c>
      <c r="F26" s="28">
        <v>0</v>
      </c>
      <c r="G26" s="27">
        <v>102787.159</v>
      </c>
      <c r="H26" s="27">
        <v>13244.878000000001</v>
      </c>
      <c r="I26" s="28">
        <v>1922.28</v>
      </c>
      <c r="J26" s="28">
        <v>0</v>
      </c>
      <c r="K26" s="28">
        <v>0</v>
      </c>
      <c r="L26" s="28">
        <v>0</v>
      </c>
      <c r="N26" s="34" t="str">
        <f t="shared" si="2"/>
        <v>Cyprus</v>
      </c>
      <c r="O26" s="83">
        <f t="shared" si="3"/>
        <v>1.146876</v>
      </c>
      <c r="P26" s="83">
        <f t="shared" si="4"/>
        <v>0</v>
      </c>
      <c r="Q26" s="83">
        <f t="shared" si="5"/>
        <v>0</v>
      </c>
      <c r="R26" s="83">
        <f t="shared" si="6"/>
        <v>102.787159</v>
      </c>
      <c r="S26" s="83">
        <f t="shared" si="7"/>
        <v>0</v>
      </c>
      <c r="T26" s="83">
        <f t="shared" si="8"/>
        <v>0</v>
      </c>
      <c r="U26" s="83">
        <f t="shared" si="9"/>
        <v>13.244878</v>
      </c>
      <c r="V26" s="83">
        <f t="shared" si="10"/>
        <v>0</v>
      </c>
      <c r="W26" s="83">
        <f t="shared" si="11"/>
        <v>1.92228</v>
      </c>
      <c r="X26" s="80"/>
      <c r="Y26" s="34" t="str">
        <f t="shared" si="12"/>
        <v>Cyprus</v>
      </c>
      <c r="Z26" s="83">
        <f t="shared" si="13"/>
        <v>0.96294250354773958</v>
      </c>
      <c r="AA26" s="83">
        <f t="shared" si="1"/>
        <v>0</v>
      </c>
      <c r="AB26" s="83">
        <f t="shared" si="1"/>
        <v>0</v>
      </c>
      <c r="AC26" s="83">
        <f t="shared" si="1"/>
        <v>86.30237638595591</v>
      </c>
      <c r="AD26" s="83">
        <f t="shared" si="1"/>
        <v>0</v>
      </c>
      <c r="AE26" s="83">
        <f t="shared" si="1"/>
        <v>0</v>
      </c>
      <c r="AF26" s="83">
        <f t="shared" si="1"/>
        <v>11.12069306577553</v>
      </c>
      <c r="AG26" s="83">
        <f t="shared" si="1"/>
        <v>0</v>
      </c>
      <c r="AH26" s="83">
        <f t="shared" si="1"/>
        <v>1.6139888843429879</v>
      </c>
    </row>
    <row r="27" spans="1:34" x14ac:dyDescent="0.25">
      <c r="A27" s="22" t="s">
        <v>24</v>
      </c>
      <c r="B27" s="23">
        <v>185064.45800000001</v>
      </c>
      <c r="C27" s="23">
        <v>468.77100000000002</v>
      </c>
      <c r="D27" s="24">
        <v>87.94</v>
      </c>
      <c r="E27" s="24">
        <v>0</v>
      </c>
      <c r="F27" s="23">
        <v>28727.223000000002</v>
      </c>
      <c r="G27" s="23">
        <v>68063.464999999997</v>
      </c>
      <c r="H27" s="23">
        <v>82665.180999999997</v>
      </c>
      <c r="I27" s="23">
        <v>2156.7829999999999</v>
      </c>
      <c r="J27" s="24">
        <v>0</v>
      </c>
      <c r="K27" s="23">
        <v>2895.0949999999998</v>
      </c>
      <c r="L27" s="24">
        <v>0</v>
      </c>
      <c r="N27" s="34" t="str">
        <f t="shared" si="2"/>
        <v>Latvia</v>
      </c>
      <c r="O27" s="83">
        <f t="shared" si="3"/>
        <v>0.46877099999999999</v>
      </c>
      <c r="P27" s="83">
        <f t="shared" si="4"/>
        <v>8.7940000000000004E-2</v>
      </c>
      <c r="Q27" s="83">
        <f t="shared" si="5"/>
        <v>0</v>
      </c>
      <c r="R27" s="83">
        <f t="shared" si="6"/>
        <v>68.063464999999994</v>
      </c>
      <c r="S27" s="83">
        <f t="shared" si="7"/>
        <v>28.727223000000002</v>
      </c>
      <c r="T27" s="83">
        <f t="shared" si="8"/>
        <v>0</v>
      </c>
      <c r="U27" s="83">
        <f t="shared" si="9"/>
        <v>82.66518099999999</v>
      </c>
      <c r="V27" s="83">
        <f t="shared" si="10"/>
        <v>2.895095</v>
      </c>
      <c r="W27" s="83">
        <f t="shared" si="11"/>
        <v>2.1567829999999999</v>
      </c>
      <c r="X27" s="80"/>
      <c r="Y27" s="34" t="str">
        <f t="shared" si="12"/>
        <v>Latvia</v>
      </c>
      <c r="Z27" s="83">
        <f t="shared" si="13"/>
        <v>0.25330147401939274</v>
      </c>
      <c r="AA27" s="83">
        <f t="shared" si="1"/>
        <v>4.7518578634910005E-2</v>
      </c>
      <c r="AB27" s="83">
        <f t="shared" si="1"/>
        <v>0</v>
      </c>
      <c r="AC27" s="83">
        <f t="shared" si="1"/>
        <v>36.778247825414425</v>
      </c>
      <c r="AD27" s="83">
        <f t="shared" si="1"/>
        <v>15.522820162475497</v>
      </c>
      <c r="AE27" s="83">
        <f t="shared" si="1"/>
        <v>0</v>
      </c>
      <c r="AF27" s="83">
        <f t="shared" si="1"/>
        <v>44.668318213754468</v>
      </c>
      <c r="AG27" s="83">
        <f t="shared" si="1"/>
        <v>1.5643711554814053</v>
      </c>
      <c r="AH27" s="83">
        <f t="shared" si="1"/>
        <v>1.1654225902198896</v>
      </c>
    </row>
    <row r="28" spans="1:34" x14ac:dyDescent="0.25">
      <c r="A28" s="22" t="s">
        <v>25</v>
      </c>
      <c r="B28" s="27">
        <v>306486.33100000001</v>
      </c>
      <c r="C28" s="27">
        <v>4160.4160000000002</v>
      </c>
      <c r="D28" s="27">
        <v>652.83600000000001</v>
      </c>
      <c r="E28" s="28">
        <v>0</v>
      </c>
      <c r="F28" s="27">
        <v>52246.749000000003</v>
      </c>
      <c r="G28" s="28">
        <v>135859.01</v>
      </c>
      <c r="H28" s="28">
        <v>82557.16</v>
      </c>
      <c r="I28" s="28">
        <v>2941</v>
      </c>
      <c r="J28" s="28">
        <v>0</v>
      </c>
      <c r="K28" s="28">
        <v>24946.92</v>
      </c>
      <c r="L28" s="28">
        <v>3122.24</v>
      </c>
      <c r="N28" s="34" t="str">
        <f t="shared" si="2"/>
        <v>Lithuania</v>
      </c>
      <c r="O28" s="83">
        <f t="shared" si="3"/>
        <v>4.1604160000000006</v>
      </c>
      <c r="P28" s="83">
        <f t="shared" si="4"/>
        <v>0.65283599999999997</v>
      </c>
      <c r="Q28" s="83">
        <f t="shared" si="5"/>
        <v>0</v>
      </c>
      <c r="R28" s="83">
        <f t="shared" si="6"/>
        <v>135.85901000000001</v>
      </c>
      <c r="S28" s="83">
        <f t="shared" si="7"/>
        <v>52.246749000000001</v>
      </c>
      <c r="T28" s="83">
        <f t="shared" si="8"/>
        <v>0</v>
      </c>
      <c r="U28" s="83">
        <f t="shared" si="9"/>
        <v>82.55716000000001</v>
      </c>
      <c r="V28" s="83">
        <f t="shared" si="10"/>
        <v>24.946919999999999</v>
      </c>
      <c r="W28" s="83">
        <f t="shared" si="11"/>
        <v>2.9409999999999998</v>
      </c>
      <c r="X28" s="80"/>
      <c r="Y28" s="34" t="str">
        <f t="shared" si="12"/>
        <v>Lithuania</v>
      </c>
      <c r="Z28" s="83">
        <f>O28/($B28/1000)*100</f>
        <v>1.3574556445716335</v>
      </c>
      <c r="AA28" s="83">
        <f t="shared" si="1"/>
        <v>0.2130065630887793</v>
      </c>
      <c r="AB28" s="83">
        <f t="shared" si="1"/>
        <v>0</v>
      </c>
      <c r="AC28" s="83">
        <f t="shared" si="1"/>
        <v>44.327918167417394</v>
      </c>
      <c r="AD28" s="83">
        <f t="shared" si="1"/>
        <v>17.047007881079043</v>
      </c>
      <c r="AE28" s="83">
        <f t="shared" si="1"/>
        <v>0</v>
      </c>
      <c r="AF28" s="83">
        <f t="shared" si="1"/>
        <v>26.936653171654829</v>
      </c>
      <c r="AG28" s="83">
        <f t="shared" si="1"/>
        <v>8.1396517484494257</v>
      </c>
      <c r="AH28" s="83">
        <f t="shared" si="1"/>
        <v>0.95958602473530852</v>
      </c>
    </row>
    <row r="29" spans="1:34" x14ac:dyDescent="0.25">
      <c r="A29" s="22" t="s">
        <v>26</v>
      </c>
      <c r="B29" s="23">
        <v>154498.75099999999</v>
      </c>
      <c r="C29" s="23">
        <v>953.70899999999995</v>
      </c>
      <c r="D29" s="24">
        <v>0</v>
      </c>
      <c r="E29" s="24">
        <v>0</v>
      </c>
      <c r="F29" s="23">
        <v>20636.641</v>
      </c>
      <c r="G29" s="23">
        <v>94385.307000000001</v>
      </c>
      <c r="H29" s="23">
        <v>18427.451000000001</v>
      </c>
      <c r="I29" s="23">
        <v>1367.0250000000001</v>
      </c>
      <c r="J29" s="24">
        <v>0</v>
      </c>
      <c r="K29" s="23">
        <v>18728.617999999999</v>
      </c>
      <c r="L29" s="24">
        <v>0</v>
      </c>
      <c r="N29" s="34" t="str">
        <f t="shared" si="2"/>
        <v>Luxembourg</v>
      </c>
      <c r="O29" s="83">
        <f t="shared" si="3"/>
        <v>0.95370899999999992</v>
      </c>
      <c r="P29" s="83">
        <f t="shared" si="4"/>
        <v>0</v>
      </c>
      <c r="Q29" s="83">
        <f t="shared" si="5"/>
        <v>0</v>
      </c>
      <c r="R29" s="83">
        <f t="shared" si="6"/>
        <v>94.385306999999997</v>
      </c>
      <c r="S29" s="83">
        <f t="shared" si="7"/>
        <v>20.636641000000001</v>
      </c>
      <c r="T29" s="83">
        <f t="shared" si="8"/>
        <v>0</v>
      </c>
      <c r="U29" s="83">
        <f t="shared" si="9"/>
        <v>18.427451000000001</v>
      </c>
      <c r="V29" s="83">
        <f t="shared" si="10"/>
        <v>18.728617999999997</v>
      </c>
      <c r="W29" s="83">
        <f t="shared" si="11"/>
        <v>1.3670250000000002</v>
      </c>
      <c r="X29" s="80"/>
      <c r="Y29" s="34" t="str">
        <f t="shared" si="12"/>
        <v>Luxembourg</v>
      </c>
      <c r="Z29" s="83">
        <f t="shared" si="13"/>
        <v>0.61729236892018624</v>
      </c>
      <c r="AA29" s="83">
        <f t="shared" ref="AA29:AA54" si="14">P29/($B29/1000)*100</f>
        <v>0</v>
      </c>
      <c r="AB29" s="83">
        <f t="shared" ref="AB29:AB54" si="15">Q29/($B29/1000)*100</f>
        <v>0</v>
      </c>
      <c r="AC29" s="83">
        <f t="shared" ref="AC29:AC54" si="16">R29/($B29/1000)*100</f>
        <v>61.091307463061625</v>
      </c>
      <c r="AD29" s="83">
        <f t="shared" ref="AD29:AD54" si="17">S29/($B29/1000)*100</f>
        <v>13.357157172099082</v>
      </c>
      <c r="AE29" s="83">
        <f t="shared" ref="AE29:AE54" si="18">T29/($B29/1000)*100</f>
        <v>0</v>
      </c>
      <c r="AF29" s="83">
        <f t="shared" ref="AF29:AF54" si="19">U29/($B29/1000)*100</f>
        <v>11.92724917238975</v>
      </c>
      <c r="AG29" s="83">
        <f t="shared" ref="AG29:AG54" si="20">V29/($B29/1000)*100</f>
        <v>12.122180845332528</v>
      </c>
      <c r="AH29" s="83">
        <f t="shared" ref="AH29:AH54" si="21">W29/($B29/1000)*100</f>
        <v>0.88481297819682714</v>
      </c>
    </row>
    <row r="30" spans="1:34" x14ac:dyDescent="0.25">
      <c r="A30" s="22" t="s">
        <v>27</v>
      </c>
      <c r="B30" s="27">
        <v>1017286.9350000001</v>
      </c>
      <c r="C30" s="27">
        <v>37559.097000000002</v>
      </c>
      <c r="D30" s="28">
        <v>0</v>
      </c>
      <c r="E30" s="28">
        <v>0</v>
      </c>
      <c r="F30" s="27">
        <v>295733.701</v>
      </c>
      <c r="G30" s="27">
        <v>328309.217</v>
      </c>
      <c r="H30" s="28">
        <v>139298.5</v>
      </c>
      <c r="I30" s="28">
        <v>8330</v>
      </c>
      <c r="J30" s="28">
        <v>168100.02</v>
      </c>
      <c r="K30" s="28">
        <v>39956.400000000001</v>
      </c>
      <c r="L30" s="28">
        <v>0</v>
      </c>
      <c r="N30" s="34" t="str">
        <f t="shared" si="2"/>
        <v>Hungary</v>
      </c>
      <c r="O30" s="83">
        <f t="shared" si="3"/>
        <v>37.559097000000001</v>
      </c>
      <c r="P30" s="83">
        <f t="shared" si="4"/>
        <v>0</v>
      </c>
      <c r="Q30" s="83">
        <f t="shared" si="5"/>
        <v>0</v>
      </c>
      <c r="R30" s="83">
        <f t="shared" si="6"/>
        <v>328.30921699999999</v>
      </c>
      <c r="S30" s="83">
        <f t="shared" si="7"/>
        <v>295.733701</v>
      </c>
      <c r="T30" s="83">
        <f t="shared" si="8"/>
        <v>168.10002</v>
      </c>
      <c r="U30" s="83">
        <f t="shared" si="9"/>
        <v>139.29849999999999</v>
      </c>
      <c r="V30" s="83">
        <f t="shared" si="10"/>
        <v>39.956400000000002</v>
      </c>
      <c r="W30" s="83">
        <f t="shared" si="11"/>
        <v>8.33</v>
      </c>
      <c r="X30" s="80"/>
      <c r="Y30" s="34" t="str">
        <f t="shared" si="12"/>
        <v>Hungary</v>
      </c>
      <c r="Z30" s="83">
        <f t="shared" si="13"/>
        <v>3.6920848688575751</v>
      </c>
      <c r="AA30" s="83">
        <f t="shared" si="14"/>
        <v>0</v>
      </c>
      <c r="AB30" s="83">
        <f t="shared" si="15"/>
        <v>0</v>
      </c>
      <c r="AC30" s="83">
        <f t="shared" si="16"/>
        <v>32.27302009928988</v>
      </c>
      <c r="AD30" s="83">
        <f t="shared" si="17"/>
        <v>29.070824643983062</v>
      </c>
      <c r="AE30" s="83">
        <f t="shared" si="18"/>
        <v>16.524346692804031</v>
      </c>
      <c r="AF30" s="83">
        <f t="shared" si="19"/>
        <v>13.693137620016715</v>
      </c>
      <c r="AG30" s="83">
        <f t="shared" si="20"/>
        <v>3.9277413898960569</v>
      </c>
      <c r="AH30" s="83">
        <f t="shared" si="21"/>
        <v>0.81884468515267017</v>
      </c>
    </row>
    <row r="31" spans="1:34" x14ac:dyDescent="0.25">
      <c r="A31" s="22" t="s">
        <v>28</v>
      </c>
      <c r="B31" s="23">
        <v>133768.41800000001</v>
      </c>
      <c r="C31" s="24">
        <v>0</v>
      </c>
      <c r="D31" s="24">
        <v>0</v>
      </c>
      <c r="E31" s="24">
        <v>0</v>
      </c>
      <c r="F31" s="23">
        <v>14201.831</v>
      </c>
      <c r="G31" s="23">
        <v>114445.913</v>
      </c>
      <c r="H31" s="23">
        <v>2881.0169999999998</v>
      </c>
      <c r="I31" s="24">
        <v>0</v>
      </c>
      <c r="J31" s="24">
        <v>0</v>
      </c>
      <c r="K31" s="23">
        <v>2239.6570000000002</v>
      </c>
      <c r="L31" s="24">
        <v>0</v>
      </c>
      <c r="N31" s="34" t="str">
        <f t="shared" si="2"/>
        <v>Malta</v>
      </c>
      <c r="O31" s="83">
        <f t="shared" si="3"/>
        <v>0</v>
      </c>
      <c r="P31" s="83">
        <f t="shared" si="4"/>
        <v>0</v>
      </c>
      <c r="Q31" s="83">
        <f t="shared" si="5"/>
        <v>0</v>
      </c>
      <c r="R31" s="83">
        <f t="shared" si="6"/>
        <v>114.445913</v>
      </c>
      <c r="S31" s="83">
        <f t="shared" si="7"/>
        <v>14.201831</v>
      </c>
      <c r="T31" s="83">
        <f t="shared" si="8"/>
        <v>0</v>
      </c>
      <c r="U31" s="83">
        <f t="shared" si="9"/>
        <v>2.8810169999999999</v>
      </c>
      <c r="V31" s="83">
        <f t="shared" si="10"/>
        <v>2.2396570000000002</v>
      </c>
      <c r="W31" s="83">
        <f t="shared" si="11"/>
        <v>0</v>
      </c>
      <c r="X31" s="80"/>
      <c r="Y31" s="34" t="str">
        <f t="shared" si="12"/>
        <v>Malta</v>
      </c>
      <c r="Z31" s="83">
        <f t="shared" si="13"/>
        <v>0</v>
      </c>
      <c r="AA31" s="83">
        <f t="shared" si="14"/>
        <v>0</v>
      </c>
      <c r="AB31" s="83">
        <f t="shared" si="15"/>
        <v>0</v>
      </c>
      <c r="AC31" s="83">
        <f t="shared" si="16"/>
        <v>85.555256398412368</v>
      </c>
      <c r="AD31" s="83">
        <f t="shared" si="17"/>
        <v>10.616729428615953</v>
      </c>
      <c r="AE31" s="83">
        <f t="shared" si="18"/>
        <v>0</v>
      </c>
      <c r="AF31" s="83">
        <f t="shared" si="19"/>
        <v>2.1537348225199167</v>
      </c>
      <c r="AG31" s="83">
        <f t="shared" si="20"/>
        <v>1.6742793504517639</v>
      </c>
      <c r="AH31" s="83">
        <f t="shared" si="21"/>
        <v>0</v>
      </c>
    </row>
    <row r="32" spans="1:34" x14ac:dyDescent="0.25">
      <c r="A32" s="22" t="s">
        <v>29</v>
      </c>
      <c r="B32" s="27">
        <v>3182770.372</v>
      </c>
      <c r="C32" s="27">
        <v>158365.45699999999</v>
      </c>
      <c r="D32" s="28">
        <v>0</v>
      </c>
      <c r="E32" s="28">
        <v>0</v>
      </c>
      <c r="F32" s="27">
        <v>937442.69299999997</v>
      </c>
      <c r="G32" s="27">
        <v>1632511.3189999999</v>
      </c>
      <c r="H32" s="27">
        <v>393282.01899999997</v>
      </c>
      <c r="I32" s="27">
        <v>34553.038</v>
      </c>
      <c r="J32" s="27">
        <v>38959.053</v>
      </c>
      <c r="K32" s="27">
        <v>-20374.319</v>
      </c>
      <c r="L32" s="27">
        <v>8031.1109999999999</v>
      </c>
      <c r="N32" s="34" t="str">
        <f t="shared" si="2"/>
        <v>Netherlands</v>
      </c>
      <c r="O32" s="83">
        <f t="shared" si="3"/>
        <v>158.36545699999999</v>
      </c>
      <c r="P32" s="83">
        <f t="shared" si="4"/>
        <v>0</v>
      </c>
      <c r="Q32" s="83">
        <f t="shared" si="5"/>
        <v>0</v>
      </c>
      <c r="R32" s="83">
        <f t="shared" si="6"/>
        <v>1632.511319</v>
      </c>
      <c r="S32" s="83">
        <f t="shared" si="7"/>
        <v>937.44269299999996</v>
      </c>
      <c r="T32" s="83">
        <f t="shared" si="8"/>
        <v>38.959052999999997</v>
      </c>
      <c r="U32" s="83">
        <f t="shared" si="9"/>
        <v>393.28201899999999</v>
      </c>
      <c r="V32" s="83">
        <f t="shared" si="10"/>
        <v>0</v>
      </c>
      <c r="W32" s="83">
        <f t="shared" si="11"/>
        <v>34.553038000000001</v>
      </c>
      <c r="X32" s="80"/>
      <c r="Y32" s="34" t="str">
        <f t="shared" si="12"/>
        <v>Netherlands</v>
      </c>
      <c r="Z32" s="83">
        <f t="shared" si="13"/>
        <v>4.975711046992239</v>
      </c>
      <c r="AA32" s="83">
        <f t="shared" si="14"/>
        <v>0</v>
      </c>
      <c r="AB32" s="83">
        <f t="shared" si="15"/>
        <v>0</v>
      </c>
      <c r="AC32" s="83">
        <f t="shared" si="16"/>
        <v>51.292148920380868</v>
      </c>
      <c r="AD32" s="83">
        <f t="shared" si="17"/>
        <v>29.45367033848963</v>
      </c>
      <c r="AE32" s="83">
        <f t="shared" si="18"/>
        <v>1.224061067764646</v>
      </c>
      <c r="AF32" s="83">
        <f t="shared" si="19"/>
        <v>12.356594194160106</v>
      </c>
      <c r="AG32" s="83">
        <f t="shared" si="20"/>
        <v>0</v>
      </c>
      <c r="AH32" s="83">
        <f t="shared" si="21"/>
        <v>1.0856277381483681</v>
      </c>
    </row>
    <row r="33" spans="1:34" x14ac:dyDescent="0.25">
      <c r="A33" s="22" t="s">
        <v>30</v>
      </c>
      <c r="B33" s="24">
        <v>1323757.98</v>
      </c>
      <c r="C33" s="23">
        <v>100600.43799999999</v>
      </c>
      <c r="D33" s="24">
        <v>0</v>
      </c>
      <c r="E33" s="24">
        <v>0</v>
      </c>
      <c r="F33" s="23">
        <v>246721.52499999999</v>
      </c>
      <c r="G33" s="23">
        <v>476382.875</v>
      </c>
      <c r="H33" s="23">
        <v>472078.73100000003</v>
      </c>
      <c r="I33" s="23">
        <v>28121.797999999999</v>
      </c>
      <c r="J33" s="24">
        <v>0</v>
      </c>
      <c r="K33" s="24">
        <v>-257.89999999999998</v>
      </c>
      <c r="L33" s="23">
        <v>110.514</v>
      </c>
      <c r="N33" s="34" t="str">
        <f t="shared" si="2"/>
        <v>Austria</v>
      </c>
      <c r="O33" s="83">
        <f t="shared" si="3"/>
        <v>100.600438</v>
      </c>
      <c r="P33" s="83">
        <f t="shared" si="4"/>
        <v>0</v>
      </c>
      <c r="Q33" s="83">
        <f t="shared" si="5"/>
        <v>0</v>
      </c>
      <c r="R33" s="83">
        <f t="shared" si="6"/>
        <v>476.38287500000001</v>
      </c>
      <c r="S33" s="83">
        <f t="shared" si="7"/>
        <v>246.72152499999999</v>
      </c>
      <c r="T33" s="83">
        <f t="shared" si="8"/>
        <v>0</v>
      </c>
      <c r="U33" s="83">
        <f t="shared" si="9"/>
        <v>472.078731</v>
      </c>
      <c r="V33" s="83">
        <f t="shared" si="10"/>
        <v>0</v>
      </c>
      <c r="W33" s="83">
        <f t="shared" si="11"/>
        <v>28.121797999999998</v>
      </c>
      <c r="X33" s="80"/>
      <c r="Y33" s="34" t="str">
        <f t="shared" si="12"/>
        <v>Austria</v>
      </c>
      <c r="Z33" s="83">
        <f t="shared" si="13"/>
        <v>7.5996095600496387</v>
      </c>
      <c r="AA33" s="83">
        <f t="shared" si="14"/>
        <v>0</v>
      </c>
      <c r="AB33" s="83">
        <f t="shared" si="15"/>
        <v>0</v>
      </c>
      <c r="AC33" s="83">
        <f t="shared" si="16"/>
        <v>35.987157939550244</v>
      </c>
      <c r="AD33" s="83">
        <f t="shared" si="17"/>
        <v>18.637963187198313</v>
      </c>
      <c r="AE33" s="83">
        <f t="shared" si="18"/>
        <v>0</v>
      </c>
      <c r="AF33" s="83">
        <f t="shared" si="19"/>
        <v>35.662012099825077</v>
      </c>
      <c r="AG33" s="83">
        <f t="shared" si="20"/>
        <v>0</v>
      </c>
      <c r="AH33" s="83">
        <f t="shared" si="21"/>
        <v>2.1243911972489107</v>
      </c>
    </row>
    <row r="34" spans="1:34" x14ac:dyDescent="0.25">
      <c r="A34" s="22" t="s">
        <v>31</v>
      </c>
      <c r="B34" s="27">
        <v>4123376.6189999999</v>
      </c>
      <c r="C34" s="27">
        <v>1425101.1869999999</v>
      </c>
      <c r="D34" s="28">
        <v>0</v>
      </c>
      <c r="E34" s="28">
        <v>0</v>
      </c>
      <c r="F34" s="27">
        <v>659971.24300000002</v>
      </c>
      <c r="G34" s="27">
        <v>1394261.595</v>
      </c>
      <c r="H34" s="27">
        <v>589088.23600000003</v>
      </c>
      <c r="I34" s="27">
        <v>40640.889000000003</v>
      </c>
      <c r="J34" s="28">
        <v>0</v>
      </c>
      <c r="K34" s="28">
        <v>13453.47</v>
      </c>
      <c r="L34" s="28">
        <v>860</v>
      </c>
      <c r="N34" s="34" t="str">
        <f t="shared" si="2"/>
        <v>Poland</v>
      </c>
      <c r="O34" s="83">
        <f t="shared" si="3"/>
        <v>1425.101187</v>
      </c>
      <c r="P34" s="83">
        <f t="shared" si="4"/>
        <v>0</v>
      </c>
      <c r="Q34" s="83">
        <f t="shared" si="5"/>
        <v>0</v>
      </c>
      <c r="R34" s="83">
        <f t="shared" si="6"/>
        <v>1394.2615949999999</v>
      </c>
      <c r="S34" s="83">
        <f t="shared" si="7"/>
        <v>659.97124300000007</v>
      </c>
      <c r="T34" s="83">
        <f t="shared" si="8"/>
        <v>0</v>
      </c>
      <c r="U34" s="83">
        <f t="shared" si="9"/>
        <v>589.08823600000005</v>
      </c>
      <c r="V34" s="83">
        <f t="shared" si="10"/>
        <v>13.453469999999999</v>
      </c>
      <c r="W34" s="83">
        <f t="shared" si="11"/>
        <v>40.640889000000001</v>
      </c>
      <c r="X34" s="80"/>
      <c r="Y34" s="34" t="str">
        <f t="shared" si="12"/>
        <v>Poland</v>
      </c>
      <c r="Z34" s="83">
        <f t="shared" si="13"/>
        <v>34.561509138731431</v>
      </c>
      <c r="AA34" s="83">
        <f t="shared" si="14"/>
        <v>0</v>
      </c>
      <c r="AB34" s="83">
        <f t="shared" si="15"/>
        <v>0</v>
      </c>
      <c r="AC34" s="83">
        <f t="shared" si="16"/>
        <v>33.813588324079305</v>
      </c>
      <c r="AD34" s="83">
        <f t="shared" si="17"/>
        <v>16.005601815728784</v>
      </c>
      <c r="AE34" s="83">
        <f t="shared" si="18"/>
        <v>0</v>
      </c>
      <c r="AF34" s="83">
        <f t="shared" si="19"/>
        <v>14.286549360675805</v>
      </c>
      <c r="AG34" s="83">
        <f t="shared" si="20"/>
        <v>0.32627313105497341</v>
      </c>
      <c r="AH34" s="83">
        <f t="shared" si="21"/>
        <v>0.98562156104615595</v>
      </c>
    </row>
    <row r="35" spans="1:34" x14ac:dyDescent="0.25">
      <c r="A35" s="22" t="s">
        <v>32</v>
      </c>
      <c r="B35" s="23">
        <v>949421.84100000001</v>
      </c>
      <c r="C35" s="23">
        <v>219.096</v>
      </c>
      <c r="D35" s="24">
        <v>0</v>
      </c>
      <c r="E35" s="24">
        <v>0</v>
      </c>
      <c r="F35" s="23">
        <v>159896.30799999999</v>
      </c>
      <c r="G35" s="23">
        <v>447881.81599999999</v>
      </c>
      <c r="H35" s="23">
        <v>297791.12400000001</v>
      </c>
      <c r="I35" s="23">
        <v>6794.2830000000004</v>
      </c>
      <c r="J35" s="24">
        <v>0</v>
      </c>
      <c r="K35" s="23">
        <v>36839.214</v>
      </c>
      <c r="L35" s="24">
        <v>0</v>
      </c>
      <c r="N35" s="39" t="str">
        <f t="shared" si="2"/>
        <v>Portugal</v>
      </c>
      <c r="O35" s="84">
        <f t="shared" si="3"/>
        <v>0.21909600000000001</v>
      </c>
      <c r="P35" s="84">
        <f t="shared" si="4"/>
        <v>0</v>
      </c>
      <c r="Q35" s="84">
        <f t="shared" si="5"/>
        <v>0</v>
      </c>
      <c r="R35" s="84">
        <f t="shared" si="6"/>
        <v>447.88181600000001</v>
      </c>
      <c r="S35" s="84">
        <f t="shared" si="7"/>
        <v>159.89630799999998</v>
      </c>
      <c r="T35" s="84">
        <f t="shared" si="8"/>
        <v>0</v>
      </c>
      <c r="U35" s="84">
        <f t="shared" si="9"/>
        <v>297.79112400000002</v>
      </c>
      <c r="V35" s="84">
        <f t="shared" si="10"/>
        <v>36.839213999999998</v>
      </c>
      <c r="W35" s="84">
        <f t="shared" si="11"/>
        <v>6.7942830000000001</v>
      </c>
      <c r="X35" s="80"/>
      <c r="Y35" s="39" t="str">
        <f t="shared" si="12"/>
        <v>Portugal</v>
      </c>
      <c r="Z35" s="83">
        <f t="shared" si="13"/>
        <v>2.3076781103880253E-2</v>
      </c>
      <c r="AA35" s="83">
        <f t="shared" si="14"/>
        <v>0</v>
      </c>
      <c r="AB35" s="83">
        <f t="shared" si="15"/>
        <v>0</v>
      </c>
      <c r="AC35" s="83">
        <f t="shared" si="16"/>
        <v>47.174163965751873</v>
      </c>
      <c r="AD35" s="83">
        <f t="shared" si="17"/>
        <v>16.841439821058422</v>
      </c>
      <c r="AE35" s="83">
        <f t="shared" si="18"/>
        <v>0</v>
      </c>
      <c r="AF35" s="83">
        <f t="shared" si="19"/>
        <v>31.365522799259054</v>
      </c>
      <c r="AG35" s="83">
        <f t="shared" si="20"/>
        <v>3.8801734286203344</v>
      </c>
      <c r="AH35" s="83">
        <f t="shared" si="21"/>
        <v>0.71562320420644299</v>
      </c>
    </row>
    <row r="36" spans="1:34" x14ac:dyDescent="0.25">
      <c r="A36" s="22" t="s">
        <v>33</v>
      </c>
      <c r="B36" s="27">
        <v>1289216.665</v>
      </c>
      <c r="C36" s="27">
        <v>108450.959</v>
      </c>
      <c r="D36" s="27">
        <v>618.37599999999998</v>
      </c>
      <c r="E36" s="28">
        <v>0</v>
      </c>
      <c r="F36" s="27">
        <v>328180.57699999999</v>
      </c>
      <c r="G36" s="27">
        <v>465993.91100000002</v>
      </c>
      <c r="H36" s="27">
        <v>263059.484</v>
      </c>
      <c r="I36" s="27">
        <v>13743.985000000001</v>
      </c>
      <c r="J36" s="27">
        <v>120035.556</v>
      </c>
      <c r="K36" s="27">
        <v>-10866.182000000001</v>
      </c>
      <c r="L36" s="28">
        <v>0</v>
      </c>
      <c r="N36" s="34" t="str">
        <f t="shared" si="2"/>
        <v>Romania</v>
      </c>
      <c r="O36" s="83">
        <f t="shared" si="3"/>
        <v>108.450959</v>
      </c>
      <c r="P36" s="83">
        <f t="shared" si="4"/>
        <v>0.61837599999999993</v>
      </c>
      <c r="Q36" s="83">
        <f t="shared" si="5"/>
        <v>0</v>
      </c>
      <c r="R36" s="83">
        <f t="shared" si="6"/>
        <v>465.99391100000003</v>
      </c>
      <c r="S36" s="83">
        <f t="shared" si="7"/>
        <v>328.18057699999997</v>
      </c>
      <c r="T36" s="83">
        <f t="shared" si="8"/>
        <v>120.035556</v>
      </c>
      <c r="U36" s="83">
        <f t="shared" si="9"/>
        <v>263.059484</v>
      </c>
      <c r="V36" s="83">
        <f t="shared" si="10"/>
        <v>0</v>
      </c>
      <c r="W36" s="83">
        <f t="shared" si="11"/>
        <v>13.743985</v>
      </c>
      <c r="X36" s="80"/>
      <c r="Y36" s="34" t="str">
        <f t="shared" si="12"/>
        <v>Romania</v>
      </c>
      <c r="Z36" s="83">
        <f t="shared" si="13"/>
        <v>8.4121592548603914</v>
      </c>
      <c r="AA36" s="83">
        <f t="shared" si="14"/>
        <v>4.7965250278548012E-2</v>
      </c>
      <c r="AB36" s="83">
        <f t="shared" si="15"/>
        <v>0</v>
      </c>
      <c r="AC36" s="83">
        <f t="shared" si="16"/>
        <v>36.145507861550954</v>
      </c>
      <c r="AD36" s="83">
        <f t="shared" si="17"/>
        <v>25.45581250301321</v>
      </c>
      <c r="AE36" s="83">
        <f t="shared" si="18"/>
        <v>9.3107356783973909</v>
      </c>
      <c r="AF36" s="83">
        <f t="shared" si="19"/>
        <v>20.404598477634476</v>
      </c>
      <c r="AG36" s="83">
        <f t="shared" si="20"/>
        <v>0</v>
      </c>
      <c r="AH36" s="83">
        <f t="shared" si="21"/>
        <v>1.0660725518933623</v>
      </c>
    </row>
    <row r="37" spans="1:34" x14ac:dyDescent="0.25">
      <c r="A37" s="22" t="s">
        <v>34</v>
      </c>
      <c r="B37" s="23">
        <v>254554.58199999999</v>
      </c>
      <c r="C37" s="23">
        <v>30359.238000000001</v>
      </c>
      <c r="D37" s="24">
        <v>0</v>
      </c>
      <c r="E37" s="24">
        <v>0</v>
      </c>
      <c r="F37" s="23">
        <v>27608.607</v>
      </c>
      <c r="G37" s="23">
        <v>92222.231</v>
      </c>
      <c r="H37" s="24">
        <v>52269.46</v>
      </c>
      <c r="I37" s="23">
        <v>2350.5630000000001</v>
      </c>
      <c r="J37" s="23">
        <v>55165.317000000003</v>
      </c>
      <c r="K37" s="23">
        <v>-5420.8329999999996</v>
      </c>
      <c r="L37" s="24">
        <v>0</v>
      </c>
      <c r="N37" s="34" t="str">
        <f t="shared" si="2"/>
        <v>Slovenia</v>
      </c>
      <c r="O37" s="83">
        <f t="shared" si="3"/>
        <v>30.359238000000001</v>
      </c>
      <c r="P37" s="83">
        <f t="shared" si="4"/>
        <v>0</v>
      </c>
      <c r="Q37" s="83">
        <f t="shared" si="5"/>
        <v>0</v>
      </c>
      <c r="R37" s="83">
        <f t="shared" si="6"/>
        <v>92.222230999999994</v>
      </c>
      <c r="S37" s="83">
        <f t="shared" si="7"/>
        <v>27.608606999999999</v>
      </c>
      <c r="T37" s="83">
        <f t="shared" si="8"/>
        <v>55.165317000000002</v>
      </c>
      <c r="U37" s="83">
        <f t="shared" si="9"/>
        <v>52.269460000000002</v>
      </c>
      <c r="V37" s="83">
        <f t="shared" si="10"/>
        <v>0</v>
      </c>
      <c r="W37" s="83">
        <f t="shared" si="11"/>
        <v>2.3505630000000002</v>
      </c>
      <c r="X37" s="80"/>
      <c r="Y37" s="34" t="str">
        <f t="shared" si="12"/>
        <v>Slovenia</v>
      </c>
      <c r="Z37" s="83">
        <f t="shared" si="13"/>
        <v>11.926415844284431</v>
      </c>
      <c r="AA37" s="83">
        <f t="shared" si="14"/>
        <v>0</v>
      </c>
      <c r="AB37" s="83">
        <f t="shared" si="15"/>
        <v>0</v>
      </c>
      <c r="AC37" s="83">
        <f t="shared" si="16"/>
        <v>36.228863089174332</v>
      </c>
      <c r="AD37" s="83">
        <f t="shared" si="17"/>
        <v>10.845849555361765</v>
      </c>
      <c r="AE37" s="83">
        <f t="shared" si="18"/>
        <v>21.671311734628297</v>
      </c>
      <c r="AF37" s="83">
        <f t="shared" si="19"/>
        <v>20.53369442000459</v>
      </c>
      <c r="AG37" s="83">
        <f t="shared" si="20"/>
        <v>0</v>
      </c>
      <c r="AH37" s="83">
        <f t="shared" si="21"/>
        <v>0.92340235305605323</v>
      </c>
    </row>
    <row r="38" spans="1:34" x14ac:dyDescent="0.25">
      <c r="A38" s="22" t="s">
        <v>35</v>
      </c>
      <c r="B38" s="27">
        <v>688267.15099999995</v>
      </c>
      <c r="C38" s="28">
        <v>100585.24</v>
      </c>
      <c r="D38" s="28">
        <v>0</v>
      </c>
      <c r="E38" s="28">
        <v>0</v>
      </c>
      <c r="F38" s="27">
        <v>151133.11600000001</v>
      </c>
      <c r="G38" s="27">
        <v>156008.38500000001</v>
      </c>
      <c r="H38" s="27">
        <v>86045.625</v>
      </c>
      <c r="I38" s="28">
        <v>8611</v>
      </c>
      <c r="J38" s="27">
        <v>198141.98499999999</v>
      </c>
      <c r="K38" s="28">
        <v>-12319.2</v>
      </c>
      <c r="L38" s="28">
        <v>61</v>
      </c>
      <c r="N38" s="34" t="str">
        <f t="shared" si="2"/>
        <v>Slovakia</v>
      </c>
      <c r="O38" s="83">
        <f t="shared" si="3"/>
        <v>100.58524</v>
      </c>
      <c r="P38" s="83">
        <f t="shared" si="4"/>
        <v>0</v>
      </c>
      <c r="Q38" s="83">
        <f t="shared" si="5"/>
        <v>0</v>
      </c>
      <c r="R38" s="83">
        <f t="shared" si="6"/>
        <v>156.008385</v>
      </c>
      <c r="S38" s="83">
        <f t="shared" si="7"/>
        <v>151.133116</v>
      </c>
      <c r="T38" s="83">
        <f t="shared" si="8"/>
        <v>198.14198499999998</v>
      </c>
      <c r="U38" s="83">
        <f t="shared" si="9"/>
        <v>86.045625000000001</v>
      </c>
      <c r="V38" s="83">
        <f t="shared" si="10"/>
        <v>0</v>
      </c>
      <c r="W38" s="83">
        <f t="shared" si="11"/>
        <v>8.6110000000000007</v>
      </c>
      <c r="X38" s="80"/>
      <c r="Y38" s="34" t="str">
        <f t="shared" si="12"/>
        <v>Slovakia</v>
      </c>
      <c r="Z38" s="83">
        <f t="shared" si="13"/>
        <v>14.614272939491196</v>
      </c>
      <c r="AA38" s="83">
        <f t="shared" si="14"/>
        <v>0</v>
      </c>
      <c r="AB38" s="83">
        <f t="shared" si="15"/>
        <v>0</v>
      </c>
      <c r="AC38" s="83">
        <f t="shared" si="16"/>
        <v>22.666835802541453</v>
      </c>
      <c r="AD38" s="83">
        <f t="shared" si="17"/>
        <v>21.958496171205478</v>
      </c>
      <c r="AE38" s="83">
        <f t="shared" si="18"/>
        <v>28.788528511365786</v>
      </c>
      <c r="AF38" s="83">
        <f t="shared" si="19"/>
        <v>12.501777089751013</v>
      </c>
      <c r="AG38" s="83">
        <f t="shared" si="20"/>
        <v>0</v>
      </c>
      <c r="AH38" s="83">
        <f t="shared" si="21"/>
        <v>1.2511130289290824</v>
      </c>
    </row>
    <row r="39" spans="1:34" x14ac:dyDescent="0.25">
      <c r="A39" s="22" t="s">
        <v>36</v>
      </c>
      <c r="B39" s="23">
        <v>1406441.3629999999</v>
      </c>
      <c r="C39" s="24">
        <v>71878.48</v>
      </c>
      <c r="D39" s="24">
        <v>25691.040000000001</v>
      </c>
      <c r="E39" s="24">
        <v>0</v>
      </c>
      <c r="F39" s="24">
        <v>53990.36</v>
      </c>
      <c r="G39" s="23">
        <v>337018.32199999999</v>
      </c>
      <c r="H39" s="23">
        <v>557254.625</v>
      </c>
      <c r="I39" s="24">
        <v>13159</v>
      </c>
      <c r="J39" s="23">
        <v>335852.53600000002</v>
      </c>
      <c r="K39" s="24">
        <v>6206.4</v>
      </c>
      <c r="L39" s="24">
        <v>5390.6</v>
      </c>
      <c r="N39" s="39" t="str">
        <f t="shared" si="2"/>
        <v>Finland</v>
      </c>
      <c r="O39" s="84">
        <f t="shared" si="3"/>
        <v>71.878479999999996</v>
      </c>
      <c r="P39" s="84">
        <f t="shared" si="4"/>
        <v>25.691040000000001</v>
      </c>
      <c r="Q39" s="84">
        <f t="shared" si="5"/>
        <v>0</v>
      </c>
      <c r="R39" s="84">
        <f t="shared" si="6"/>
        <v>337.01832200000001</v>
      </c>
      <c r="S39" s="84">
        <f t="shared" si="7"/>
        <v>53.990360000000003</v>
      </c>
      <c r="T39" s="84">
        <f t="shared" si="8"/>
        <v>335.85253600000004</v>
      </c>
      <c r="U39" s="84">
        <f t="shared" si="9"/>
        <v>557.25462500000003</v>
      </c>
      <c r="V39" s="84">
        <f t="shared" si="10"/>
        <v>6.2063999999999995</v>
      </c>
      <c r="W39" s="84">
        <f t="shared" si="11"/>
        <v>13.159000000000001</v>
      </c>
      <c r="X39" s="80"/>
      <c r="Y39" s="39" t="str">
        <f t="shared" si="12"/>
        <v>Finland</v>
      </c>
      <c r="Z39" s="83">
        <f t="shared" si="13"/>
        <v>5.1106631169237016</v>
      </c>
      <c r="AA39" s="83">
        <f t="shared" si="14"/>
        <v>1.8266698261205792</v>
      </c>
      <c r="AB39" s="83">
        <f t="shared" si="15"/>
        <v>0</v>
      </c>
      <c r="AC39" s="83">
        <f t="shared" si="16"/>
        <v>23.962486518536789</v>
      </c>
      <c r="AD39" s="83">
        <f t="shared" si="17"/>
        <v>3.8387921046943787</v>
      </c>
      <c r="AE39" s="83">
        <f t="shared" si="18"/>
        <v>23.879597460331521</v>
      </c>
      <c r="AF39" s="83">
        <f t="shared" si="19"/>
        <v>39.621603833618202</v>
      </c>
      <c r="AG39" s="83">
        <f t="shared" si="20"/>
        <v>0.44128394992319342</v>
      </c>
      <c r="AH39" s="83">
        <f t="shared" si="21"/>
        <v>0.93562379109295313</v>
      </c>
    </row>
    <row r="40" spans="1:34" x14ac:dyDescent="0.25">
      <c r="A40" s="22" t="s">
        <v>37</v>
      </c>
      <c r="B40" s="27">
        <v>1965869.5589999999</v>
      </c>
      <c r="C40" s="28">
        <v>60852.480000000003</v>
      </c>
      <c r="D40" s="28">
        <v>1213.3800000000001</v>
      </c>
      <c r="E40" s="28">
        <v>0</v>
      </c>
      <c r="F40" s="27">
        <v>31605.707999999999</v>
      </c>
      <c r="G40" s="27">
        <v>465937.51199999999</v>
      </c>
      <c r="H40" s="27">
        <v>986682.17599999998</v>
      </c>
      <c r="I40" s="28">
        <v>37478</v>
      </c>
      <c r="J40" s="27">
        <v>484671.50400000002</v>
      </c>
      <c r="K40" s="28">
        <v>-102571.2</v>
      </c>
      <c r="L40" s="28">
        <v>0</v>
      </c>
      <c r="N40" s="41" t="str">
        <f t="shared" si="2"/>
        <v>Sweden</v>
      </c>
      <c r="O40" s="85">
        <f t="shared" si="3"/>
        <v>60.85248</v>
      </c>
      <c r="P40" s="85">
        <f t="shared" si="4"/>
        <v>1.2133800000000001</v>
      </c>
      <c r="Q40" s="85">
        <f t="shared" si="5"/>
        <v>0</v>
      </c>
      <c r="R40" s="85">
        <f t="shared" si="6"/>
        <v>465.93751199999997</v>
      </c>
      <c r="S40" s="85">
        <f t="shared" si="7"/>
        <v>31.605708</v>
      </c>
      <c r="T40" s="85">
        <f t="shared" si="8"/>
        <v>484.67150400000003</v>
      </c>
      <c r="U40" s="85">
        <f t="shared" si="9"/>
        <v>986.68217600000003</v>
      </c>
      <c r="V40" s="85">
        <f t="shared" si="10"/>
        <v>0</v>
      </c>
      <c r="W40" s="85">
        <f t="shared" si="11"/>
        <v>37.478000000000002</v>
      </c>
      <c r="X40" s="80"/>
      <c r="Y40" s="41" t="str">
        <f t="shared" si="12"/>
        <v>Sweden</v>
      </c>
      <c r="Z40" s="85">
        <f>O40/($B40/1000)*100</f>
        <v>3.0954485113933239</v>
      </c>
      <c r="AA40" s="85">
        <f t="shared" si="14"/>
        <v>6.1722304740159009E-2</v>
      </c>
      <c r="AB40" s="85">
        <f t="shared" si="15"/>
        <v>0</v>
      </c>
      <c r="AC40" s="85">
        <f t="shared" si="16"/>
        <v>23.701344266046494</v>
      </c>
      <c r="AD40" s="85">
        <f t="shared" si="17"/>
        <v>1.6077215222803092</v>
      </c>
      <c r="AE40" s="85">
        <f t="shared" si="18"/>
        <v>24.654306374556363</v>
      </c>
      <c r="AF40" s="85">
        <f t="shared" si="19"/>
        <v>50.190622845897579</v>
      </c>
      <c r="AG40" s="85">
        <f t="shared" si="20"/>
        <v>0</v>
      </c>
      <c r="AH40" s="85">
        <f t="shared" si="21"/>
        <v>1.9064337116580787</v>
      </c>
    </row>
    <row r="41" spans="1:34" x14ac:dyDescent="0.25">
      <c r="A41" s="22"/>
      <c r="B41" s="27"/>
      <c r="C41" s="28"/>
      <c r="D41" s="28"/>
      <c r="E41" s="28"/>
      <c r="F41" s="27"/>
      <c r="G41" s="27"/>
      <c r="H41" s="27"/>
      <c r="I41" s="28"/>
      <c r="J41" s="27"/>
      <c r="K41" s="28"/>
      <c r="L41" s="28"/>
      <c r="N41" s="66"/>
      <c r="O41" s="86"/>
      <c r="P41" s="86"/>
      <c r="Q41" s="86"/>
      <c r="R41" s="86"/>
      <c r="S41" s="86"/>
      <c r="T41" s="86"/>
      <c r="U41" s="86"/>
      <c r="V41" s="86"/>
      <c r="W41" s="86"/>
      <c r="X41" s="80"/>
      <c r="Y41" s="66"/>
      <c r="Z41" s="86"/>
      <c r="AA41" s="86"/>
      <c r="AB41" s="86"/>
      <c r="AC41" s="86"/>
      <c r="AD41" s="86"/>
      <c r="AE41" s="86"/>
      <c r="AF41" s="86"/>
      <c r="AG41" s="86"/>
      <c r="AH41" s="86"/>
    </row>
    <row r="42" spans="1:34" x14ac:dyDescent="0.25">
      <c r="A42" s="22" t="s">
        <v>38</v>
      </c>
      <c r="B42" s="23">
        <v>271302.245</v>
      </c>
      <c r="C42" s="23">
        <v>3825.837</v>
      </c>
      <c r="D42" s="24">
        <v>0</v>
      </c>
      <c r="E42" s="24">
        <v>0</v>
      </c>
      <c r="F42" s="24">
        <v>0</v>
      </c>
      <c r="G42" s="23">
        <v>41533.031999999999</v>
      </c>
      <c r="H42" s="23">
        <v>225943.37599999999</v>
      </c>
      <c r="I42" s="24">
        <v>0</v>
      </c>
      <c r="J42" s="24">
        <v>0</v>
      </c>
      <c r="K42" s="24">
        <v>0</v>
      </c>
      <c r="L42" s="24">
        <v>0</v>
      </c>
      <c r="N42" s="66" t="str">
        <f t="shared" si="2"/>
        <v>Iceland</v>
      </c>
      <c r="O42" s="86">
        <f t="shared" si="3"/>
        <v>3.8258369999999999</v>
      </c>
      <c r="P42" s="86">
        <f t="shared" si="4"/>
        <v>0</v>
      </c>
      <c r="Q42" s="86">
        <f t="shared" si="5"/>
        <v>0</v>
      </c>
      <c r="R42" s="86">
        <f t="shared" si="6"/>
        <v>41.533031999999999</v>
      </c>
      <c r="S42" s="86">
        <f t="shared" si="7"/>
        <v>0</v>
      </c>
      <c r="T42" s="86">
        <f t="shared" si="8"/>
        <v>0</v>
      </c>
      <c r="U42" s="86">
        <f t="shared" si="9"/>
        <v>225.943376</v>
      </c>
      <c r="V42" s="86">
        <f t="shared" si="10"/>
        <v>0</v>
      </c>
      <c r="W42" s="86">
        <f t="shared" si="11"/>
        <v>0</v>
      </c>
      <c r="X42" s="80"/>
      <c r="Y42" s="66" t="str">
        <f t="shared" si="12"/>
        <v>Iceland</v>
      </c>
      <c r="Z42" s="86">
        <f>O42/($B42/1000)*100</f>
        <v>1.4101752088339705</v>
      </c>
      <c r="AA42" s="86">
        <f t="shared" si="14"/>
        <v>0</v>
      </c>
      <c r="AB42" s="86">
        <f t="shared" si="15"/>
        <v>0</v>
      </c>
      <c r="AC42" s="86">
        <f t="shared" si="16"/>
        <v>15.308768270605356</v>
      </c>
      <c r="AD42" s="86">
        <f t="shared" si="17"/>
        <v>0</v>
      </c>
      <c r="AE42" s="86">
        <f t="shared" si="18"/>
        <v>0</v>
      </c>
      <c r="AF42" s="86">
        <f t="shared" si="19"/>
        <v>83.281056520560682</v>
      </c>
      <c r="AG42" s="86">
        <f t="shared" si="20"/>
        <v>0</v>
      </c>
      <c r="AH42" s="86">
        <f t="shared" si="21"/>
        <v>0</v>
      </c>
    </row>
    <row r="43" spans="1:34" x14ac:dyDescent="0.25">
      <c r="A43" s="22" t="s">
        <v>39</v>
      </c>
      <c r="B43" s="27">
        <v>1207545.8759999999</v>
      </c>
      <c r="C43" s="27">
        <v>30947.002</v>
      </c>
      <c r="D43" s="28">
        <v>0</v>
      </c>
      <c r="E43" s="28">
        <v>0</v>
      </c>
      <c r="F43" s="27">
        <v>192975.20499999999</v>
      </c>
      <c r="G43" s="27">
        <v>360261.83500000002</v>
      </c>
      <c r="H43" s="27">
        <v>668336.973</v>
      </c>
      <c r="I43" s="27">
        <v>10556.897000000001</v>
      </c>
      <c r="J43" s="28">
        <v>0</v>
      </c>
      <c r="K43" s="27">
        <v>-63856.781999999999</v>
      </c>
      <c r="L43" s="27">
        <v>8324.7459999999992</v>
      </c>
      <c r="N43" s="41" t="str">
        <f t="shared" si="2"/>
        <v>Norway</v>
      </c>
      <c r="O43" s="85">
        <f t="shared" si="3"/>
        <v>30.947002000000001</v>
      </c>
      <c r="P43" s="85">
        <f t="shared" si="4"/>
        <v>0</v>
      </c>
      <c r="Q43" s="85">
        <f t="shared" si="5"/>
        <v>0</v>
      </c>
      <c r="R43" s="85">
        <f t="shared" si="6"/>
        <v>360.26183500000002</v>
      </c>
      <c r="S43" s="85">
        <f t="shared" si="7"/>
        <v>192.97520499999999</v>
      </c>
      <c r="T43" s="85">
        <f t="shared" si="8"/>
        <v>0</v>
      </c>
      <c r="U43" s="85">
        <f t="shared" si="9"/>
        <v>668.33697299999994</v>
      </c>
      <c r="V43" s="85">
        <f t="shared" si="10"/>
        <v>0</v>
      </c>
      <c r="W43" s="85">
        <f t="shared" si="11"/>
        <v>10.556897000000001</v>
      </c>
      <c r="X43" s="80"/>
      <c r="Y43" s="41" t="str">
        <f t="shared" si="12"/>
        <v>Norway</v>
      </c>
      <c r="Z43" s="85">
        <f>O43/($B43/1000)*100</f>
        <v>2.5628013490064707</v>
      </c>
      <c r="AA43" s="85">
        <f t="shared" si="14"/>
        <v>0</v>
      </c>
      <c r="AB43" s="85">
        <f t="shared" si="15"/>
        <v>0</v>
      </c>
      <c r="AC43" s="85">
        <f t="shared" si="16"/>
        <v>29.834215176434427</v>
      </c>
      <c r="AD43" s="85">
        <f t="shared" si="17"/>
        <v>15.980776286465492</v>
      </c>
      <c r="AE43" s="85">
        <f t="shared" si="18"/>
        <v>0</v>
      </c>
      <c r="AF43" s="85">
        <f t="shared" si="19"/>
        <v>55.346714877108319</v>
      </c>
      <c r="AG43" s="85">
        <f t="shared" si="20"/>
        <v>0</v>
      </c>
      <c r="AH43" s="85">
        <f t="shared" si="21"/>
        <v>0.87424396951027317</v>
      </c>
    </row>
    <row r="44" spans="1:34" x14ac:dyDescent="0.25">
      <c r="A44" s="22"/>
      <c r="B44" s="27"/>
      <c r="C44" s="27"/>
      <c r="D44" s="28"/>
      <c r="E44" s="28"/>
      <c r="F44" s="27"/>
      <c r="G44" s="27"/>
      <c r="H44" s="27"/>
      <c r="I44" s="27"/>
      <c r="J44" s="28"/>
      <c r="K44" s="27"/>
      <c r="L44" s="27"/>
      <c r="N44" s="66"/>
      <c r="O44" s="86"/>
      <c r="P44" s="86"/>
      <c r="Q44" s="86"/>
      <c r="R44" s="86"/>
      <c r="S44" s="86"/>
      <c r="T44" s="86"/>
      <c r="U44" s="86"/>
      <c r="V44" s="86"/>
      <c r="W44" s="86"/>
      <c r="X44" s="80"/>
      <c r="Y44" s="66"/>
      <c r="Z44" s="86"/>
      <c r="AA44" s="86"/>
      <c r="AB44" s="86"/>
      <c r="AC44" s="86"/>
      <c r="AD44" s="86"/>
      <c r="AE44" s="86"/>
      <c r="AF44" s="86"/>
      <c r="AG44" s="86"/>
      <c r="AH44" s="86"/>
    </row>
    <row r="45" spans="1:34" x14ac:dyDescent="0.25">
      <c r="A45" s="22" t="s">
        <v>50</v>
      </c>
      <c r="B45" s="23">
        <v>291017.59499999997</v>
      </c>
      <c r="C45" s="23">
        <v>146122.57199999999</v>
      </c>
      <c r="D45" s="24">
        <v>0</v>
      </c>
      <c r="E45" s="24">
        <v>0</v>
      </c>
      <c r="F45" s="23">
        <v>7605.6790000000001</v>
      </c>
      <c r="G45" s="24">
        <v>71763.47</v>
      </c>
      <c r="H45" s="23">
        <v>80757.474000000002</v>
      </c>
      <c r="I45" s="24">
        <v>0</v>
      </c>
      <c r="J45" s="24">
        <v>0</v>
      </c>
      <c r="K45" s="24">
        <v>-15231.6</v>
      </c>
      <c r="L45" s="24">
        <v>0</v>
      </c>
      <c r="N45" s="66" t="str">
        <f t="shared" si="2"/>
        <v>Bosnia and Herzegovina</v>
      </c>
      <c r="O45" s="86">
        <f t="shared" si="3"/>
        <v>146.12257199999999</v>
      </c>
      <c r="P45" s="86">
        <f t="shared" si="4"/>
        <v>0</v>
      </c>
      <c r="Q45" s="86">
        <f t="shared" si="5"/>
        <v>0</v>
      </c>
      <c r="R45" s="86">
        <f t="shared" si="6"/>
        <v>71.763469999999998</v>
      </c>
      <c r="S45" s="86">
        <f t="shared" si="7"/>
        <v>7.6056790000000003</v>
      </c>
      <c r="T45" s="86">
        <f t="shared" si="8"/>
        <v>0</v>
      </c>
      <c r="U45" s="86">
        <f t="shared" si="9"/>
        <v>80.757474000000002</v>
      </c>
      <c r="V45" s="86">
        <f t="shared" si="10"/>
        <v>0</v>
      </c>
      <c r="W45" s="86">
        <f t="shared" si="11"/>
        <v>0</v>
      </c>
      <c r="X45" s="80"/>
      <c r="Y45" s="66" t="str">
        <f t="shared" si="12"/>
        <v>Bosnia and Herzegovina</v>
      </c>
      <c r="Z45" s="86">
        <f>O45/($B45/1000)*100</f>
        <v>50.210906319942616</v>
      </c>
      <c r="AA45" s="86">
        <f t="shared" si="14"/>
        <v>0</v>
      </c>
      <c r="AB45" s="86">
        <f t="shared" si="15"/>
        <v>0</v>
      </c>
      <c r="AC45" s="86">
        <f t="shared" si="16"/>
        <v>24.659495244608838</v>
      </c>
      <c r="AD45" s="86">
        <f t="shared" si="17"/>
        <v>2.6134773741086001</v>
      </c>
      <c r="AE45" s="86">
        <f t="shared" si="18"/>
        <v>0</v>
      </c>
      <c r="AF45" s="86">
        <f t="shared" si="19"/>
        <v>27.750031402740444</v>
      </c>
      <c r="AG45" s="86">
        <f t="shared" si="20"/>
        <v>0</v>
      </c>
      <c r="AH45" s="86">
        <f t="shared" si="21"/>
        <v>0</v>
      </c>
    </row>
    <row r="46" spans="1:34" x14ac:dyDescent="0.25">
      <c r="A46" s="22" t="s">
        <v>40</v>
      </c>
      <c r="B46" s="27">
        <v>45992.714999999997</v>
      </c>
      <c r="C46" s="27">
        <v>16038.800999999999</v>
      </c>
      <c r="D46" s="28">
        <v>0</v>
      </c>
      <c r="E46" s="28">
        <v>0</v>
      </c>
      <c r="F46" s="28">
        <v>0</v>
      </c>
      <c r="G46" s="27">
        <v>17567.151999999998</v>
      </c>
      <c r="H46" s="27">
        <v>15506.162</v>
      </c>
      <c r="I46" s="28">
        <v>0</v>
      </c>
      <c r="J46" s="28">
        <v>0</v>
      </c>
      <c r="K46" s="28">
        <v>-3119.4</v>
      </c>
      <c r="L46" s="28">
        <v>0</v>
      </c>
      <c r="N46" s="39" t="str">
        <f t="shared" si="2"/>
        <v>Montenegro</v>
      </c>
      <c r="O46" s="83">
        <f t="shared" si="3"/>
        <v>16.038800999999999</v>
      </c>
      <c r="P46" s="83">
        <f t="shared" si="4"/>
        <v>0</v>
      </c>
      <c r="Q46" s="83">
        <f t="shared" si="5"/>
        <v>0</v>
      </c>
      <c r="R46" s="83">
        <f t="shared" si="6"/>
        <v>17.567151999999997</v>
      </c>
      <c r="S46" s="83">
        <f t="shared" si="7"/>
        <v>0</v>
      </c>
      <c r="T46" s="83">
        <f t="shared" si="8"/>
        <v>0</v>
      </c>
      <c r="U46" s="83">
        <f t="shared" si="9"/>
        <v>15.506162</v>
      </c>
      <c r="V46" s="83">
        <f t="shared" si="10"/>
        <v>0</v>
      </c>
      <c r="W46" s="83">
        <f t="shared" si="11"/>
        <v>0</v>
      </c>
      <c r="X46" s="80"/>
      <c r="Y46" s="39" t="str">
        <f t="shared" si="12"/>
        <v>Montenegro</v>
      </c>
      <c r="Z46" s="83">
        <f>O46/($B46/1000)*100</f>
        <v>34.87248143537515</v>
      </c>
      <c r="AA46" s="83">
        <f t="shared" si="14"/>
        <v>0</v>
      </c>
      <c r="AB46" s="83">
        <f t="shared" si="15"/>
        <v>0</v>
      </c>
      <c r="AC46" s="83">
        <f t="shared" si="16"/>
        <v>38.19550987585751</v>
      </c>
      <c r="AD46" s="83">
        <f t="shared" si="17"/>
        <v>0</v>
      </c>
      <c r="AE46" s="83">
        <f t="shared" si="18"/>
        <v>0</v>
      </c>
      <c r="AF46" s="83">
        <f t="shared" si="19"/>
        <v>33.714387158922889</v>
      </c>
      <c r="AG46" s="83">
        <f t="shared" si="20"/>
        <v>0</v>
      </c>
      <c r="AH46" s="83">
        <f t="shared" si="21"/>
        <v>0</v>
      </c>
    </row>
    <row r="47" spans="1:34" x14ac:dyDescent="0.25">
      <c r="A47" s="22" t="s">
        <v>43</v>
      </c>
      <c r="B47" s="23">
        <v>107717.31299999999</v>
      </c>
      <c r="C47" s="23">
        <v>2268.2310000000002</v>
      </c>
      <c r="D47" s="24">
        <v>0</v>
      </c>
      <c r="E47" s="24">
        <v>0</v>
      </c>
      <c r="F47" s="23">
        <v>21465.316999999999</v>
      </c>
      <c r="G47" s="23">
        <v>47501.701999999997</v>
      </c>
      <c r="H47" s="23">
        <v>24393.261999999999</v>
      </c>
      <c r="I47" s="24">
        <v>0</v>
      </c>
      <c r="J47" s="24">
        <v>0</v>
      </c>
      <c r="K47" s="24">
        <v>12088.8</v>
      </c>
      <c r="L47" s="24">
        <v>0</v>
      </c>
      <c r="N47" s="39" t="str">
        <f t="shared" si="2"/>
        <v>Moldova</v>
      </c>
      <c r="O47" s="83">
        <f t="shared" si="3"/>
        <v>2.2682310000000001</v>
      </c>
      <c r="P47" s="83">
        <f t="shared" si="4"/>
        <v>0</v>
      </c>
      <c r="Q47" s="83">
        <f t="shared" si="5"/>
        <v>0</v>
      </c>
      <c r="R47" s="83">
        <f t="shared" si="6"/>
        <v>47.501701999999995</v>
      </c>
      <c r="S47" s="83">
        <f t="shared" si="7"/>
        <v>21.465316999999999</v>
      </c>
      <c r="T47" s="83">
        <f t="shared" si="8"/>
        <v>0</v>
      </c>
      <c r="U47" s="83">
        <f t="shared" si="9"/>
        <v>24.393262</v>
      </c>
      <c r="V47" s="83">
        <f t="shared" si="10"/>
        <v>12.088799999999999</v>
      </c>
      <c r="W47" s="83">
        <f t="shared" si="11"/>
        <v>0</v>
      </c>
      <c r="X47" s="80"/>
      <c r="Y47" s="39" t="str">
        <f t="shared" si="12"/>
        <v>Moldova</v>
      </c>
      <c r="Z47" s="83">
        <f t="shared" ref="Z47:Z52" si="22">O47/($B47/1000)*100</f>
        <v>2.1057255670683137</v>
      </c>
      <c r="AA47" s="83">
        <f t="shared" si="14"/>
        <v>0</v>
      </c>
      <c r="AB47" s="83">
        <f t="shared" si="15"/>
        <v>0</v>
      </c>
      <c r="AC47" s="83">
        <f t="shared" si="16"/>
        <v>44.098483964225885</v>
      </c>
      <c r="AD47" s="83">
        <f t="shared" si="17"/>
        <v>19.927453073397775</v>
      </c>
      <c r="AE47" s="83">
        <f t="shared" si="18"/>
        <v>0</v>
      </c>
      <c r="AF47" s="83">
        <f t="shared" si="19"/>
        <v>22.645628005964095</v>
      </c>
      <c r="AG47" s="83">
        <f t="shared" si="20"/>
        <v>11.222708460988068</v>
      </c>
      <c r="AH47" s="83">
        <f t="shared" si="21"/>
        <v>0</v>
      </c>
    </row>
    <row r="48" spans="1:34" x14ac:dyDescent="0.25">
      <c r="A48" s="22" t="s">
        <v>97</v>
      </c>
      <c r="B48" s="27">
        <v>113073.232</v>
      </c>
      <c r="C48" s="27">
        <v>34065.822999999997</v>
      </c>
      <c r="D48" s="28">
        <v>0</v>
      </c>
      <c r="E48" s="28">
        <v>0</v>
      </c>
      <c r="F48" s="27">
        <v>12660.808000000001</v>
      </c>
      <c r="G48" s="27">
        <v>49108.434000000001</v>
      </c>
      <c r="H48" s="27">
        <v>16696.460999999999</v>
      </c>
      <c r="I48" s="28">
        <v>0</v>
      </c>
      <c r="J48" s="28">
        <v>0</v>
      </c>
      <c r="K48" s="27">
        <v>541.70600000000002</v>
      </c>
      <c r="L48" s="28">
        <v>0</v>
      </c>
      <c r="N48" s="39" t="str">
        <f t="shared" si="2"/>
        <v>North Macedonia</v>
      </c>
      <c r="O48" s="83">
        <f t="shared" si="3"/>
        <v>34.065822999999995</v>
      </c>
      <c r="P48" s="83">
        <f t="shared" si="4"/>
        <v>0</v>
      </c>
      <c r="Q48" s="83">
        <f t="shared" si="5"/>
        <v>0</v>
      </c>
      <c r="R48" s="83">
        <f t="shared" si="6"/>
        <v>49.108434000000003</v>
      </c>
      <c r="S48" s="83">
        <f t="shared" si="7"/>
        <v>12.660808000000001</v>
      </c>
      <c r="T48" s="83">
        <f t="shared" si="8"/>
        <v>0</v>
      </c>
      <c r="U48" s="83">
        <f t="shared" si="9"/>
        <v>16.696460999999999</v>
      </c>
      <c r="V48" s="83">
        <f t="shared" si="10"/>
        <v>0.54170600000000002</v>
      </c>
      <c r="W48" s="83">
        <f t="shared" si="11"/>
        <v>0</v>
      </c>
      <c r="X48" s="80"/>
      <c r="Y48" s="39" t="str">
        <f t="shared" si="12"/>
        <v>North Macedonia</v>
      </c>
      <c r="Z48" s="83">
        <f t="shared" si="22"/>
        <v>30.12722144530192</v>
      </c>
      <c r="AA48" s="83">
        <f t="shared" si="14"/>
        <v>0</v>
      </c>
      <c r="AB48" s="83">
        <f t="shared" si="15"/>
        <v>0</v>
      </c>
      <c r="AC48" s="83">
        <f t="shared" si="16"/>
        <v>43.430645017735053</v>
      </c>
      <c r="AD48" s="83">
        <f t="shared" si="17"/>
        <v>11.196998419572903</v>
      </c>
      <c r="AE48" s="83">
        <f t="shared" si="18"/>
        <v>0</v>
      </c>
      <c r="AF48" s="83">
        <f t="shared" si="19"/>
        <v>14.766059751436131</v>
      </c>
      <c r="AG48" s="83">
        <f t="shared" si="20"/>
        <v>0.47907536595398637</v>
      </c>
      <c r="AH48" s="83">
        <f t="shared" si="21"/>
        <v>0</v>
      </c>
    </row>
    <row r="49" spans="1:34" x14ac:dyDescent="0.25">
      <c r="A49" s="22" t="s">
        <v>281</v>
      </c>
      <c r="B49" s="23">
        <v>245758.64600000001</v>
      </c>
      <c r="C49" s="23">
        <v>9868.5570000000007</v>
      </c>
      <c r="D49" s="24">
        <v>0</v>
      </c>
      <c r="E49" s="24">
        <v>0</v>
      </c>
      <c r="F49" s="23">
        <v>120809.228</v>
      </c>
      <c r="G49" s="23">
        <v>64404.196000000004</v>
      </c>
      <c r="H49" s="23">
        <v>48653.105000000003</v>
      </c>
      <c r="I49" s="24">
        <v>0</v>
      </c>
      <c r="J49" s="24">
        <v>0</v>
      </c>
      <c r="K49" s="24">
        <v>2023.56</v>
      </c>
      <c r="L49" s="24">
        <v>0</v>
      </c>
      <c r="N49" s="39" t="str">
        <f t="shared" si="2"/>
        <v>Georgia*</v>
      </c>
      <c r="O49" s="83">
        <f t="shared" si="3"/>
        <v>9.8685570000000009</v>
      </c>
      <c r="P49" s="83">
        <f t="shared" si="4"/>
        <v>0</v>
      </c>
      <c r="Q49" s="83">
        <f t="shared" si="5"/>
        <v>0</v>
      </c>
      <c r="R49" s="83">
        <f t="shared" si="6"/>
        <v>64.404195999999999</v>
      </c>
      <c r="S49" s="83">
        <f t="shared" si="7"/>
        <v>120.809228</v>
      </c>
      <c r="T49" s="83">
        <f t="shared" si="8"/>
        <v>0</v>
      </c>
      <c r="U49" s="83">
        <f t="shared" si="9"/>
        <v>48.653105000000004</v>
      </c>
      <c r="V49" s="83">
        <f t="shared" si="10"/>
        <v>2.0235599999999998</v>
      </c>
      <c r="W49" s="83">
        <f t="shared" si="11"/>
        <v>0</v>
      </c>
      <c r="X49" s="80"/>
      <c r="Y49" s="39" t="str">
        <f t="shared" si="12"/>
        <v>Georgia*</v>
      </c>
      <c r="Z49" s="83">
        <f t="shared" si="22"/>
        <v>4.0155482464694252</v>
      </c>
      <c r="AA49" s="83">
        <f t="shared" si="14"/>
        <v>0</v>
      </c>
      <c r="AB49" s="83">
        <f t="shared" si="15"/>
        <v>0</v>
      </c>
      <c r="AC49" s="83">
        <f t="shared" si="16"/>
        <v>26.206278822027691</v>
      </c>
      <c r="AD49" s="83">
        <f t="shared" si="17"/>
        <v>49.157671547392887</v>
      </c>
      <c r="AE49" s="83">
        <f t="shared" si="18"/>
        <v>0</v>
      </c>
      <c r="AF49" s="83">
        <f t="shared" si="19"/>
        <v>19.79710817579944</v>
      </c>
      <c r="AG49" s="83">
        <f t="shared" si="20"/>
        <v>0.82339320831056328</v>
      </c>
      <c r="AH49" s="83">
        <f t="shared" si="21"/>
        <v>0</v>
      </c>
    </row>
    <row r="50" spans="1:34" x14ac:dyDescent="0.25">
      <c r="A50" s="22" t="s">
        <v>41</v>
      </c>
      <c r="B50" s="27">
        <v>93544.054999999993</v>
      </c>
      <c r="C50" s="27">
        <v>6042.7619999999997</v>
      </c>
      <c r="D50" s="28">
        <v>0</v>
      </c>
      <c r="E50" s="28">
        <v>0</v>
      </c>
      <c r="F50" s="27">
        <v>1570.8109999999999</v>
      </c>
      <c r="G50" s="28">
        <v>44142.17</v>
      </c>
      <c r="H50" s="27">
        <v>45099.631999999998</v>
      </c>
      <c r="I50" s="28">
        <v>0</v>
      </c>
      <c r="J50" s="28">
        <v>0</v>
      </c>
      <c r="K50" s="28">
        <v>-3311.32</v>
      </c>
      <c r="L50" s="28">
        <v>0</v>
      </c>
      <c r="N50" s="39" t="str">
        <f t="shared" si="2"/>
        <v>Albania</v>
      </c>
      <c r="O50" s="83">
        <f t="shared" si="3"/>
        <v>6.0427619999999997</v>
      </c>
      <c r="P50" s="83">
        <f t="shared" si="4"/>
        <v>0</v>
      </c>
      <c r="Q50" s="83">
        <f t="shared" si="5"/>
        <v>0</v>
      </c>
      <c r="R50" s="83">
        <f t="shared" si="6"/>
        <v>44.14217</v>
      </c>
      <c r="S50" s="83">
        <f t="shared" si="7"/>
        <v>1.570811</v>
      </c>
      <c r="T50" s="83">
        <f t="shared" si="8"/>
        <v>0</v>
      </c>
      <c r="U50" s="83">
        <f t="shared" si="9"/>
        <v>45.099632</v>
      </c>
      <c r="V50" s="83">
        <f t="shared" si="10"/>
        <v>0</v>
      </c>
      <c r="W50" s="83">
        <f t="shared" si="11"/>
        <v>0</v>
      </c>
      <c r="X50" s="80"/>
      <c r="Y50" s="39" t="str">
        <f t="shared" si="12"/>
        <v>Albania</v>
      </c>
      <c r="Z50" s="83">
        <f t="shared" si="22"/>
        <v>6.4598033514796853</v>
      </c>
      <c r="AA50" s="83">
        <f t="shared" si="14"/>
        <v>0</v>
      </c>
      <c r="AB50" s="83">
        <f t="shared" si="15"/>
        <v>0</v>
      </c>
      <c r="AC50" s="83">
        <f t="shared" si="16"/>
        <v>47.188642827168451</v>
      </c>
      <c r="AD50" s="83">
        <f t="shared" si="17"/>
        <v>1.679220555491207</v>
      </c>
      <c r="AE50" s="83">
        <f t="shared" si="18"/>
        <v>0</v>
      </c>
      <c r="AF50" s="83">
        <f t="shared" si="19"/>
        <v>48.212184088021424</v>
      </c>
      <c r="AG50" s="83">
        <f t="shared" si="20"/>
        <v>0</v>
      </c>
      <c r="AH50" s="83">
        <f t="shared" si="21"/>
        <v>0</v>
      </c>
    </row>
    <row r="51" spans="1:34" x14ac:dyDescent="0.25">
      <c r="A51" s="22" t="s">
        <v>42</v>
      </c>
      <c r="B51" s="23">
        <v>668643.45900000003</v>
      </c>
      <c r="C51" s="23">
        <v>282262.69400000002</v>
      </c>
      <c r="D51" s="24">
        <v>0</v>
      </c>
      <c r="E51" s="24">
        <v>0</v>
      </c>
      <c r="F51" s="23">
        <v>94365.409</v>
      </c>
      <c r="G51" s="23">
        <v>180373.255</v>
      </c>
      <c r="H51" s="24">
        <v>119401.51</v>
      </c>
      <c r="I51" s="23">
        <v>123.688</v>
      </c>
      <c r="J51" s="24">
        <v>0</v>
      </c>
      <c r="K51" s="23">
        <v>-7883.0959999999995</v>
      </c>
      <c r="L51" s="24">
        <v>0</v>
      </c>
      <c r="N51" s="39" t="str">
        <f t="shared" si="2"/>
        <v>Serbia</v>
      </c>
      <c r="O51" s="83">
        <f t="shared" si="3"/>
        <v>282.26269400000001</v>
      </c>
      <c r="P51" s="83">
        <f t="shared" si="4"/>
        <v>0</v>
      </c>
      <c r="Q51" s="83">
        <f t="shared" si="5"/>
        <v>0</v>
      </c>
      <c r="R51" s="83">
        <f t="shared" si="6"/>
        <v>180.373255</v>
      </c>
      <c r="S51" s="83">
        <f t="shared" si="7"/>
        <v>94.365409</v>
      </c>
      <c r="T51" s="83">
        <f t="shared" si="8"/>
        <v>0</v>
      </c>
      <c r="U51" s="83">
        <f t="shared" si="9"/>
        <v>119.40151</v>
      </c>
      <c r="V51" s="83">
        <f t="shared" si="10"/>
        <v>0</v>
      </c>
      <c r="W51" s="83">
        <f t="shared" si="11"/>
        <v>0.12368800000000001</v>
      </c>
      <c r="X51" s="80"/>
      <c r="Y51" s="39" t="str">
        <f t="shared" si="12"/>
        <v>Serbia</v>
      </c>
      <c r="Z51" s="83">
        <f t="shared" si="22"/>
        <v>42.214230947857075</v>
      </c>
      <c r="AA51" s="83">
        <f t="shared" si="14"/>
        <v>0</v>
      </c>
      <c r="AB51" s="83">
        <f t="shared" si="15"/>
        <v>0</v>
      </c>
      <c r="AC51" s="83">
        <f t="shared" si="16"/>
        <v>26.975999327019512</v>
      </c>
      <c r="AD51" s="83">
        <f t="shared" si="17"/>
        <v>14.112963752181114</v>
      </c>
      <c r="AE51" s="83">
        <f t="shared" si="18"/>
        <v>0</v>
      </c>
      <c r="AF51" s="83">
        <f t="shared" si="19"/>
        <v>17.857276309645318</v>
      </c>
      <c r="AG51" s="83">
        <f t="shared" si="20"/>
        <v>0</v>
      </c>
      <c r="AH51" s="83">
        <f t="shared" si="21"/>
        <v>1.8498348908547388E-2</v>
      </c>
    </row>
    <row r="52" spans="1:34" x14ac:dyDescent="0.25">
      <c r="A52" s="22" t="s">
        <v>178</v>
      </c>
      <c r="B52" s="27">
        <v>6820681.4079999998</v>
      </c>
      <c r="C52" s="27">
        <v>1678219.1740000001</v>
      </c>
      <c r="D52" s="28">
        <v>0</v>
      </c>
      <c r="E52" s="28">
        <v>0</v>
      </c>
      <c r="F52" s="27">
        <v>1733564.632</v>
      </c>
      <c r="G52" s="27">
        <v>2166961.3530000001</v>
      </c>
      <c r="H52" s="27">
        <v>1174752.307</v>
      </c>
      <c r="I52" s="27">
        <v>52716.841999999997</v>
      </c>
      <c r="J52" s="28">
        <v>0</v>
      </c>
      <c r="K52" s="28">
        <v>14467.1</v>
      </c>
      <c r="L52" s="28">
        <v>0</v>
      </c>
      <c r="N52" s="39" t="str">
        <f t="shared" si="2"/>
        <v>Türkiye</v>
      </c>
      <c r="O52" s="83">
        <f t="shared" si="3"/>
        <v>1678.2191740000001</v>
      </c>
      <c r="P52" s="83">
        <f t="shared" si="4"/>
        <v>0</v>
      </c>
      <c r="Q52" s="83">
        <f t="shared" si="5"/>
        <v>0</v>
      </c>
      <c r="R52" s="83">
        <f t="shared" si="6"/>
        <v>2166.9613530000001</v>
      </c>
      <c r="S52" s="83">
        <f t="shared" si="7"/>
        <v>1733.5646320000001</v>
      </c>
      <c r="T52" s="83">
        <f t="shared" si="8"/>
        <v>0</v>
      </c>
      <c r="U52" s="83">
        <f t="shared" si="9"/>
        <v>1174.752307</v>
      </c>
      <c r="V52" s="83">
        <f t="shared" si="10"/>
        <v>14.4671</v>
      </c>
      <c r="W52" s="83">
        <f t="shared" si="11"/>
        <v>52.716842</v>
      </c>
      <c r="X52" s="80"/>
      <c r="Y52" s="39" t="str">
        <f t="shared" si="12"/>
        <v>Türkiye</v>
      </c>
      <c r="Z52" s="83">
        <f t="shared" si="22"/>
        <v>24.60486091655903</v>
      </c>
      <c r="AA52" s="83">
        <f t="shared" si="14"/>
        <v>0</v>
      </c>
      <c r="AB52" s="83">
        <f t="shared" si="15"/>
        <v>0</v>
      </c>
      <c r="AC52" s="83">
        <f t="shared" si="16"/>
        <v>31.770452589361</v>
      </c>
      <c r="AD52" s="83">
        <f t="shared" si="17"/>
        <v>25.416296822876035</v>
      </c>
      <c r="AE52" s="83">
        <f t="shared" si="18"/>
        <v>0</v>
      </c>
      <c r="AF52" s="83">
        <f t="shared" si="19"/>
        <v>17.223386297183289</v>
      </c>
      <c r="AG52" s="83">
        <f t="shared" si="20"/>
        <v>0.21210637375660871</v>
      </c>
      <c r="AH52" s="83">
        <f t="shared" si="21"/>
        <v>0.77289700026405339</v>
      </c>
    </row>
    <row r="53" spans="1:34" x14ac:dyDescent="0.25">
      <c r="A53" s="22"/>
      <c r="B53" s="63" t="s">
        <v>4</v>
      </c>
      <c r="C53" s="63" t="s">
        <v>4</v>
      </c>
      <c r="D53" s="63" t="s">
        <v>4</v>
      </c>
      <c r="E53" s="63" t="s">
        <v>4</v>
      </c>
      <c r="F53" s="63" t="s">
        <v>4</v>
      </c>
      <c r="G53" s="63" t="s">
        <v>4</v>
      </c>
      <c r="H53" s="63" t="s">
        <v>4</v>
      </c>
      <c r="I53" s="63" t="s">
        <v>4</v>
      </c>
      <c r="J53" s="63" t="s">
        <v>4</v>
      </c>
      <c r="K53" s="63" t="s">
        <v>4</v>
      </c>
      <c r="L53" s="63" t="s">
        <v>4</v>
      </c>
      <c r="N53" s="39"/>
      <c r="O53" s="84"/>
      <c r="P53" s="84"/>
      <c r="Q53" s="84"/>
      <c r="R53" s="84"/>
      <c r="S53" s="84"/>
      <c r="T53" s="84"/>
      <c r="U53" s="84"/>
      <c r="V53" s="84"/>
      <c r="W53" s="84"/>
      <c r="X53" s="80"/>
      <c r="Y53" s="39"/>
      <c r="Z53" s="84"/>
      <c r="AA53" s="84"/>
      <c r="AB53" s="84"/>
      <c r="AC53" s="84"/>
      <c r="AD53" s="84"/>
      <c r="AE53" s="84"/>
      <c r="AF53" s="84"/>
      <c r="AG53" s="84"/>
      <c r="AH53" s="84"/>
    </row>
    <row r="54" spans="1:34" x14ac:dyDescent="0.25">
      <c r="A54" s="22" t="s">
        <v>244</v>
      </c>
      <c r="B54" s="28">
        <v>106860.63</v>
      </c>
      <c r="C54" s="27">
        <v>53939.055</v>
      </c>
      <c r="D54" s="28">
        <v>0</v>
      </c>
      <c r="E54" s="28">
        <v>0</v>
      </c>
      <c r="F54" s="28">
        <v>0</v>
      </c>
      <c r="G54" s="27">
        <v>35326.156999999999</v>
      </c>
      <c r="H54" s="27">
        <v>13971.492</v>
      </c>
      <c r="I54" s="28">
        <v>0</v>
      </c>
      <c r="J54" s="28">
        <v>0</v>
      </c>
      <c r="K54" s="27">
        <v>3623.9259999999999</v>
      </c>
      <c r="L54" s="28">
        <v>0</v>
      </c>
      <c r="N54" s="87" t="str">
        <f t="shared" si="2"/>
        <v>Kosovo**</v>
      </c>
      <c r="O54" s="85">
        <f t="shared" si="3"/>
        <v>53.939055000000003</v>
      </c>
      <c r="P54" s="85">
        <f t="shared" si="4"/>
        <v>0</v>
      </c>
      <c r="Q54" s="85">
        <f t="shared" si="5"/>
        <v>0</v>
      </c>
      <c r="R54" s="85">
        <f t="shared" si="6"/>
        <v>35.326157000000002</v>
      </c>
      <c r="S54" s="85">
        <f t="shared" si="7"/>
        <v>0</v>
      </c>
      <c r="T54" s="85">
        <f t="shared" si="8"/>
        <v>0</v>
      </c>
      <c r="U54" s="85">
        <f t="shared" si="9"/>
        <v>13.971492</v>
      </c>
      <c r="V54" s="85">
        <f t="shared" si="10"/>
        <v>3.623926</v>
      </c>
      <c r="W54" s="85">
        <f t="shared" si="11"/>
        <v>0</v>
      </c>
      <c r="X54" s="80"/>
      <c r="Y54" s="87" t="str">
        <f t="shared" si="12"/>
        <v>Kosovo**</v>
      </c>
      <c r="Z54" s="85">
        <f>O54/($B54/1000)*100</f>
        <v>50.476078046704387</v>
      </c>
      <c r="AA54" s="85">
        <f t="shared" si="14"/>
        <v>0</v>
      </c>
      <c r="AB54" s="85">
        <f t="shared" si="15"/>
        <v>0</v>
      </c>
      <c r="AC54" s="85">
        <f t="shared" si="16"/>
        <v>33.058159024516328</v>
      </c>
      <c r="AD54" s="85">
        <f t="shared" si="17"/>
        <v>0</v>
      </c>
      <c r="AE54" s="85">
        <f t="shared" si="18"/>
        <v>0</v>
      </c>
      <c r="AF54" s="85">
        <f t="shared" si="19"/>
        <v>13.074498999304046</v>
      </c>
      <c r="AG54" s="85">
        <f t="shared" si="20"/>
        <v>3.3912639294752425</v>
      </c>
      <c r="AH54" s="85">
        <f t="shared" si="21"/>
        <v>0</v>
      </c>
    </row>
    <row r="55" spans="1:34" ht="14.55" customHeight="1" x14ac:dyDescent="0.25">
      <c r="A55" s="11" t="s">
        <v>282</v>
      </c>
      <c r="N55" s="11" t="str">
        <f t="shared" si="2"/>
        <v>*Data for 2022</v>
      </c>
      <c r="Y55" s="88" t="s">
        <v>283</v>
      </c>
      <c r="Z55" s="88"/>
      <c r="AA55" s="88"/>
      <c r="AB55" s="88"/>
      <c r="AC55" s="88"/>
      <c r="AD55" s="88"/>
      <c r="AE55" s="88"/>
      <c r="AF55" s="88"/>
      <c r="AG55" s="88"/>
      <c r="AH55" s="88"/>
    </row>
    <row r="56" spans="1:34" ht="15" customHeight="1" x14ac:dyDescent="0.25">
      <c r="A56" s="11" t="s">
        <v>245</v>
      </c>
      <c r="Y56" s="89" t="s">
        <v>245</v>
      </c>
      <c r="Z56" s="89"/>
      <c r="AA56" s="89"/>
      <c r="AB56" s="89"/>
      <c r="AC56" s="89"/>
      <c r="AD56" s="89"/>
      <c r="AE56" s="89"/>
      <c r="AF56" s="89"/>
      <c r="AG56" s="89"/>
      <c r="AH56" s="89"/>
    </row>
    <row r="57" spans="1:34" ht="15" customHeight="1" x14ac:dyDescent="0.25">
      <c r="Y57" s="90" t="s">
        <v>264</v>
      </c>
    </row>
  </sheetData>
  <hyperlinks>
    <hyperlink ref="A2" r:id="rId1" xr:uid="{00000000-0004-0000-0A00-000000000000}"/>
    <hyperlink ref="B2" r:id="rId2" xr:uid="{00000000-0004-0000-0A00-000001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92D050"/>
  </sheetPr>
  <dimension ref="A1:O166"/>
  <sheetViews>
    <sheetView zoomScaleNormal="100" workbookViewId="0">
      <pane xSplit="1" topLeftCell="B1" activePane="topRight" state="frozen"/>
      <selection pane="topRight" activeCell="M50" sqref="K20:M50"/>
    </sheetView>
  </sheetViews>
  <sheetFormatPr defaultColWidth="9.21875" defaultRowHeight="13.2" x14ac:dyDescent="0.25"/>
  <cols>
    <col min="1" max="1" width="39.77734375" style="72" customWidth="1"/>
    <col min="2" max="2" width="13.44140625" style="72" customWidth="1"/>
    <col min="3" max="3" width="13.33203125" style="72" customWidth="1"/>
    <col min="4" max="6" width="13.44140625" style="72" customWidth="1"/>
    <col min="7" max="7" width="20.5546875" style="72" customWidth="1"/>
    <col min="8" max="8" width="11.77734375" style="72" customWidth="1"/>
    <col min="9" max="9" width="20.5546875" style="72" customWidth="1"/>
    <col min="10" max="10" width="11.77734375" style="72" customWidth="1"/>
    <col min="11" max="13" width="14.44140625" style="72" customWidth="1"/>
    <col min="14" max="16384" width="9.21875" style="72"/>
  </cols>
  <sheetData>
    <row r="1" spans="1:9" x14ac:dyDescent="0.25">
      <c r="A1" s="91"/>
    </row>
    <row r="3" spans="1:9" x14ac:dyDescent="0.25">
      <c r="A3" s="92"/>
      <c r="B3" s="5"/>
    </row>
    <row r="4" spans="1:9" x14ac:dyDescent="0.25">
      <c r="A4" s="92"/>
      <c r="B4" s="5"/>
    </row>
    <row r="5" spans="1:9" x14ac:dyDescent="0.25">
      <c r="A5" s="92"/>
      <c r="B5" s="92"/>
    </row>
    <row r="6" spans="1:9" x14ac:dyDescent="0.25">
      <c r="A6" s="3"/>
      <c r="B6" s="3"/>
    </row>
    <row r="7" spans="1:9" x14ac:dyDescent="0.25">
      <c r="A7" s="91" t="s">
        <v>84</v>
      </c>
      <c r="B7" s="91" t="s">
        <v>125</v>
      </c>
    </row>
    <row r="8" spans="1:9" x14ac:dyDescent="0.25">
      <c r="A8" s="92" t="s">
        <v>98</v>
      </c>
      <c r="B8" s="92" t="s">
        <v>48</v>
      </c>
    </row>
    <row r="9" spans="1:9" x14ac:dyDescent="0.25">
      <c r="A9" s="92" t="s">
        <v>2</v>
      </c>
      <c r="B9" s="92" t="s">
        <v>126</v>
      </c>
    </row>
    <row r="10" spans="1:9" x14ac:dyDescent="0.25">
      <c r="A10" s="92"/>
      <c r="B10" s="91"/>
    </row>
    <row r="11" spans="1:9" x14ac:dyDescent="0.25">
      <c r="A11" s="92"/>
      <c r="B11" s="91"/>
    </row>
    <row r="12" spans="1:9" x14ac:dyDescent="0.25">
      <c r="A12" s="92"/>
      <c r="B12" s="91"/>
    </row>
    <row r="13" spans="1:9" x14ac:dyDescent="0.25">
      <c r="A13" s="92"/>
      <c r="B13" s="91"/>
      <c r="G13" s="66" t="s">
        <v>247</v>
      </c>
      <c r="I13" s="66" t="s">
        <v>295</v>
      </c>
    </row>
    <row r="14" spans="1:9" x14ac:dyDescent="0.25">
      <c r="A14" s="92"/>
      <c r="B14" s="91"/>
      <c r="G14" s="3" t="s">
        <v>185</v>
      </c>
      <c r="I14" s="3" t="s">
        <v>128</v>
      </c>
    </row>
    <row r="15" spans="1:9" x14ac:dyDescent="0.25">
      <c r="A15" s="92"/>
      <c r="B15" s="91"/>
    </row>
    <row r="16" spans="1:9" ht="15" customHeight="1" x14ac:dyDescent="0.25">
      <c r="A16" s="92" t="s">
        <v>180</v>
      </c>
      <c r="B16" s="91"/>
      <c r="D16" s="93"/>
      <c r="G16" s="94" t="s">
        <v>249</v>
      </c>
    </row>
    <row r="17" spans="1:11" ht="13.8" thickBot="1" x14ac:dyDescent="0.3">
      <c r="C17" s="72" t="s">
        <v>119</v>
      </c>
      <c r="E17" s="72" t="s">
        <v>292</v>
      </c>
    </row>
    <row r="18" spans="1:11" ht="12.75" customHeight="1" x14ac:dyDescent="0.25">
      <c r="A18" s="95" t="s">
        <v>46</v>
      </c>
      <c r="B18" s="96">
        <f>'DATA-3'!B8</f>
        <v>2023</v>
      </c>
      <c r="C18" s="97">
        <f>B71</f>
        <v>2023</v>
      </c>
      <c r="D18" s="98">
        <f>C18</f>
        <v>2023</v>
      </c>
      <c r="E18" s="99">
        <f>B126</f>
        <v>2023</v>
      </c>
      <c r="F18" s="100">
        <f>E18</f>
        <v>2023</v>
      </c>
      <c r="G18" s="287" t="s">
        <v>293</v>
      </c>
      <c r="H18" s="288"/>
      <c r="I18" s="291" t="s">
        <v>294</v>
      </c>
      <c r="J18" s="292"/>
    </row>
    <row r="19" spans="1:11" ht="13.8" thickBot="1" x14ac:dyDescent="0.3">
      <c r="A19" s="101" t="s">
        <v>118</v>
      </c>
      <c r="B19" s="102">
        <f>'DATA-3'!B12</f>
        <v>56072887.667000003</v>
      </c>
      <c r="C19" s="103">
        <f>SUM(C20:C46)</f>
        <v>447695350</v>
      </c>
      <c r="D19" s="102">
        <f>1000*B19/C19</f>
        <v>125.24786703055996</v>
      </c>
      <c r="E19" s="103">
        <f>C129</f>
        <v>17203657.199999999</v>
      </c>
      <c r="F19" s="102">
        <f>1000*B19/E19</f>
        <v>3259.3585779539949</v>
      </c>
      <c r="G19" s="289"/>
      <c r="H19" s="290"/>
      <c r="I19" s="293"/>
      <c r="J19" s="294"/>
    </row>
    <row r="20" spans="1:11" x14ac:dyDescent="0.25">
      <c r="A20" s="104" t="s">
        <v>12</v>
      </c>
      <c r="B20" s="105">
        <f>'DATA-3'!B14</f>
        <v>2347389.5109999999</v>
      </c>
      <c r="C20" s="106">
        <f>B73</f>
        <v>11742796</v>
      </c>
      <c r="D20" s="105">
        <f t="shared" ref="D20:D48" si="0">1000*B20/C20</f>
        <v>199.9003909290428</v>
      </c>
      <c r="E20" s="107">
        <f>C130</f>
        <v>528155.19999999995</v>
      </c>
      <c r="F20" s="105">
        <f t="shared" ref="F20:F50" si="1">1000*B20/E20</f>
        <v>4444.5070520937788</v>
      </c>
      <c r="G20" s="108" t="str">
        <f>A20</f>
        <v>Belgium</v>
      </c>
      <c r="H20" s="109">
        <f>D20</f>
        <v>199.9003909290428</v>
      </c>
      <c r="I20" s="110" t="str">
        <f>A20</f>
        <v>Belgium</v>
      </c>
      <c r="J20" s="111">
        <f>F20</f>
        <v>4444.5070520937788</v>
      </c>
    </row>
    <row r="21" spans="1:11" x14ac:dyDescent="0.25">
      <c r="A21" s="112" t="s">
        <v>13</v>
      </c>
      <c r="B21" s="113">
        <f>'DATA-3'!B15</f>
        <v>724352.90300000005</v>
      </c>
      <c r="C21" s="114">
        <f>B74</f>
        <v>6447710</v>
      </c>
      <c r="D21" s="113">
        <f t="shared" si="0"/>
        <v>112.34266165817012</v>
      </c>
      <c r="E21" s="107">
        <f t="shared" ref="E21:E45" si="2">C131</f>
        <v>156882.29999999999</v>
      </c>
      <c r="F21" s="113">
        <f t="shared" si="1"/>
        <v>4617.1741681502635</v>
      </c>
      <c r="G21" s="115" t="str">
        <f t="shared" ref="G21:G57" si="3">A21</f>
        <v>Bulgaria</v>
      </c>
      <c r="H21" s="116">
        <f>D21</f>
        <v>112.34266165817012</v>
      </c>
      <c r="I21" s="117" t="str">
        <f t="shared" ref="I21:I57" si="4">A21</f>
        <v>Bulgaria</v>
      </c>
      <c r="J21" s="118">
        <f t="shared" ref="J21:J57" si="5">F21</f>
        <v>4617.1741681502635</v>
      </c>
      <c r="K21" s="119"/>
    </row>
    <row r="22" spans="1:11" x14ac:dyDescent="0.25">
      <c r="A22" s="112" t="s">
        <v>96</v>
      </c>
      <c r="B22" s="113">
        <f>'DATA-3'!B16</f>
        <v>1609250.8810000001</v>
      </c>
      <c r="C22" s="114">
        <f t="shared" ref="C22:C57" si="6">B75</f>
        <v>10827529</v>
      </c>
      <c r="D22" s="113">
        <f t="shared" si="0"/>
        <v>148.62586662201505</v>
      </c>
      <c r="E22" s="107">
        <f t="shared" si="2"/>
        <v>375117.7</v>
      </c>
      <c r="F22" s="113">
        <f t="shared" si="1"/>
        <v>4289.9891980570364</v>
      </c>
      <c r="G22" s="115" t="str">
        <f t="shared" si="3"/>
        <v>Czechia</v>
      </c>
      <c r="H22" s="116">
        <f t="shared" ref="H22:H57" si="7">D22</f>
        <v>148.62586662201505</v>
      </c>
      <c r="I22" s="117" t="str">
        <f t="shared" si="4"/>
        <v>Czechia</v>
      </c>
      <c r="J22" s="118">
        <f t="shared" si="5"/>
        <v>4289.9891980570364</v>
      </c>
      <c r="K22" s="119"/>
    </row>
    <row r="23" spans="1:11" x14ac:dyDescent="0.25">
      <c r="A23" s="112" t="s">
        <v>14</v>
      </c>
      <c r="B23" s="113">
        <f>'DATA-3'!B17</f>
        <v>695299.46900000004</v>
      </c>
      <c r="C23" s="114">
        <f t="shared" si="6"/>
        <v>5932654</v>
      </c>
      <c r="D23" s="113">
        <f t="shared" si="0"/>
        <v>117.19872235933529</v>
      </c>
      <c r="E23" s="107">
        <f t="shared" si="2"/>
        <v>284515.20000000001</v>
      </c>
      <c r="F23" s="113">
        <f t="shared" si="1"/>
        <v>2443.8042993836534</v>
      </c>
      <c r="G23" s="115" t="str">
        <f t="shared" si="3"/>
        <v>Denmark</v>
      </c>
      <c r="H23" s="116">
        <f t="shared" si="7"/>
        <v>117.19872235933529</v>
      </c>
      <c r="I23" s="117" t="str">
        <f t="shared" si="4"/>
        <v>Denmark</v>
      </c>
      <c r="J23" s="118">
        <f t="shared" si="5"/>
        <v>2443.8042993836534</v>
      </c>
      <c r="K23" s="119"/>
    </row>
    <row r="24" spans="1:11" x14ac:dyDescent="0.25">
      <c r="A24" s="112" t="s">
        <v>15</v>
      </c>
      <c r="B24" s="113">
        <f>'DATA-3'!B18</f>
        <v>10768720.687999999</v>
      </c>
      <c r="C24" s="114">
        <f t="shared" si="6"/>
        <v>83118501</v>
      </c>
      <c r="D24" s="113">
        <f t="shared" si="0"/>
        <v>129.55864889815567</v>
      </c>
      <c r="E24" s="107">
        <f t="shared" si="2"/>
        <v>3739435.4</v>
      </c>
      <c r="F24" s="113">
        <f t="shared" si="1"/>
        <v>2879.7718200988311</v>
      </c>
      <c r="G24" s="115" t="str">
        <f t="shared" si="3"/>
        <v>Germany</v>
      </c>
      <c r="H24" s="116">
        <f t="shared" si="7"/>
        <v>129.55864889815567</v>
      </c>
      <c r="I24" s="117" t="str">
        <f t="shared" si="4"/>
        <v>Germany</v>
      </c>
      <c r="J24" s="118">
        <f t="shared" si="5"/>
        <v>2879.7718200988311</v>
      </c>
      <c r="K24" s="119"/>
    </row>
    <row r="25" spans="1:11" x14ac:dyDescent="0.25">
      <c r="A25" s="112" t="s">
        <v>16</v>
      </c>
      <c r="B25" s="113">
        <f>'DATA-3'!B19</f>
        <v>187972.038</v>
      </c>
      <c r="C25" s="114">
        <f t="shared" si="6"/>
        <v>1365884</v>
      </c>
      <c r="D25" s="113">
        <f t="shared" si="0"/>
        <v>137.61932784921706</v>
      </c>
      <c r="E25" s="107">
        <f t="shared" si="2"/>
        <v>41599.599999999999</v>
      </c>
      <c r="F25" s="113">
        <f t="shared" si="1"/>
        <v>4518.6020538659031</v>
      </c>
      <c r="G25" s="115" t="str">
        <f t="shared" si="3"/>
        <v>Estonia</v>
      </c>
      <c r="H25" s="116">
        <f t="shared" si="7"/>
        <v>137.61932784921706</v>
      </c>
      <c r="I25" s="117" t="str">
        <f t="shared" si="4"/>
        <v>Estonia</v>
      </c>
      <c r="J25" s="118">
        <f t="shared" si="5"/>
        <v>4518.6020538659031</v>
      </c>
      <c r="K25" s="119"/>
    </row>
    <row r="26" spans="1:11" x14ac:dyDescent="0.25">
      <c r="A26" s="112" t="s">
        <v>17</v>
      </c>
      <c r="B26" s="113">
        <f>'DATA-3'!B20</f>
        <v>607806.64099999995</v>
      </c>
      <c r="C26" s="114">
        <f t="shared" si="6"/>
        <v>5271395</v>
      </c>
      <c r="D26" s="113">
        <f t="shared" si="0"/>
        <v>115.30280713169853</v>
      </c>
      <c r="E26" s="107">
        <f t="shared" si="2"/>
        <v>430117.7</v>
      </c>
      <c r="F26" s="113">
        <f t="shared" si="1"/>
        <v>1413.1170165747653</v>
      </c>
      <c r="G26" s="115" t="str">
        <f t="shared" si="3"/>
        <v>Ireland</v>
      </c>
      <c r="H26" s="116">
        <f t="shared" si="7"/>
        <v>115.30280713169853</v>
      </c>
      <c r="I26" s="117" t="str">
        <f t="shared" si="4"/>
        <v>Ireland</v>
      </c>
      <c r="J26" s="118">
        <f t="shared" si="5"/>
        <v>1413.1170165747653</v>
      </c>
      <c r="K26" s="119"/>
    </row>
    <row r="27" spans="1:11" x14ac:dyDescent="0.25">
      <c r="A27" s="112" t="s">
        <v>18</v>
      </c>
      <c r="B27" s="113">
        <f>'DATA-3'!B21</f>
        <v>963154.56499999994</v>
      </c>
      <c r="C27" s="114">
        <f t="shared" si="6"/>
        <v>10413982</v>
      </c>
      <c r="D27" s="113">
        <f t="shared" si="0"/>
        <v>92.486674645683081</v>
      </c>
      <c r="E27" s="107">
        <f t="shared" si="2"/>
        <v>278033.59999999998</v>
      </c>
      <c r="F27" s="113">
        <f t="shared" si="1"/>
        <v>3464.1660756110055</v>
      </c>
      <c r="G27" s="115" t="str">
        <f t="shared" si="3"/>
        <v>Greece</v>
      </c>
      <c r="H27" s="116">
        <f t="shared" si="7"/>
        <v>92.486674645683081</v>
      </c>
      <c r="I27" s="117" t="str">
        <f t="shared" si="4"/>
        <v>Greece</v>
      </c>
      <c r="J27" s="118">
        <f t="shared" si="5"/>
        <v>3464.1660756110055</v>
      </c>
      <c r="K27" s="119"/>
    </row>
    <row r="28" spans="1:11" x14ac:dyDescent="0.25">
      <c r="A28" s="112" t="s">
        <v>19</v>
      </c>
      <c r="B28" s="113">
        <f>'DATA-3'!B22</f>
        <v>5222212.3030000003</v>
      </c>
      <c r="C28" s="114">
        <f t="shared" si="6"/>
        <v>48085361</v>
      </c>
      <c r="D28" s="113">
        <f t="shared" si="0"/>
        <v>108.60295512806901</v>
      </c>
      <c r="E28" s="107">
        <f t="shared" si="2"/>
        <v>1669769.2</v>
      </c>
      <c r="F28" s="113">
        <f t="shared" si="1"/>
        <v>3127.5054678215411</v>
      </c>
      <c r="G28" s="115" t="str">
        <f t="shared" si="3"/>
        <v>Spain</v>
      </c>
      <c r="H28" s="116">
        <f t="shared" si="7"/>
        <v>108.60295512806901</v>
      </c>
      <c r="I28" s="117" t="str">
        <f t="shared" si="4"/>
        <v>Spain</v>
      </c>
      <c r="J28" s="118">
        <f t="shared" si="5"/>
        <v>3127.5054678215411</v>
      </c>
      <c r="K28" s="119"/>
    </row>
    <row r="29" spans="1:11" x14ac:dyDescent="0.25">
      <c r="A29" s="112" t="s">
        <v>20</v>
      </c>
      <c r="B29" s="113">
        <f>'DATA-3'!B23</f>
        <v>9428382.3800000008</v>
      </c>
      <c r="C29" s="114">
        <f t="shared" si="6"/>
        <v>68277210</v>
      </c>
      <c r="D29" s="113">
        <f t="shared" si="0"/>
        <v>138.08974297573084</v>
      </c>
      <c r="E29" s="107">
        <f t="shared" si="2"/>
        <v>2583837.2000000002</v>
      </c>
      <c r="F29" s="113">
        <f t="shared" si="1"/>
        <v>3648.9846883542041</v>
      </c>
      <c r="G29" s="115" t="str">
        <f t="shared" si="3"/>
        <v>France</v>
      </c>
      <c r="H29" s="116">
        <f t="shared" si="7"/>
        <v>138.08974297573084</v>
      </c>
      <c r="I29" s="117" t="str">
        <f t="shared" si="4"/>
        <v>France</v>
      </c>
      <c r="J29" s="118">
        <f t="shared" si="5"/>
        <v>3648.9846883542041</v>
      </c>
      <c r="K29" s="119"/>
    </row>
    <row r="30" spans="1:11" x14ac:dyDescent="0.25">
      <c r="A30" s="112" t="s">
        <v>21</v>
      </c>
      <c r="B30" s="113">
        <f>'DATA-3'!B24</f>
        <v>371177.05499999999</v>
      </c>
      <c r="C30" s="114">
        <f t="shared" si="6"/>
        <v>3850894</v>
      </c>
      <c r="D30" s="113">
        <f t="shared" si="0"/>
        <v>96.387242806475584</v>
      </c>
      <c r="E30" s="107">
        <f t="shared" si="2"/>
        <v>114217.8</v>
      </c>
      <c r="F30" s="113">
        <f t="shared" si="1"/>
        <v>3249.7303835304128</v>
      </c>
      <c r="G30" s="115" t="str">
        <f t="shared" si="3"/>
        <v>Croatia</v>
      </c>
      <c r="H30" s="116">
        <f t="shared" si="7"/>
        <v>96.387242806475584</v>
      </c>
      <c r="I30" s="117" t="str">
        <f t="shared" si="4"/>
        <v>Croatia</v>
      </c>
      <c r="J30" s="118">
        <f t="shared" si="5"/>
        <v>3249.7303835304128</v>
      </c>
      <c r="K30" s="119"/>
    </row>
    <row r="31" spans="1:11" x14ac:dyDescent="0.25">
      <c r="A31" s="112" t="s">
        <v>22</v>
      </c>
      <c r="B31" s="113">
        <f>'DATA-3'!B25</f>
        <v>6047287.0159999998</v>
      </c>
      <c r="C31" s="114">
        <f t="shared" si="6"/>
        <v>58997201</v>
      </c>
      <c r="D31" s="113">
        <f t="shared" si="0"/>
        <v>102.50125283062158</v>
      </c>
      <c r="E31" s="107">
        <f t="shared" si="2"/>
        <v>2215927.6</v>
      </c>
      <c r="F31" s="113">
        <f t="shared" si="1"/>
        <v>2729.0092943469813</v>
      </c>
      <c r="G31" s="115" t="str">
        <f t="shared" si="3"/>
        <v>Italy</v>
      </c>
      <c r="H31" s="116">
        <f t="shared" si="7"/>
        <v>102.50125283062158</v>
      </c>
      <c r="I31" s="117" t="str">
        <f t="shared" si="4"/>
        <v>Italy</v>
      </c>
      <c r="J31" s="118">
        <f t="shared" si="5"/>
        <v>2729.0092943469813</v>
      </c>
      <c r="K31" s="119"/>
    </row>
    <row r="32" spans="1:11" x14ac:dyDescent="0.25">
      <c r="A32" s="112" t="s">
        <v>23</v>
      </c>
      <c r="B32" s="113">
        <f>'DATA-3'!B26</f>
        <v>119101.192</v>
      </c>
      <c r="C32" s="114">
        <f t="shared" si="6"/>
        <v>949084</v>
      </c>
      <c r="D32" s="113">
        <f t="shared" si="0"/>
        <v>125.49067521947478</v>
      </c>
      <c r="E32" s="107">
        <f t="shared" si="2"/>
        <v>34415.300000000003</v>
      </c>
      <c r="F32" s="113">
        <f t="shared" si="1"/>
        <v>3460.7047446920405</v>
      </c>
      <c r="G32" s="115" t="str">
        <f t="shared" si="3"/>
        <v>Cyprus</v>
      </c>
      <c r="H32" s="116">
        <f t="shared" si="7"/>
        <v>125.49067521947478</v>
      </c>
      <c r="I32" s="117" t="str">
        <f t="shared" si="4"/>
        <v>Cyprus</v>
      </c>
      <c r="J32" s="118">
        <f t="shared" si="5"/>
        <v>3460.7047446920405</v>
      </c>
      <c r="K32" s="119"/>
    </row>
    <row r="33" spans="1:12" x14ac:dyDescent="0.25">
      <c r="A33" s="112" t="s">
        <v>24</v>
      </c>
      <c r="B33" s="113">
        <f>'DATA-3'!B27</f>
        <v>185064.45800000001</v>
      </c>
      <c r="C33" s="114">
        <f t="shared" si="6"/>
        <v>1883008</v>
      </c>
      <c r="D33" s="113">
        <f t="shared" si="0"/>
        <v>98.281291423084767</v>
      </c>
      <c r="E33" s="107">
        <f t="shared" si="2"/>
        <v>50929.599999999999</v>
      </c>
      <c r="F33" s="113">
        <f t="shared" si="1"/>
        <v>3633.7308362916656</v>
      </c>
      <c r="G33" s="115" t="str">
        <f t="shared" si="3"/>
        <v>Latvia</v>
      </c>
      <c r="H33" s="116">
        <f t="shared" si="7"/>
        <v>98.281291423084767</v>
      </c>
      <c r="I33" s="117" t="str">
        <f t="shared" si="4"/>
        <v>Latvia</v>
      </c>
      <c r="J33" s="118">
        <f t="shared" si="5"/>
        <v>3633.7308362916656</v>
      </c>
      <c r="K33" s="119"/>
    </row>
    <row r="34" spans="1:12" x14ac:dyDescent="0.25">
      <c r="A34" s="112" t="s">
        <v>25</v>
      </c>
      <c r="B34" s="113">
        <f>'DATA-3'!B28</f>
        <v>306486.33100000001</v>
      </c>
      <c r="C34" s="114">
        <f t="shared" si="6"/>
        <v>2857279</v>
      </c>
      <c r="D34" s="113">
        <f t="shared" si="0"/>
        <v>107.26510466776259</v>
      </c>
      <c r="E34" s="107">
        <f t="shared" si="2"/>
        <v>94861.4</v>
      </c>
      <c r="F34" s="113">
        <f t="shared" si="1"/>
        <v>3230.8855973030127</v>
      </c>
      <c r="G34" s="115" t="str">
        <f t="shared" si="3"/>
        <v>Lithuania</v>
      </c>
      <c r="H34" s="116">
        <f t="shared" si="7"/>
        <v>107.26510466776259</v>
      </c>
      <c r="I34" s="117" t="str">
        <f t="shared" si="4"/>
        <v>Lithuania</v>
      </c>
      <c r="J34" s="118">
        <f t="shared" si="5"/>
        <v>3230.8855973030127</v>
      </c>
      <c r="K34" s="119"/>
    </row>
    <row r="35" spans="1:12" x14ac:dyDescent="0.25">
      <c r="A35" s="112" t="s">
        <v>26</v>
      </c>
      <c r="B35" s="113">
        <f>'DATA-3'!B29</f>
        <v>154498.75099999999</v>
      </c>
      <c r="C35" s="114">
        <f t="shared" si="6"/>
        <v>660809</v>
      </c>
      <c r="D35" s="113">
        <f t="shared" si="0"/>
        <v>233.80243156494538</v>
      </c>
      <c r="E35" s="107">
        <f t="shared" si="2"/>
        <v>61583.3</v>
      </c>
      <c r="F35" s="113">
        <f t="shared" si="1"/>
        <v>2508.776746293232</v>
      </c>
      <c r="G35" s="115" t="str">
        <f t="shared" si="3"/>
        <v>Luxembourg</v>
      </c>
      <c r="H35" s="116">
        <f t="shared" si="7"/>
        <v>233.80243156494538</v>
      </c>
      <c r="I35" s="117" t="str">
        <f t="shared" si="4"/>
        <v>Luxembourg</v>
      </c>
      <c r="J35" s="118">
        <f t="shared" si="5"/>
        <v>2508.776746293232</v>
      </c>
      <c r="K35" s="119"/>
    </row>
    <row r="36" spans="1:12" x14ac:dyDescent="0.25">
      <c r="A36" s="112" t="s">
        <v>27</v>
      </c>
      <c r="B36" s="113">
        <f>'DATA-3'!B30</f>
        <v>1017286.9350000001</v>
      </c>
      <c r="C36" s="114">
        <f t="shared" si="6"/>
        <v>9599744</v>
      </c>
      <c r="D36" s="113">
        <f t="shared" si="0"/>
        <v>105.97021493489827</v>
      </c>
      <c r="E36" s="107">
        <f t="shared" si="2"/>
        <v>282349.5</v>
      </c>
      <c r="F36" s="113">
        <f t="shared" si="1"/>
        <v>3602.9351388970053</v>
      </c>
      <c r="G36" s="115" t="str">
        <f t="shared" si="3"/>
        <v>Hungary</v>
      </c>
      <c r="H36" s="116">
        <f t="shared" si="7"/>
        <v>105.97021493489827</v>
      </c>
      <c r="I36" s="117" t="str">
        <f t="shared" si="4"/>
        <v>Hungary</v>
      </c>
      <c r="J36" s="118">
        <f t="shared" si="5"/>
        <v>3602.9351388970053</v>
      </c>
      <c r="K36" s="119"/>
    </row>
    <row r="37" spans="1:12" x14ac:dyDescent="0.25">
      <c r="A37" s="112" t="s">
        <v>28</v>
      </c>
      <c r="B37" s="113">
        <f>'DATA-3'!B31</f>
        <v>133768.41800000001</v>
      </c>
      <c r="C37" s="114">
        <f t="shared" si="6"/>
        <v>542051</v>
      </c>
      <c r="D37" s="113">
        <f t="shared" si="0"/>
        <v>246.7819780795534</v>
      </c>
      <c r="E37" s="107">
        <f t="shared" si="2"/>
        <v>22624.2</v>
      </c>
      <c r="F37" s="113">
        <f t="shared" si="1"/>
        <v>5912.6253303984231</v>
      </c>
      <c r="G37" s="115" t="str">
        <f t="shared" si="3"/>
        <v>Malta</v>
      </c>
      <c r="H37" s="116">
        <f t="shared" si="7"/>
        <v>246.7819780795534</v>
      </c>
      <c r="I37" s="117" t="str">
        <f t="shared" si="4"/>
        <v>Malta</v>
      </c>
      <c r="J37" s="118">
        <f t="shared" si="5"/>
        <v>5912.6253303984231</v>
      </c>
      <c r="K37" s="119"/>
    </row>
    <row r="38" spans="1:12" x14ac:dyDescent="0.25">
      <c r="A38" s="112" t="s">
        <v>29</v>
      </c>
      <c r="B38" s="113">
        <f>'DATA-3'!B32</f>
        <v>3182770.372</v>
      </c>
      <c r="C38" s="114">
        <f t="shared" si="6"/>
        <v>17811291</v>
      </c>
      <c r="D38" s="113">
        <f t="shared" si="0"/>
        <v>178.69397406397997</v>
      </c>
      <c r="E38" s="107">
        <f t="shared" si="2"/>
        <v>908262.5</v>
      </c>
      <c r="F38" s="113">
        <f t="shared" si="1"/>
        <v>3504.2406484909375</v>
      </c>
      <c r="G38" s="115" t="str">
        <f t="shared" si="3"/>
        <v>Netherlands</v>
      </c>
      <c r="H38" s="116">
        <f t="shared" si="7"/>
        <v>178.69397406397997</v>
      </c>
      <c r="I38" s="117" t="str">
        <f t="shared" si="4"/>
        <v>Netherlands</v>
      </c>
      <c r="J38" s="118">
        <f t="shared" si="5"/>
        <v>3504.2406484909375</v>
      </c>
      <c r="K38" s="119"/>
    </row>
    <row r="39" spans="1:12" x14ac:dyDescent="0.25">
      <c r="A39" s="112" t="s">
        <v>30</v>
      </c>
      <c r="B39" s="113">
        <f>'DATA-3'!B33</f>
        <v>1323757.98</v>
      </c>
      <c r="C39" s="114">
        <f t="shared" si="6"/>
        <v>9104772</v>
      </c>
      <c r="D39" s="113">
        <f t="shared" si="0"/>
        <v>145.39166713894647</v>
      </c>
      <c r="E39" s="107">
        <f t="shared" si="2"/>
        <v>417576.3</v>
      </c>
      <c r="F39" s="113">
        <f t="shared" si="1"/>
        <v>3170.098446679086</v>
      </c>
      <c r="G39" s="115" t="str">
        <f t="shared" si="3"/>
        <v>Austria</v>
      </c>
      <c r="H39" s="116">
        <f t="shared" si="7"/>
        <v>145.39166713894647</v>
      </c>
      <c r="I39" s="117" t="str">
        <f t="shared" si="4"/>
        <v>Austria</v>
      </c>
      <c r="J39" s="118">
        <f t="shared" si="5"/>
        <v>3170.098446679086</v>
      </c>
      <c r="K39" s="119"/>
    </row>
    <row r="40" spans="1:12" x14ac:dyDescent="0.25">
      <c r="A40" s="112" t="s">
        <v>31</v>
      </c>
      <c r="B40" s="113">
        <f>'DATA-3'!B34</f>
        <v>4123376.6189999999</v>
      </c>
      <c r="C40" s="114">
        <f t="shared" si="6"/>
        <v>36753736</v>
      </c>
      <c r="D40" s="113">
        <f t="shared" si="0"/>
        <v>112.18931917560707</v>
      </c>
      <c r="E40" s="107">
        <f t="shared" si="2"/>
        <v>1112989.2</v>
      </c>
      <c r="F40" s="113">
        <f t="shared" si="1"/>
        <v>3704.7768468912368</v>
      </c>
      <c r="G40" s="115" t="str">
        <f t="shared" si="3"/>
        <v>Poland</v>
      </c>
      <c r="H40" s="116">
        <f t="shared" si="7"/>
        <v>112.18931917560707</v>
      </c>
      <c r="I40" s="117" t="str">
        <f t="shared" si="4"/>
        <v>Poland</v>
      </c>
      <c r="J40" s="118">
        <f t="shared" si="5"/>
        <v>3704.7768468912368</v>
      </c>
      <c r="K40" s="119"/>
    </row>
    <row r="41" spans="1:12" x14ac:dyDescent="0.25">
      <c r="A41" s="120" t="s">
        <v>32</v>
      </c>
      <c r="B41" s="121">
        <f>'DATA-3'!B35</f>
        <v>949421.84100000001</v>
      </c>
      <c r="C41" s="122">
        <f t="shared" si="6"/>
        <v>10516621</v>
      </c>
      <c r="D41" s="121">
        <f t="shared" si="0"/>
        <v>90.278221588474096</v>
      </c>
      <c r="E41" s="107">
        <f t="shared" si="2"/>
        <v>325503.09999999998</v>
      </c>
      <c r="F41" s="121">
        <f t="shared" si="1"/>
        <v>2916.7827925448332</v>
      </c>
      <c r="G41" s="115" t="str">
        <f t="shared" si="3"/>
        <v>Portugal</v>
      </c>
      <c r="H41" s="116">
        <f t="shared" si="7"/>
        <v>90.278221588474096</v>
      </c>
      <c r="I41" s="117" t="str">
        <f t="shared" si="4"/>
        <v>Portugal</v>
      </c>
      <c r="J41" s="118">
        <f t="shared" si="5"/>
        <v>2916.7827925448332</v>
      </c>
      <c r="K41" s="119"/>
    </row>
    <row r="42" spans="1:12" x14ac:dyDescent="0.25">
      <c r="A42" s="112" t="s">
        <v>33</v>
      </c>
      <c r="B42" s="113">
        <f>'DATA-3'!B36</f>
        <v>1289216.665</v>
      </c>
      <c r="C42" s="114">
        <f t="shared" si="6"/>
        <v>19054548</v>
      </c>
      <c r="D42" s="113">
        <f t="shared" si="0"/>
        <v>67.659262502579438</v>
      </c>
      <c r="E42" s="107">
        <f t="shared" si="2"/>
        <v>566084.1</v>
      </c>
      <c r="F42" s="113">
        <f t="shared" si="1"/>
        <v>2277.4295639110869</v>
      </c>
      <c r="G42" s="115" t="str">
        <f t="shared" si="3"/>
        <v>Romania</v>
      </c>
      <c r="H42" s="116">
        <f t="shared" si="7"/>
        <v>67.659262502579438</v>
      </c>
      <c r="I42" s="117" t="str">
        <f t="shared" si="4"/>
        <v>Romania</v>
      </c>
      <c r="J42" s="118">
        <f t="shared" si="5"/>
        <v>2277.4295639110869</v>
      </c>
      <c r="K42" s="119"/>
    </row>
    <row r="43" spans="1:12" x14ac:dyDescent="0.25">
      <c r="A43" s="112" t="s">
        <v>34</v>
      </c>
      <c r="B43" s="113">
        <f>'DATA-3'!B37</f>
        <v>254554.58199999999</v>
      </c>
      <c r="C43" s="114">
        <f t="shared" si="6"/>
        <v>2116972</v>
      </c>
      <c r="D43" s="113">
        <f t="shared" si="0"/>
        <v>120.24466171494002</v>
      </c>
      <c r="E43" s="107">
        <f t="shared" si="2"/>
        <v>74227</v>
      </c>
      <c r="F43" s="113">
        <f t="shared" si="1"/>
        <v>3429.4068465652658</v>
      </c>
      <c r="G43" s="115" t="str">
        <f t="shared" si="3"/>
        <v>Slovenia</v>
      </c>
      <c r="H43" s="116">
        <f t="shared" si="7"/>
        <v>120.24466171494002</v>
      </c>
      <c r="I43" s="117" t="str">
        <f t="shared" si="4"/>
        <v>Slovenia</v>
      </c>
      <c r="J43" s="118">
        <f t="shared" si="5"/>
        <v>3429.4068465652658</v>
      </c>
      <c r="K43" s="119"/>
    </row>
    <row r="44" spans="1:12" x14ac:dyDescent="0.25">
      <c r="A44" s="112" t="s">
        <v>35</v>
      </c>
      <c r="B44" s="113">
        <f>'DATA-3'!B38</f>
        <v>688267.15099999995</v>
      </c>
      <c r="C44" s="114">
        <f t="shared" si="6"/>
        <v>5428792</v>
      </c>
      <c r="D44" s="113">
        <f t="shared" si="0"/>
        <v>126.78090282331686</v>
      </c>
      <c r="E44" s="107">
        <f t="shared" si="2"/>
        <v>154745.79999999999</v>
      </c>
      <c r="F44" s="113">
        <f t="shared" si="1"/>
        <v>4447.7275053668664</v>
      </c>
      <c r="G44" s="115" t="str">
        <f t="shared" si="3"/>
        <v>Slovakia</v>
      </c>
      <c r="H44" s="116">
        <f t="shared" si="7"/>
        <v>126.78090282331686</v>
      </c>
      <c r="I44" s="117" t="str">
        <f t="shared" si="4"/>
        <v>Slovakia</v>
      </c>
      <c r="J44" s="118">
        <f t="shared" si="5"/>
        <v>4447.7275053668664</v>
      </c>
      <c r="K44" s="119"/>
    </row>
    <row r="45" spans="1:12" x14ac:dyDescent="0.25">
      <c r="A45" s="120" t="s">
        <v>36</v>
      </c>
      <c r="B45" s="121">
        <f>'DATA-3'!B39</f>
        <v>1406441.3629999999</v>
      </c>
      <c r="C45" s="122">
        <f t="shared" si="6"/>
        <v>5563970</v>
      </c>
      <c r="D45" s="121">
        <f t="shared" si="0"/>
        <v>252.77658991691183</v>
      </c>
      <c r="E45" s="107">
        <f t="shared" si="2"/>
        <v>223220.4</v>
      </c>
      <c r="F45" s="121">
        <f t="shared" si="1"/>
        <v>6300.6847178842081</v>
      </c>
      <c r="G45" s="115" t="str">
        <f t="shared" si="3"/>
        <v>Finland</v>
      </c>
      <c r="H45" s="116">
        <f t="shared" si="7"/>
        <v>252.77658991691183</v>
      </c>
      <c r="I45" s="117" t="str">
        <f t="shared" si="4"/>
        <v>Finland</v>
      </c>
      <c r="J45" s="118">
        <f t="shared" si="5"/>
        <v>6300.6847178842081</v>
      </c>
      <c r="K45" s="119"/>
    </row>
    <row r="46" spans="1:12" x14ac:dyDescent="0.25">
      <c r="A46" s="123" t="s">
        <v>37</v>
      </c>
      <c r="B46" s="124">
        <f>'DATA-3'!B40</f>
        <v>1965869.5589999999</v>
      </c>
      <c r="C46" s="125">
        <f t="shared" si="6"/>
        <v>10521556</v>
      </c>
      <c r="D46" s="124">
        <f t="shared" si="0"/>
        <v>186.84209436322917</v>
      </c>
      <c r="E46" s="126">
        <f t="shared" ref="E46:E47" si="8">C156</f>
        <v>459804.5</v>
      </c>
      <c r="F46" s="124">
        <f t="shared" si="1"/>
        <v>4275.4465408668248</v>
      </c>
      <c r="G46" s="115" t="str">
        <f t="shared" si="3"/>
        <v>Sweden</v>
      </c>
      <c r="H46" s="116">
        <f t="shared" si="7"/>
        <v>186.84209436322917</v>
      </c>
      <c r="I46" s="117" t="str">
        <f t="shared" si="4"/>
        <v>Sweden</v>
      </c>
      <c r="J46" s="118">
        <f t="shared" si="5"/>
        <v>4275.4465408668248</v>
      </c>
      <c r="K46" s="119"/>
    </row>
    <row r="47" spans="1:12" x14ac:dyDescent="0.25">
      <c r="A47" s="127" t="s">
        <v>38</v>
      </c>
      <c r="B47" s="128">
        <f>'DATA-3'!B42</f>
        <v>271302.245</v>
      </c>
      <c r="C47" s="129">
        <f t="shared" si="6"/>
        <v>387758</v>
      </c>
      <c r="D47" s="128">
        <f t="shared" si="0"/>
        <v>699.66898168445266</v>
      </c>
      <c r="E47" s="130">
        <f t="shared" si="8"/>
        <v>19566.2</v>
      </c>
      <c r="F47" s="128">
        <f t="shared" si="1"/>
        <v>13865.862814445318</v>
      </c>
      <c r="G47" s="115" t="str">
        <f t="shared" si="3"/>
        <v>Iceland</v>
      </c>
      <c r="H47" s="116">
        <f t="shared" si="7"/>
        <v>699.66898168445266</v>
      </c>
      <c r="I47" s="117" t="str">
        <f t="shared" si="4"/>
        <v>Iceland</v>
      </c>
      <c r="J47" s="118">
        <f t="shared" si="5"/>
        <v>13865.862814445318</v>
      </c>
      <c r="K47" s="119"/>
      <c r="L47" s="119"/>
    </row>
    <row r="48" spans="1:12" x14ac:dyDescent="0.25">
      <c r="A48" s="123" t="s">
        <v>39</v>
      </c>
      <c r="B48" s="124">
        <f>'DATA-3'!B43</f>
        <v>1207545.8759999999</v>
      </c>
      <c r="C48" s="125">
        <f t="shared" si="6"/>
        <v>5488984</v>
      </c>
      <c r="D48" s="124">
        <f t="shared" si="0"/>
        <v>219.99442446908208</v>
      </c>
      <c r="E48" s="126">
        <f>C158</f>
        <v>359687.7</v>
      </c>
      <c r="F48" s="124">
        <f t="shared" si="1"/>
        <v>3357.2064766184662</v>
      </c>
      <c r="G48" s="115" t="str">
        <f t="shared" si="3"/>
        <v>Norway</v>
      </c>
      <c r="H48" s="116">
        <f t="shared" si="7"/>
        <v>219.99442446908208</v>
      </c>
      <c r="I48" s="117" t="str">
        <f t="shared" si="4"/>
        <v>Norway</v>
      </c>
      <c r="J48" s="118">
        <f t="shared" si="5"/>
        <v>3357.2064766184662</v>
      </c>
    </row>
    <row r="49" spans="1:15" x14ac:dyDescent="0.25">
      <c r="A49" s="127" t="s">
        <v>50</v>
      </c>
      <c r="B49" s="128">
        <f>'DATA-3'!B45</f>
        <v>291017.59499999997</v>
      </c>
      <c r="C49" s="129" t="str">
        <f t="shared" si="6"/>
        <v>:</v>
      </c>
      <c r="D49" s="128" t="str">
        <f>IFERROR(1000*B49/C49,":")</f>
        <v>:</v>
      </c>
      <c r="E49" s="130">
        <f>C159</f>
        <v>46522.6</v>
      </c>
      <c r="F49" s="128">
        <f t="shared" si="1"/>
        <v>6255.4026430165122</v>
      </c>
      <c r="G49" s="115" t="str">
        <f t="shared" si="3"/>
        <v>Bosnia and Herzegovina</v>
      </c>
      <c r="H49" s="116" t="str">
        <f t="shared" si="7"/>
        <v>:</v>
      </c>
      <c r="I49" s="117" t="str">
        <f t="shared" si="4"/>
        <v>Bosnia and Herzegovina</v>
      </c>
      <c r="J49" s="118">
        <f t="shared" si="5"/>
        <v>6255.4026430165122</v>
      </c>
    </row>
    <row r="50" spans="1:15" x14ac:dyDescent="0.25">
      <c r="A50" s="120" t="s">
        <v>40</v>
      </c>
      <c r="B50" s="113">
        <f>'DATA-3'!B46</f>
        <v>45992.714999999997</v>
      </c>
      <c r="C50" s="114">
        <f t="shared" si="6"/>
        <v>616695</v>
      </c>
      <c r="D50" s="113">
        <f t="shared" ref="D50:D57" si="9">IFERROR(1000*B50/C50,":")</f>
        <v>74.579354462092283</v>
      </c>
      <c r="E50" s="131">
        <f>C160</f>
        <v>12380</v>
      </c>
      <c r="F50" s="113">
        <f t="shared" si="1"/>
        <v>3715.0819870759287</v>
      </c>
      <c r="G50" s="115" t="str">
        <f t="shared" si="3"/>
        <v>Montenegro</v>
      </c>
      <c r="H50" s="116">
        <f t="shared" si="7"/>
        <v>74.579354462092283</v>
      </c>
      <c r="I50" s="117" t="str">
        <f t="shared" si="4"/>
        <v>Montenegro</v>
      </c>
      <c r="J50" s="118">
        <f t="shared" si="5"/>
        <v>3715.0819870759287</v>
      </c>
    </row>
    <row r="51" spans="1:15" x14ac:dyDescent="0.25">
      <c r="A51" s="120" t="s">
        <v>43</v>
      </c>
      <c r="B51" s="113">
        <f>'DATA-3'!B47</f>
        <v>107717.31299999999</v>
      </c>
      <c r="C51" s="114">
        <f t="shared" si="6"/>
        <v>2512758</v>
      </c>
      <c r="D51" s="113">
        <f t="shared" si="9"/>
        <v>42.86816040382719</v>
      </c>
      <c r="E51" s="131"/>
      <c r="F51" s="113" t="str">
        <f>IFERROR(1000*B51/E51,":")</f>
        <v>:</v>
      </c>
      <c r="G51" s="115" t="str">
        <f t="shared" si="3"/>
        <v>Moldova</v>
      </c>
      <c r="H51" s="116">
        <f t="shared" si="7"/>
        <v>42.86816040382719</v>
      </c>
      <c r="I51" s="117" t="str">
        <f t="shared" si="4"/>
        <v>Moldova</v>
      </c>
      <c r="J51" s="118" t="str">
        <f t="shared" si="5"/>
        <v>:</v>
      </c>
    </row>
    <row r="52" spans="1:15" x14ac:dyDescent="0.25">
      <c r="A52" s="120" t="s">
        <v>97</v>
      </c>
      <c r="B52" s="113">
        <f>'DATA-3'!B48</f>
        <v>113073.232</v>
      </c>
      <c r="C52" s="114">
        <f t="shared" si="6"/>
        <v>1829954</v>
      </c>
      <c r="D52" s="113">
        <f t="shared" si="9"/>
        <v>61.790204562519058</v>
      </c>
      <c r="E52" s="131">
        <f t="shared" ref="E52" si="10">C161</f>
        <v>28925.1</v>
      </c>
      <c r="F52" s="113">
        <f t="shared" ref="F52:F57" si="11">IFERROR(1000*B52/E52,":")</f>
        <v>3909.1734168594062</v>
      </c>
      <c r="G52" s="115" t="str">
        <f t="shared" si="3"/>
        <v>North Macedonia</v>
      </c>
      <c r="H52" s="116">
        <f t="shared" si="7"/>
        <v>61.790204562519058</v>
      </c>
      <c r="I52" s="117" t="str">
        <f t="shared" si="4"/>
        <v>North Macedonia</v>
      </c>
      <c r="J52" s="118">
        <f t="shared" si="5"/>
        <v>3909.1734168594062</v>
      </c>
    </row>
    <row r="53" spans="1:15" x14ac:dyDescent="0.25">
      <c r="A53" s="120" t="s">
        <v>51</v>
      </c>
      <c r="B53" s="113">
        <f>'DATA-3'!B49</f>
        <v>245758.64600000001</v>
      </c>
      <c r="C53" s="114">
        <f t="shared" si="6"/>
        <v>3736357</v>
      </c>
      <c r="D53" s="113">
        <f t="shared" si="9"/>
        <v>65.7749369238539</v>
      </c>
      <c r="E53" s="131"/>
      <c r="F53" s="113" t="str">
        <f t="shared" si="11"/>
        <v>:</v>
      </c>
      <c r="G53" s="115" t="str">
        <f t="shared" si="3"/>
        <v>Georgia</v>
      </c>
      <c r="H53" s="116">
        <f t="shared" si="7"/>
        <v>65.7749369238539</v>
      </c>
      <c r="I53" s="117" t="str">
        <f t="shared" si="4"/>
        <v>Georgia</v>
      </c>
      <c r="J53" s="118" t="str">
        <f t="shared" si="5"/>
        <v>:</v>
      </c>
    </row>
    <row r="54" spans="1:15" x14ac:dyDescent="0.25">
      <c r="A54" s="120" t="s">
        <v>41</v>
      </c>
      <c r="B54" s="113">
        <f>'DATA-3'!B50</f>
        <v>93544.054999999993</v>
      </c>
      <c r="C54" s="114">
        <f t="shared" si="6"/>
        <v>2761785</v>
      </c>
      <c r="D54" s="113">
        <f t="shared" si="9"/>
        <v>33.870867935049255</v>
      </c>
      <c r="E54" s="131">
        <f>C162</f>
        <v>37883.199999999997</v>
      </c>
      <c r="F54" s="113">
        <f t="shared" si="11"/>
        <v>2469.2754307978207</v>
      </c>
      <c r="G54" s="115" t="str">
        <f t="shared" si="3"/>
        <v>Albania</v>
      </c>
      <c r="H54" s="116">
        <f t="shared" si="7"/>
        <v>33.870867935049255</v>
      </c>
      <c r="I54" s="117" t="str">
        <f t="shared" si="4"/>
        <v>Albania</v>
      </c>
      <c r="J54" s="118">
        <f t="shared" si="5"/>
        <v>2469.2754307978207</v>
      </c>
    </row>
    <row r="55" spans="1:15" x14ac:dyDescent="0.25">
      <c r="A55" s="120" t="s">
        <v>42</v>
      </c>
      <c r="B55" s="113">
        <f>'DATA-3'!B51</f>
        <v>668643.45900000003</v>
      </c>
      <c r="C55" s="114">
        <f t="shared" si="6"/>
        <v>6641197</v>
      </c>
      <c r="D55" s="113">
        <f t="shared" si="9"/>
        <v>100.68116621145255</v>
      </c>
      <c r="E55" s="131">
        <f>C163</f>
        <v>123538.9</v>
      </c>
      <c r="F55" s="113">
        <f t="shared" si="11"/>
        <v>5412.4122766189439</v>
      </c>
      <c r="G55" s="115" t="str">
        <f t="shared" si="3"/>
        <v>Serbia</v>
      </c>
      <c r="H55" s="116">
        <f t="shared" si="7"/>
        <v>100.68116621145255</v>
      </c>
      <c r="I55" s="117" t="str">
        <f t="shared" si="4"/>
        <v>Serbia</v>
      </c>
      <c r="J55" s="118">
        <f t="shared" si="5"/>
        <v>5412.4122766189439</v>
      </c>
    </row>
    <row r="56" spans="1:15" x14ac:dyDescent="0.25">
      <c r="A56" s="120" t="s">
        <v>178</v>
      </c>
      <c r="B56" s="113">
        <f>'DATA-3'!B52</f>
        <v>6820681.4079999998</v>
      </c>
      <c r="C56" s="114">
        <f t="shared" si="6"/>
        <v>85279553</v>
      </c>
      <c r="D56" s="113">
        <f t="shared" si="9"/>
        <v>79.9802668759298</v>
      </c>
      <c r="E56" s="131">
        <f>C164</f>
        <v>2343227.5</v>
      </c>
      <c r="F56" s="113">
        <f t="shared" si="11"/>
        <v>2910.8063165014919</v>
      </c>
      <c r="G56" s="115" t="str">
        <f t="shared" si="3"/>
        <v>Türkiye</v>
      </c>
      <c r="H56" s="116">
        <f t="shared" si="7"/>
        <v>79.9802668759298</v>
      </c>
      <c r="I56" s="117" t="str">
        <f t="shared" si="4"/>
        <v>Türkiye</v>
      </c>
      <c r="J56" s="118">
        <f t="shared" si="5"/>
        <v>2910.8063165014919</v>
      </c>
    </row>
    <row r="57" spans="1:15" ht="13.8" thickBot="1" x14ac:dyDescent="0.3">
      <c r="A57" s="132" t="s">
        <v>121</v>
      </c>
      <c r="B57" s="133">
        <f>'DATA-3'!B54</f>
        <v>106860.63</v>
      </c>
      <c r="C57" s="134">
        <f t="shared" si="6"/>
        <v>1773971</v>
      </c>
      <c r="D57" s="133">
        <f t="shared" si="9"/>
        <v>60.238092956423749</v>
      </c>
      <c r="E57" s="134" t="str">
        <f>C165</f>
        <v>:</v>
      </c>
      <c r="F57" s="133" t="str">
        <f t="shared" si="11"/>
        <v>:</v>
      </c>
      <c r="G57" s="135" t="str">
        <f t="shared" si="3"/>
        <v>Kosovo*</v>
      </c>
      <c r="H57" s="136">
        <f t="shared" si="7"/>
        <v>60.238092956423749</v>
      </c>
      <c r="I57" s="137" t="str">
        <f t="shared" si="4"/>
        <v>Kosovo*</v>
      </c>
      <c r="J57" s="138" t="str">
        <f t="shared" si="5"/>
        <v>:</v>
      </c>
      <c r="K57" s="139"/>
    </row>
    <row r="58" spans="1:15" x14ac:dyDescent="0.25">
      <c r="A58" s="66"/>
      <c r="B58" s="140"/>
      <c r="C58" s="141"/>
      <c r="D58" s="141"/>
      <c r="E58" s="142"/>
      <c r="F58" s="142"/>
      <c r="G58" s="143"/>
      <c r="H58" s="116"/>
      <c r="I58" s="144"/>
      <c r="J58" s="145"/>
      <c r="M58" s="146"/>
    </row>
    <row r="59" spans="1:15" x14ac:dyDescent="0.25">
      <c r="A59" s="29" t="s">
        <v>120</v>
      </c>
      <c r="C59" s="141"/>
      <c r="D59" s="141"/>
      <c r="E59" s="142"/>
      <c r="F59" s="142"/>
      <c r="G59" s="143"/>
      <c r="H59" s="116"/>
      <c r="I59" s="144"/>
      <c r="J59" s="145"/>
    </row>
    <row r="62" spans="1:15" x14ac:dyDescent="0.25">
      <c r="A62" s="10" t="s">
        <v>289</v>
      </c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</row>
    <row r="63" spans="1:15" x14ac:dyDescent="0.25">
      <c r="A63" s="12" t="s">
        <v>138</v>
      </c>
      <c r="B63" s="12" t="s">
        <v>139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</row>
    <row r="64" spans="1:15" x14ac:dyDescent="0.25">
      <c r="A64" s="284" t="s">
        <v>285</v>
      </c>
      <c r="B64" s="295" t="s">
        <v>286</v>
      </c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</row>
    <row r="65" spans="1:15" x14ac:dyDescent="0.25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</row>
    <row r="66" spans="1:15" x14ac:dyDescent="0.25">
      <c r="A66" s="13" t="s">
        <v>140</v>
      </c>
      <c r="B66" s="285"/>
      <c r="C66" s="285"/>
      <c r="D66" s="13" t="s">
        <v>287</v>
      </c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</row>
    <row r="67" spans="1:15" x14ac:dyDescent="0.25">
      <c r="A67" s="13" t="s">
        <v>141</v>
      </c>
      <c r="B67" s="285"/>
      <c r="C67" s="285"/>
      <c r="D67" s="13" t="s">
        <v>288</v>
      </c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</row>
    <row r="68" spans="1:15" x14ac:dyDescent="0.25">
      <c r="A68" s="72" t="s">
        <v>47</v>
      </c>
      <c r="B68" s="72" t="s">
        <v>48</v>
      </c>
    </row>
    <row r="69" spans="1:15" x14ac:dyDescent="0.25">
      <c r="A69" s="72" t="s">
        <v>49</v>
      </c>
      <c r="B69" s="72" t="s">
        <v>48</v>
      </c>
    </row>
    <row r="71" spans="1:15" x14ac:dyDescent="0.25">
      <c r="A71" s="76" t="s">
        <v>46</v>
      </c>
      <c r="B71" s="147">
        <v>2023</v>
      </c>
    </row>
    <row r="72" spans="1:15" x14ac:dyDescent="0.25">
      <c r="A72" s="22" t="s">
        <v>118</v>
      </c>
      <c r="B72" s="63">
        <v>447695350</v>
      </c>
    </row>
    <row r="73" spans="1:15" x14ac:dyDescent="0.25">
      <c r="A73" s="22" t="s">
        <v>12</v>
      </c>
      <c r="B73" s="30">
        <v>11742796</v>
      </c>
    </row>
    <row r="74" spans="1:15" x14ac:dyDescent="0.25">
      <c r="A74" s="22" t="s">
        <v>13</v>
      </c>
      <c r="B74" s="63">
        <v>6447710</v>
      </c>
    </row>
    <row r="75" spans="1:15" x14ac:dyDescent="0.25">
      <c r="A75" s="22" t="s">
        <v>96</v>
      </c>
      <c r="B75" s="30">
        <v>10827529</v>
      </c>
    </row>
    <row r="76" spans="1:15" x14ac:dyDescent="0.25">
      <c r="A76" s="22" t="s">
        <v>14</v>
      </c>
      <c r="B76" s="63">
        <v>5932654</v>
      </c>
    </row>
    <row r="77" spans="1:15" x14ac:dyDescent="0.25">
      <c r="A77" s="22" t="s">
        <v>15</v>
      </c>
      <c r="B77" s="30">
        <v>83118501</v>
      </c>
    </row>
    <row r="78" spans="1:15" x14ac:dyDescent="0.25">
      <c r="A78" s="22" t="s">
        <v>16</v>
      </c>
      <c r="B78" s="63">
        <v>1365884</v>
      </c>
    </row>
    <row r="79" spans="1:15" x14ac:dyDescent="0.25">
      <c r="A79" s="22" t="s">
        <v>17</v>
      </c>
      <c r="B79" s="30">
        <v>5271395</v>
      </c>
    </row>
    <row r="80" spans="1:15" x14ac:dyDescent="0.25">
      <c r="A80" s="22" t="s">
        <v>18</v>
      </c>
      <c r="B80" s="63">
        <v>10413982</v>
      </c>
    </row>
    <row r="81" spans="1:2" x14ac:dyDescent="0.25">
      <c r="A81" s="22" t="s">
        <v>19</v>
      </c>
      <c r="B81" s="30">
        <v>48085361</v>
      </c>
    </row>
    <row r="82" spans="1:2" x14ac:dyDescent="0.25">
      <c r="A82" s="22" t="s">
        <v>20</v>
      </c>
      <c r="B82" s="63">
        <v>68277210</v>
      </c>
    </row>
    <row r="83" spans="1:2" x14ac:dyDescent="0.25">
      <c r="A83" s="22" t="s">
        <v>21</v>
      </c>
      <c r="B83" s="30">
        <v>3850894</v>
      </c>
    </row>
    <row r="84" spans="1:2" x14ac:dyDescent="0.25">
      <c r="A84" s="22" t="s">
        <v>22</v>
      </c>
      <c r="B84" s="63">
        <v>58997201</v>
      </c>
    </row>
    <row r="85" spans="1:2" x14ac:dyDescent="0.25">
      <c r="A85" s="22" t="s">
        <v>23</v>
      </c>
      <c r="B85" s="30">
        <v>949084</v>
      </c>
    </row>
    <row r="86" spans="1:2" x14ac:dyDescent="0.25">
      <c r="A86" s="22" t="s">
        <v>24</v>
      </c>
      <c r="B86" s="63">
        <v>1883008</v>
      </c>
    </row>
    <row r="87" spans="1:2" x14ac:dyDescent="0.25">
      <c r="A87" s="22" t="s">
        <v>25</v>
      </c>
      <c r="B87" s="30">
        <v>2857279</v>
      </c>
    </row>
    <row r="88" spans="1:2" x14ac:dyDescent="0.25">
      <c r="A88" s="22" t="s">
        <v>26</v>
      </c>
      <c r="B88" s="63">
        <v>660809</v>
      </c>
    </row>
    <row r="89" spans="1:2" x14ac:dyDescent="0.25">
      <c r="A89" s="22" t="s">
        <v>27</v>
      </c>
      <c r="B89" s="30">
        <v>9599744</v>
      </c>
    </row>
    <row r="90" spans="1:2" x14ac:dyDescent="0.25">
      <c r="A90" s="22" t="s">
        <v>28</v>
      </c>
      <c r="B90" s="63">
        <v>542051</v>
      </c>
    </row>
    <row r="91" spans="1:2" x14ac:dyDescent="0.25">
      <c r="A91" s="22" t="s">
        <v>29</v>
      </c>
      <c r="B91" s="30">
        <v>17811291</v>
      </c>
    </row>
    <row r="92" spans="1:2" x14ac:dyDescent="0.25">
      <c r="A92" s="22" t="s">
        <v>30</v>
      </c>
      <c r="B92" s="63">
        <v>9104772</v>
      </c>
    </row>
    <row r="93" spans="1:2" x14ac:dyDescent="0.25">
      <c r="A93" s="22" t="s">
        <v>31</v>
      </c>
      <c r="B93" s="30">
        <v>36753736</v>
      </c>
    </row>
    <row r="94" spans="1:2" x14ac:dyDescent="0.25">
      <c r="A94" s="22" t="s">
        <v>32</v>
      </c>
      <c r="B94" s="63">
        <v>10516621</v>
      </c>
    </row>
    <row r="95" spans="1:2" x14ac:dyDescent="0.25">
      <c r="A95" s="22" t="s">
        <v>33</v>
      </c>
      <c r="B95" s="30">
        <v>19054548</v>
      </c>
    </row>
    <row r="96" spans="1:2" x14ac:dyDescent="0.25">
      <c r="A96" s="22" t="s">
        <v>34</v>
      </c>
      <c r="B96" s="63">
        <v>2116972</v>
      </c>
    </row>
    <row r="97" spans="1:2" x14ac:dyDescent="0.25">
      <c r="A97" s="22" t="s">
        <v>35</v>
      </c>
      <c r="B97" s="30">
        <v>5428792</v>
      </c>
    </row>
    <row r="98" spans="1:2" x14ac:dyDescent="0.25">
      <c r="A98" s="22" t="s">
        <v>36</v>
      </c>
      <c r="B98" s="63">
        <v>5563970</v>
      </c>
    </row>
    <row r="99" spans="1:2" x14ac:dyDescent="0.25">
      <c r="A99" s="22" t="s">
        <v>37</v>
      </c>
      <c r="B99" s="30">
        <v>10521556</v>
      </c>
    </row>
    <row r="100" spans="1:2" x14ac:dyDescent="0.25">
      <c r="A100" s="22" t="s">
        <v>38</v>
      </c>
      <c r="B100" s="63">
        <v>387758</v>
      </c>
    </row>
    <row r="101" spans="1:2" x14ac:dyDescent="0.25">
      <c r="A101" s="22" t="s">
        <v>39</v>
      </c>
      <c r="B101" s="30">
        <v>5488984</v>
      </c>
    </row>
    <row r="102" spans="1:2" x14ac:dyDescent="0.25">
      <c r="A102" s="22" t="s">
        <v>50</v>
      </c>
      <c r="B102" s="63" t="s">
        <v>4</v>
      </c>
    </row>
    <row r="103" spans="1:2" x14ac:dyDescent="0.25">
      <c r="A103" s="22" t="s">
        <v>40</v>
      </c>
      <c r="B103" s="30">
        <v>616695</v>
      </c>
    </row>
    <row r="104" spans="1:2" x14ac:dyDescent="0.25">
      <c r="A104" s="22" t="s">
        <v>43</v>
      </c>
      <c r="B104" s="63">
        <v>2512758</v>
      </c>
    </row>
    <row r="105" spans="1:2" x14ac:dyDescent="0.25">
      <c r="A105" s="22" t="s">
        <v>97</v>
      </c>
      <c r="B105" s="30">
        <v>1829954</v>
      </c>
    </row>
    <row r="106" spans="1:2" x14ac:dyDescent="0.25">
      <c r="A106" s="22" t="s">
        <v>51</v>
      </c>
      <c r="B106" s="63">
        <v>3736357</v>
      </c>
    </row>
    <row r="107" spans="1:2" x14ac:dyDescent="0.25">
      <c r="A107" s="22" t="s">
        <v>41</v>
      </c>
      <c r="B107" s="30">
        <v>2761785</v>
      </c>
    </row>
    <row r="108" spans="1:2" x14ac:dyDescent="0.25">
      <c r="A108" s="22" t="s">
        <v>42</v>
      </c>
      <c r="B108" s="63">
        <v>6641197</v>
      </c>
    </row>
    <row r="109" spans="1:2" x14ac:dyDescent="0.25">
      <c r="A109" s="22" t="s">
        <v>178</v>
      </c>
      <c r="B109" s="30">
        <v>85279553</v>
      </c>
    </row>
    <row r="110" spans="1:2" x14ac:dyDescent="0.25">
      <c r="A110" s="22" t="s">
        <v>121</v>
      </c>
      <c r="B110" s="63">
        <v>1773971</v>
      </c>
    </row>
    <row r="111" spans="1:2" x14ac:dyDescent="0.25">
      <c r="A111" s="72" t="s">
        <v>296</v>
      </c>
    </row>
    <row r="119" spans="1:15" x14ac:dyDescent="0.25">
      <c r="A119" s="10" t="s">
        <v>290</v>
      </c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</row>
    <row r="120" spans="1:15" x14ac:dyDescent="0.25">
      <c r="A120" s="12" t="s">
        <v>138</v>
      </c>
      <c r="B120" s="12" t="s">
        <v>139</v>
      </c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</row>
    <row r="121" spans="1:15" x14ac:dyDescent="0.25">
      <c r="A121" s="284" t="s">
        <v>285</v>
      </c>
      <c r="B121" s="295" t="s">
        <v>286</v>
      </c>
      <c r="C121" s="296"/>
      <c r="D121" s="296"/>
      <c r="E121" s="296"/>
      <c r="F121" s="296"/>
      <c r="G121" s="296"/>
      <c r="H121" s="296"/>
      <c r="I121" s="296"/>
      <c r="J121" s="296"/>
      <c r="K121" s="296"/>
      <c r="L121" s="296"/>
      <c r="M121" s="296"/>
      <c r="N121" s="296"/>
      <c r="O121" s="296"/>
    </row>
    <row r="122" spans="1:15" x14ac:dyDescent="0.25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</row>
    <row r="123" spans="1:15" x14ac:dyDescent="0.25">
      <c r="A123" s="13" t="s">
        <v>140</v>
      </c>
      <c r="B123" s="285"/>
      <c r="C123" s="285"/>
      <c r="D123" s="13" t="s">
        <v>284</v>
      </c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</row>
    <row r="124" spans="1:15" x14ac:dyDescent="0.25">
      <c r="A124" s="13" t="s">
        <v>141</v>
      </c>
      <c r="B124" s="285"/>
      <c r="C124" s="285"/>
      <c r="D124" s="13" t="s">
        <v>291</v>
      </c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</row>
    <row r="125" spans="1:15" x14ac:dyDescent="0.25">
      <c r="A125" s="3" t="s">
        <v>61</v>
      </c>
      <c r="B125" s="3" t="s">
        <v>60</v>
      </c>
    </row>
    <row r="126" spans="1:15" x14ac:dyDescent="0.25">
      <c r="A126" s="3" t="s">
        <v>8</v>
      </c>
      <c r="B126" s="3">
        <v>2023</v>
      </c>
    </row>
    <row r="127" spans="1:15" x14ac:dyDescent="0.25">
      <c r="A127" s="3"/>
      <c r="B127" s="3"/>
    </row>
    <row r="128" spans="1:15" ht="118.8" x14ac:dyDescent="0.25">
      <c r="A128" s="148" t="s">
        <v>62</v>
      </c>
      <c r="B128" s="149" t="s">
        <v>63</v>
      </c>
      <c r="C128" s="149" t="s">
        <v>127</v>
      </c>
      <c r="D128" s="149" t="s">
        <v>59</v>
      </c>
      <c r="E128" s="149" t="s">
        <v>64</v>
      </c>
      <c r="F128" s="149" t="s">
        <v>183</v>
      </c>
    </row>
    <row r="129" spans="1:6" x14ac:dyDescent="0.25">
      <c r="A129" s="81" t="s">
        <v>118</v>
      </c>
      <c r="B129" s="150">
        <v>17203657.199999999</v>
      </c>
      <c r="C129" s="150">
        <v>17203657.199999999</v>
      </c>
      <c r="D129" s="150">
        <v>13205790.5</v>
      </c>
      <c r="E129" s="150">
        <v>12053036.199999999</v>
      </c>
      <c r="F129" s="151"/>
    </row>
    <row r="130" spans="1:6" x14ac:dyDescent="0.25">
      <c r="A130" s="58" t="s">
        <v>12</v>
      </c>
      <c r="B130" s="152">
        <v>596202.69999999995</v>
      </c>
      <c r="C130" s="152">
        <v>528155.19999999995</v>
      </c>
      <c r="D130" s="152">
        <v>439460.2</v>
      </c>
      <c r="E130" s="152">
        <v>403604.6</v>
      </c>
      <c r="F130" s="153" t="s">
        <v>181</v>
      </c>
    </row>
    <row r="131" spans="1:6" x14ac:dyDescent="0.25">
      <c r="A131" s="34" t="s">
        <v>13</v>
      </c>
      <c r="B131" s="152">
        <v>94709.3</v>
      </c>
      <c r="C131" s="152">
        <v>156882.29999999999</v>
      </c>
      <c r="D131" s="152">
        <v>50935.1</v>
      </c>
      <c r="E131" s="152">
        <v>37947.1</v>
      </c>
      <c r="F131" s="153" t="s">
        <v>182</v>
      </c>
    </row>
    <row r="132" spans="1:6" x14ac:dyDescent="0.25">
      <c r="A132" s="34" t="s">
        <v>96</v>
      </c>
      <c r="B132" s="152">
        <v>317385.8</v>
      </c>
      <c r="C132" s="152">
        <v>375117.7</v>
      </c>
      <c r="D132" s="152">
        <v>201035.2</v>
      </c>
      <c r="E132" s="152">
        <v>157062.39999999999</v>
      </c>
      <c r="F132" s="153" t="s">
        <v>182</v>
      </c>
    </row>
    <row r="133" spans="1:6" x14ac:dyDescent="0.25">
      <c r="A133" s="34" t="s">
        <v>14</v>
      </c>
      <c r="B133" s="152">
        <v>376430</v>
      </c>
      <c r="C133" s="152">
        <v>284515.20000000001</v>
      </c>
      <c r="D133" s="152">
        <v>312348</v>
      </c>
      <c r="E133" s="152">
        <v>275930.59999999998</v>
      </c>
      <c r="F133" s="153" t="s">
        <v>182</v>
      </c>
    </row>
    <row r="134" spans="1:6" x14ac:dyDescent="0.25">
      <c r="A134" s="34" t="s">
        <v>15</v>
      </c>
      <c r="B134" s="152">
        <v>4185550</v>
      </c>
      <c r="C134" s="152">
        <v>3739435.4</v>
      </c>
      <c r="D134" s="152">
        <v>3066650.8</v>
      </c>
      <c r="E134" s="152">
        <v>2891893</v>
      </c>
      <c r="F134" s="153" t="s">
        <v>181</v>
      </c>
    </row>
    <row r="135" spans="1:6" x14ac:dyDescent="0.25">
      <c r="A135" s="34" t="s">
        <v>16</v>
      </c>
      <c r="B135" s="152">
        <v>38187.800000000003</v>
      </c>
      <c r="C135" s="152">
        <v>41599.599999999999</v>
      </c>
      <c r="D135" s="152">
        <v>20828.400000000001</v>
      </c>
      <c r="E135" s="152">
        <v>15705.2</v>
      </c>
      <c r="F135" s="153" t="s">
        <v>181</v>
      </c>
    </row>
    <row r="136" spans="1:6" x14ac:dyDescent="0.25">
      <c r="A136" s="34" t="s">
        <v>17</v>
      </c>
      <c r="B136" s="152">
        <v>509951.8</v>
      </c>
      <c r="C136" s="152">
        <v>430117.7</v>
      </c>
      <c r="D136" s="152">
        <v>379703</v>
      </c>
      <c r="E136" s="152">
        <v>393568.7</v>
      </c>
      <c r="F136" s="153" t="s">
        <v>181</v>
      </c>
    </row>
    <row r="137" spans="1:6" x14ac:dyDescent="0.25">
      <c r="A137" s="34" t="s">
        <v>18</v>
      </c>
      <c r="B137" s="152">
        <v>225196.9</v>
      </c>
      <c r="C137" s="152">
        <v>278033.59999999998</v>
      </c>
      <c r="D137" s="152">
        <v>205234.2</v>
      </c>
      <c r="E137" s="152">
        <v>178211.3</v>
      </c>
      <c r="F137" s="153" t="s">
        <v>181</v>
      </c>
    </row>
    <row r="138" spans="1:6" x14ac:dyDescent="0.25">
      <c r="A138" s="34" t="s">
        <v>19</v>
      </c>
      <c r="B138" s="152">
        <v>1498324</v>
      </c>
      <c r="C138" s="152">
        <v>1669769.2</v>
      </c>
      <c r="D138" s="152">
        <v>1239760.8999999999</v>
      </c>
      <c r="E138" s="152">
        <v>1116891.3999999999</v>
      </c>
      <c r="F138" s="153" t="s">
        <v>181</v>
      </c>
    </row>
    <row r="139" spans="1:6" x14ac:dyDescent="0.25">
      <c r="A139" s="34" t="s">
        <v>20</v>
      </c>
      <c r="B139" s="152">
        <v>2822454.6</v>
      </c>
      <c r="C139" s="152">
        <v>2583837.2000000002</v>
      </c>
      <c r="D139" s="152">
        <v>2304711.4</v>
      </c>
      <c r="E139" s="152">
        <v>2131799.1</v>
      </c>
      <c r="F139" s="153" t="s">
        <v>181</v>
      </c>
    </row>
    <row r="140" spans="1:6" x14ac:dyDescent="0.25">
      <c r="A140" s="34" t="s">
        <v>21</v>
      </c>
      <c r="B140" s="152">
        <v>78060.399999999994</v>
      </c>
      <c r="C140" s="152">
        <v>114217.8</v>
      </c>
      <c r="D140" s="152">
        <v>59228</v>
      </c>
      <c r="E140" s="152">
        <v>49094.9</v>
      </c>
      <c r="F140" s="153" t="s">
        <v>181</v>
      </c>
    </row>
    <row r="141" spans="1:6" x14ac:dyDescent="0.25">
      <c r="A141" s="34" t="s">
        <v>22</v>
      </c>
      <c r="B141" s="152">
        <v>2131390</v>
      </c>
      <c r="C141" s="152">
        <v>2215927.6</v>
      </c>
      <c r="D141" s="152">
        <v>1706421.9</v>
      </c>
      <c r="E141" s="152">
        <v>1553983.4</v>
      </c>
      <c r="F141" s="153" t="s">
        <v>181</v>
      </c>
    </row>
    <row r="142" spans="1:6" x14ac:dyDescent="0.25">
      <c r="A142" s="34" t="s">
        <v>23</v>
      </c>
      <c r="B142" s="152">
        <v>31340</v>
      </c>
      <c r="C142" s="152">
        <v>34415.300000000003</v>
      </c>
      <c r="D142" s="152">
        <v>26964</v>
      </c>
      <c r="E142" s="152">
        <v>23821</v>
      </c>
      <c r="F142" s="153" t="s">
        <v>181</v>
      </c>
    </row>
    <row r="143" spans="1:6" x14ac:dyDescent="0.25">
      <c r="A143" s="34" t="s">
        <v>24</v>
      </c>
      <c r="B143" s="152">
        <v>39372.400000000001</v>
      </c>
      <c r="C143" s="152">
        <v>50929.599999999999</v>
      </c>
      <c r="D143" s="152">
        <v>25298.9</v>
      </c>
      <c r="E143" s="152">
        <v>18538.099999999999</v>
      </c>
      <c r="F143" s="153" t="s">
        <v>181</v>
      </c>
    </row>
    <row r="144" spans="1:6" x14ac:dyDescent="0.25">
      <c r="A144" s="34" t="s">
        <v>25</v>
      </c>
      <c r="B144" s="152">
        <v>73792.800000000003</v>
      </c>
      <c r="C144" s="152">
        <v>94861.4</v>
      </c>
      <c r="D144" s="152">
        <v>44031.1</v>
      </c>
      <c r="E144" s="152">
        <v>34965.199999999997</v>
      </c>
      <c r="F144" s="153" t="s">
        <v>181</v>
      </c>
    </row>
    <row r="145" spans="1:6" x14ac:dyDescent="0.25">
      <c r="A145" s="34" t="s">
        <v>26</v>
      </c>
      <c r="B145" s="152">
        <v>80991.899999999994</v>
      </c>
      <c r="C145" s="152">
        <v>61583.3</v>
      </c>
      <c r="D145" s="152">
        <v>54719.5</v>
      </c>
      <c r="E145" s="152">
        <v>44827</v>
      </c>
      <c r="F145" s="153" t="s">
        <v>181</v>
      </c>
    </row>
    <row r="146" spans="1:6" x14ac:dyDescent="0.25">
      <c r="A146" s="34" t="s">
        <v>27</v>
      </c>
      <c r="B146" s="152">
        <v>197902</v>
      </c>
      <c r="C146" s="152">
        <v>282349.5</v>
      </c>
      <c r="D146" s="152">
        <v>138670.5</v>
      </c>
      <c r="E146" s="152">
        <v>125813</v>
      </c>
      <c r="F146" s="153" t="s">
        <v>182</v>
      </c>
    </row>
    <row r="147" spans="1:6" x14ac:dyDescent="0.25">
      <c r="A147" s="34" t="s">
        <v>28</v>
      </c>
      <c r="B147" s="152">
        <v>20541.400000000001</v>
      </c>
      <c r="C147" s="152">
        <v>22624.2</v>
      </c>
      <c r="D147" s="152">
        <v>14471.1</v>
      </c>
      <c r="E147" s="152">
        <v>12723.7</v>
      </c>
      <c r="F147" s="153" t="s">
        <v>181</v>
      </c>
    </row>
    <row r="148" spans="1:6" x14ac:dyDescent="0.25">
      <c r="A148" s="34" t="s">
        <v>29</v>
      </c>
      <c r="B148" s="152">
        <v>1067599</v>
      </c>
      <c r="C148" s="152">
        <v>908262.5</v>
      </c>
      <c r="D148" s="152">
        <v>794815</v>
      </c>
      <c r="E148" s="152">
        <v>732967.5</v>
      </c>
      <c r="F148" s="153" t="s">
        <v>181</v>
      </c>
    </row>
    <row r="149" spans="1:6" x14ac:dyDescent="0.25">
      <c r="A149" s="34" t="s">
        <v>30</v>
      </c>
      <c r="B149" s="152">
        <v>473226.7</v>
      </c>
      <c r="C149" s="152">
        <v>417576.3</v>
      </c>
      <c r="D149" s="152">
        <v>345711.5</v>
      </c>
      <c r="E149" s="152">
        <v>316635.7</v>
      </c>
      <c r="F149" s="153" t="s">
        <v>181</v>
      </c>
    </row>
    <row r="150" spans="1:6" x14ac:dyDescent="0.25">
      <c r="A150" s="34" t="s">
        <v>31</v>
      </c>
      <c r="B150" s="152">
        <v>751931.7</v>
      </c>
      <c r="C150" s="152">
        <v>1112989.2</v>
      </c>
      <c r="D150" s="152">
        <v>560617.5</v>
      </c>
      <c r="E150" s="152">
        <v>480568.3</v>
      </c>
      <c r="F150" s="153" t="s">
        <v>182</v>
      </c>
    </row>
    <row r="151" spans="1:6" x14ac:dyDescent="0.25">
      <c r="A151" s="34" t="s">
        <v>32</v>
      </c>
      <c r="B151" s="152">
        <v>267923.20000000001</v>
      </c>
      <c r="C151" s="152">
        <v>325503.09999999998</v>
      </c>
      <c r="D151" s="152">
        <v>203812.9</v>
      </c>
      <c r="E151" s="152">
        <v>185060.2</v>
      </c>
      <c r="F151" s="153" t="s">
        <v>181</v>
      </c>
    </row>
    <row r="152" spans="1:6" x14ac:dyDescent="0.25">
      <c r="A152" s="34" t="s">
        <v>33</v>
      </c>
      <c r="B152" s="152">
        <v>324368.59999999998</v>
      </c>
      <c r="C152" s="152">
        <v>566084.1</v>
      </c>
      <c r="D152" s="152">
        <v>195485.9</v>
      </c>
      <c r="E152" s="152">
        <v>138771.6</v>
      </c>
      <c r="F152" s="153" t="s">
        <v>182</v>
      </c>
    </row>
    <row r="153" spans="1:6" x14ac:dyDescent="0.25">
      <c r="A153" s="34" t="s">
        <v>34</v>
      </c>
      <c r="B153" s="152">
        <v>63951.199999999997</v>
      </c>
      <c r="C153" s="152">
        <v>74227</v>
      </c>
      <c r="D153" s="152">
        <v>46925.2</v>
      </c>
      <c r="E153" s="152">
        <v>41248.6</v>
      </c>
      <c r="F153" s="153" t="s">
        <v>181</v>
      </c>
    </row>
    <row r="154" spans="1:6" x14ac:dyDescent="0.25">
      <c r="A154" s="34" t="s">
        <v>35</v>
      </c>
      <c r="B154" s="152">
        <v>123833.2</v>
      </c>
      <c r="C154" s="152">
        <v>154745.79999999999</v>
      </c>
      <c r="D154" s="152">
        <v>91855.3</v>
      </c>
      <c r="E154" s="152">
        <v>67309.600000000006</v>
      </c>
      <c r="F154" s="153" t="s">
        <v>181</v>
      </c>
    </row>
    <row r="155" spans="1:6" x14ac:dyDescent="0.25">
      <c r="A155" s="34" t="s">
        <v>36</v>
      </c>
      <c r="B155" s="152">
        <v>272782</v>
      </c>
      <c r="C155" s="152">
        <v>223220.4</v>
      </c>
      <c r="D155" s="152">
        <v>203965.4</v>
      </c>
      <c r="E155" s="152">
        <v>186908</v>
      </c>
      <c r="F155" s="153" t="s">
        <v>181</v>
      </c>
    </row>
    <row r="156" spans="1:6" x14ac:dyDescent="0.25">
      <c r="A156" s="34" t="s">
        <v>37</v>
      </c>
      <c r="B156" s="152">
        <v>541184</v>
      </c>
      <c r="C156" s="152">
        <v>459804.5</v>
      </c>
      <c r="D156" s="152">
        <v>473520.1</v>
      </c>
      <c r="E156" s="152">
        <v>434652.1</v>
      </c>
      <c r="F156" s="153" t="s">
        <v>182</v>
      </c>
    </row>
    <row r="157" spans="1:6" x14ac:dyDescent="0.25">
      <c r="A157" s="34" t="s">
        <v>38</v>
      </c>
      <c r="B157" s="152">
        <v>29092.799999999999</v>
      </c>
      <c r="C157" s="152">
        <v>19566.2</v>
      </c>
      <c r="D157" s="152">
        <v>15803.4</v>
      </c>
      <c r="E157" s="152">
        <v>21835.5</v>
      </c>
      <c r="F157" s="153" t="s">
        <v>182</v>
      </c>
    </row>
    <row r="158" spans="1:6" x14ac:dyDescent="0.25">
      <c r="A158" s="34" t="s">
        <v>39</v>
      </c>
      <c r="B158" s="152">
        <v>446533.8</v>
      </c>
      <c r="C158" s="152">
        <v>359687.7</v>
      </c>
      <c r="D158" s="152">
        <v>397597</v>
      </c>
      <c r="E158" s="152">
        <v>318944.7</v>
      </c>
      <c r="F158" s="153" t="s">
        <v>182</v>
      </c>
    </row>
    <row r="159" spans="1:6" x14ac:dyDescent="0.25">
      <c r="A159" s="34" t="s">
        <v>50</v>
      </c>
      <c r="B159" s="152">
        <v>25523.8</v>
      </c>
      <c r="C159" s="152">
        <v>46522.6</v>
      </c>
      <c r="D159" s="152">
        <v>17675.900000000001</v>
      </c>
      <c r="E159" s="152">
        <v>14159.1</v>
      </c>
      <c r="F159" s="153" t="s">
        <v>182</v>
      </c>
    </row>
    <row r="160" spans="1:6" x14ac:dyDescent="0.25">
      <c r="A160" s="34" t="s">
        <v>40</v>
      </c>
      <c r="B160" s="152">
        <v>6963.6</v>
      </c>
      <c r="C160" s="152">
        <v>12380</v>
      </c>
      <c r="D160" s="152">
        <v>4366.8</v>
      </c>
      <c r="E160" s="152" t="s">
        <v>4</v>
      </c>
      <c r="F160" s="153" t="s">
        <v>182</v>
      </c>
    </row>
    <row r="161" spans="1:6" x14ac:dyDescent="0.25">
      <c r="A161" s="34" t="s">
        <v>97</v>
      </c>
      <c r="B161" s="152">
        <v>14582.7</v>
      </c>
      <c r="C161" s="152">
        <v>28925.1</v>
      </c>
      <c r="D161" s="152">
        <v>9314.4</v>
      </c>
      <c r="E161" s="152">
        <v>8017.8</v>
      </c>
      <c r="F161" s="153" t="s">
        <v>182</v>
      </c>
    </row>
    <row r="162" spans="1:6" x14ac:dyDescent="0.25">
      <c r="A162" s="34" t="s">
        <v>41</v>
      </c>
      <c r="B162" s="152">
        <v>21782.2</v>
      </c>
      <c r="C162" s="152">
        <v>37883.199999999997</v>
      </c>
      <c r="D162" s="152">
        <v>13071.8</v>
      </c>
      <c r="E162" s="152">
        <v>12151.6</v>
      </c>
      <c r="F162" s="153" t="s">
        <v>182</v>
      </c>
    </row>
    <row r="163" spans="1:6" x14ac:dyDescent="0.25">
      <c r="A163" s="34" t="s">
        <v>42</v>
      </c>
      <c r="B163" s="152">
        <v>75204</v>
      </c>
      <c r="C163" s="152">
        <v>123538.9</v>
      </c>
      <c r="D163" s="152">
        <v>43040.6</v>
      </c>
      <c r="E163" s="152">
        <v>34614.199999999997</v>
      </c>
      <c r="F163" s="153" t="s">
        <v>182</v>
      </c>
    </row>
    <row r="164" spans="1:6" x14ac:dyDescent="0.25">
      <c r="A164" s="39" t="s">
        <v>178</v>
      </c>
      <c r="B164" s="154">
        <v>1030513.6</v>
      </c>
      <c r="C164" s="154">
        <v>2343227.5</v>
      </c>
      <c r="D164" s="154">
        <v>1195528.7</v>
      </c>
      <c r="E164" s="154">
        <v>969111.2</v>
      </c>
      <c r="F164" s="155" t="s">
        <v>182</v>
      </c>
    </row>
    <row r="165" spans="1:6" x14ac:dyDescent="0.25">
      <c r="A165" s="87" t="s">
        <v>121</v>
      </c>
      <c r="B165" s="156">
        <v>9680.1</v>
      </c>
      <c r="C165" s="156" t="s">
        <v>4</v>
      </c>
      <c r="D165" s="156">
        <v>6855.2</v>
      </c>
      <c r="E165" s="156" t="s">
        <v>4</v>
      </c>
      <c r="F165" s="157" t="s">
        <v>182</v>
      </c>
    </row>
    <row r="166" spans="1:6" x14ac:dyDescent="0.25">
      <c r="A166" s="72" t="s">
        <v>120</v>
      </c>
    </row>
  </sheetData>
  <mergeCells count="4">
    <mergeCell ref="G18:H19"/>
    <mergeCell ref="I18:J19"/>
    <mergeCell ref="B64:O64"/>
    <mergeCell ref="B121:O121"/>
  </mergeCells>
  <hyperlinks>
    <hyperlink ref="G16" r:id="rId1" display="https://gisco-services.ec.europa.eu/image/screen/home" xr:uid="{6EB5B464-2EA2-419A-9B78-A1CD5F37824B}"/>
    <hyperlink ref="A63" r:id="rId2" xr:uid="{218BD711-5C44-4EE1-B8BC-A7C593B71C7B}"/>
    <hyperlink ref="B63" r:id="rId3" xr:uid="{98480E3F-8ECE-4AF9-AB6D-A5AAFDEB8951}"/>
    <hyperlink ref="A120" r:id="rId4" xr:uid="{0DF91CA9-93FA-47E6-AD31-15D3395034A4}"/>
    <hyperlink ref="B120" r:id="rId5" xr:uid="{D689AC14-4E51-4459-9167-AA26C9DDC2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92D050"/>
  </sheetPr>
  <dimension ref="A1:AR58"/>
  <sheetViews>
    <sheetView workbookViewId="0">
      <pane xSplit="1" ySplit="11" topLeftCell="Q39" activePane="bottomRight" state="frozen"/>
      <selection pane="topRight" activeCell="B1" sqref="B1"/>
      <selection pane="bottomLeft" activeCell="A12" sqref="A12"/>
      <selection pane="bottomRight" activeCell="Y58" sqref="Y58"/>
    </sheetView>
  </sheetViews>
  <sheetFormatPr defaultColWidth="9.21875" defaultRowHeight="13.2" x14ac:dyDescent="0.25"/>
  <cols>
    <col min="1" max="1" width="44.109375" style="11" customWidth="1"/>
    <col min="2" max="2" width="10.6640625" style="11" bestFit="1" customWidth="1"/>
    <col min="3" max="3" width="10.44140625" style="11" customWidth="1"/>
    <col min="4" max="27" width="10.6640625" style="11" bestFit="1" customWidth="1"/>
    <col min="28" max="32" width="10.44140625" style="11" bestFit="1" customWidth="1"/>
    <col min="33" max="34" width="9.21875" style="11" bestFit="1" customWidth="1"/>
    <col min="35" max="35" width="10.5546875" style="11" customWidth="1"/>
    <col min="36" max="38" width="9.21875" style="11" bestFit="1" customWidth="1"/>
    <col min="39" max="39" width="9.21875" style="11"/>
    <col min="40" max="40" width="9.21875" style="11" bestFit="1" customWidth="1"/>
    <col min="41" max="16384" width="9.21875" style="11"/>
  </cols>
  <sheetData>
    <row r="1" spans="1:40" x14ac:dyDescent="0.25">
      <c r="A1" s="10" t="s">
        <v>298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40" x14ac:dyDescent="0.25">
      <c r="A2" s="12" t="s">
        <v>138</v>
      </c>
      <c r="B2" s="12" t="s">
        <v>139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1:40" x14ac:dyDescent="0.25">
      <c r="A3" s="284" t="s">
        <v>285</v>
      </c>
      <c r="B3" s="295" t="s">
        <v>286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40" x14ac:dyDescent="0.25">
      <c r="A4" s="285"/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</row>
    <row r="5" spans="1:40" x14ac:dyDescent="0.25">
      <c r="A5" s="13" t="s">
        <v>140</v>
      </c>
      <c r="B5" s="285"/>
      <c r="C5" s="285"/>
      <c r="D5" s="13" t="s">
        <v>284</v>
      </c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</row>
    <row r="6" spans="1:40" x14ac:dyDescent="0.25">
      <c r="A6" s="13" t="s">
        <v>141</v>
      </c>
      <c r="B6" s="285"/>
      <c r="C6" s="285"/>
      <c r="D6" s="13" t="s">
        <v>280</v>
      </c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</row>
    <row r="7" spans="1:40" x14ac:dyDescent="0.25">
      <c r="A7" s="10" t="s">
        <v>186</v>
      </c>
      <c r="B7" s="285"/>
      <c r="C7" s="13" t="s">
        <v>187</v>
      </c>
      <c r="D7" s="285"/>
      <c r="E7" s="2"/>
      <c r="F7" s="2"/>
      <c r="G7" s="2"/>
    </row>
    <row r="8" spans="1:40" x14ac:dyDescent="0.25">
      <c r="A8" s="10" t="s">
        <v>188</v>
      </c>
      <c r="B8" s="285"/>
      <c r="C8" s="13" t="s">
        <v>48</v>
      </c>
      <c r="D8" s="285"/>
      <c r="E8" s="2"/>
      <c r="F8" s="2"/>
      <c r="G8" s="2"/>
    </row>
    <row r="9" spans="1:40" x14ac:dyDescent="0.25">
      <c r="A9" s="10" t="s">
        <v>189</v>
      </c>
      <c r="B9" s="285"/>
      <c r="C9" s="13" t="s">
        <v>126</v>
      </c>
      <c r="D9" s="285"/>
      <c r="E9" s="14"/>
      <c r="F9" s="14"/>
      <c r="G9" s="14"/>
    </row>
    <row r="10" spans="1:40" x14ac:dyDescent="0.25">
      <c r="A10" s="10" t="s">
        <v>190</v>
      </c>
      <c r="B10" s="285"/>
      <c r="C10" s="13" t="s">
        <v>118</v>
      </c>
      <c r="D10" s="285"/>
      <c r="E10" s="3"/>
      <c r="F10" s="3"/>
      <c r="G10" s="3"/>
    </row>
    <row r="11" spans="1:40" x14ac:dyDescent="0.25">
      <c r="A11" s="148" t="s">
        <v>99</v>
      </c>
      <c r="B11" s="160">
        <v>1990</v>
      </c>
      <c r="C11" s="160">
        <v>1991</v>
      </c>
      <c r="D11" s="160">
        <v>1992</v>
      </c>
      <c r="E11" s="160">
        <v>1993</v>
      </c>
      <c r="F11" s="160">
        <v>1994</v>
      </c>
      <c r="G11" s="160">
        <v>1995</v>
      </c>
      <c r="H11" s="160">
        <v>1996</v>
      </c>
      <c r="I11" s="160">
        <v>1997</v>
      </c>
      <c r="J11" s="160">
        <v>1998</v>
      </c>
      <c r="K11" s="160">
        <v>1999</v>
      </c>
      <c r="L11" s="160">
        <v>2000</v>
      </c>
      <c r="M11" s="160">
        <v>2001</v>
      </c>
      <c r="N11" s="160">
        <v>2002</v>
      </c>
      <c r="O11" s="160">
        <v>2003</v>
      </c>
      <c r="P11" s="160">
        <v>2004</v>
      </c>
      <c r="Q11" s="160">
        <v>2005</v>
      </c>
      <c r="R11" s="160">
        <v>2006</v>
      </c>
      <c r="S11" s="160">
        <v>2007</v>
      </c>
      <c r="T11" s="160">
        <v>2008</v>
      </c>
      <c r="U11" s="160">
        <v>2009</v>
      </c>
      <c r="V11" s="160">
        <v>2010</v>
      </c>
      <c r="W11" s="160">
        <v>2011</v>
      </c>
      <c r="X11" s="160">
        <v>2012</v>
      </c>
      <c r="Y11" s="160">
        <v>2013</v>
      </c>
      <c r="Z11" s="160">
        <v>2014</v>
      </c>
      <c r="AA11" s="160">
        <v>2015</v>
      </c>
      <c r="AB11" s="160">
        <v>2016</v>
      </c>
      <c r="AC11" s="160">
        <v>2017</v>
      </c>
      <c r="AD11" s="160">
        <v>2018</v>
      </c>
      <c r="AE11" s="160">
        <v>2019</v>
      </c>
      <c r="AF11" s="160">
        <v>2020</v>
      </c>
      <c r="AG11" s="160">
        <v>2021</v>
      </c>
      <c r="AH11" s="160">
        <v>2022</v>
      </c>
      <c r="AI11" s="160">
        <v>2023</v>
      </c>
    </row>
    <row r="12" spans="1:40" x14ac:dyDescent="0.25">
      <c r="A12" s="22" t="s">
        <v>45</v>
      </c>
      <c r="B12" s="23">
        <v>60987851.394000001</v>
      </c>
      <c r="C12" s="23">
        <v>60752710.973999999</v>
      </c>
      <c r="D12" s="23">
        <v>59070963.137999997</v>
      </c>
      <c r="E12" s="23">
        <v>59011211.078000002</v>
      </c>
      <c r="F12" s="23">
        <v>58705467.577</v>
      </c>
      <c r="G12" s="23">
        <v>60774823.401000001</v>
      </c>
      <c r="H12" s="23">
        <v>62814997.163999997</v>
      </c>
      <c r="I12" s="23">
        <v>62442425.589000002</v>
      </c>
      <c r="J12" s="23">
        <v>62791362.725000001</v>
      </c>
      <c r="K12" s="23">
        <v>62264159.774999999</v>
      </c>
      <c r="L12" s="24">
        <v>62724894.109999999</v>
      </c>
      <c r="M12" s="23">
        <v>64313445.472000003</v>
      </c>
      <c r="N12" s="23">
        <v>64398246.916000001</v>
      </c>
      <c r="O12" s="23">
        <v>65979236.405000001</v>
      </c>
      <c r="P12" s="23">
        <v>66859537.254000001</v>
      </c>
      <c r="Q12" s="23">
        <v>67147591.674999997</v>
      </c>
      <c r="R12" s="24">
        <v>67727477.069999993</v>
      </c>
      <c r="S12" s="23">
        <v>66851751.386</v>
      </c>
      <c r="T12" s="23">
        <v>66687350.844999999</v>
      </c>
      <c r="U12" s="23">
        <v>62753096.217</v>
      </c>
      <c r="V12" s="23">
        <v>65300260.656000003</v>
      </c>
      <c r="W12" s="23">
        <v>63383073.577</v>
      </c>
      <c r="X12" s="24">
        <v>62579897.789999999</v>
      </c>
      <c r="Y12" s="23">
        <v>61953698.784000002</v>
      </c>
      <c r="Z12" s="23">
        <v>59817779.604999997</v>
      </c>
      <c r="AA12" s="23">
        <v>60665665.685999997</v>
      </c>
      <c r="AB12" s="24">
        <v>61173046.969999999</v>
      </c>
      <c r="AC12" s="23">
        <v>62476255.561999999</v>
      </c>
      <c r="AD12" s="23">
        <v>62062864.631999999</v>
      </c>
      <c r="AE12" s="23">
        <v>61070190.903999999</v>
      </c>
      <c r="AF12" s="23">
        <v>56106194.195</v>
      </c>
      <c r="AG12" s="23">
        <v>59523204.064999998</v>
      </c>
      <c r="AH12" s="23">
        <v>56715260.419</v>
      </c>
      <c r="AI12" s="24">
        <v>54427313.469999999</v>
      </c>
      <c r="AN12" s="48"/>
    </row>
    <row r="13" spans="1:40" x14ac:dyDescent="0.25">
      <c r="A13" s="22" t="s">
        <v>100</v>
      </c>
      <c r="B13" s="27">
        <v>56613059.136</v>
      </c>
      <c r="C13" s="27">
        <v>55401748.597000003</v>
      </c>
      <c r="D13" s="27">
        <v>54806251.545999996</v>
      </c>
      <c r="E13" s="27">
        <v>54779145.943000004</v>
      </c>
      <c r="F13" s="28">
        <v>55269078.719999999</v>
      </c>
      <c r="G13" s="27">
        <v>55859498.928000003</v>
      </c>
      <c r="H13" s="27">
        <v>57205847.648999996</v>
      </c>
      <c r="I13" s="27">
        <v>57509772.083999999</v>
      </c>
      <c r="J13" s="27">
        <v>58459333.037</v>
      </c>
      <c r="K13" s="27">
        <v>56868577.089000002</v>
      </c>
      <c r="L13" s="28">
        <v>57934632.140000001</v>
      </c>
      <c r="M13" s="27">
        <v>58554109.381999999</v>
      </c>
      <c r="N13" s="27">
        <v>59000970.913999997</v>
      </c>
      <c r="O13" s="27">
        <v>60450885.258000001</v>
      </c>
      <c r="P13" s="27">
        <v>61643434.986000001</v>
      </c>
      <c r="Q13" s="27">
        <v>61616980.302000001</v>
      </c>
      <c r="R13" s="27">
        <v>62342794.515000001</v>
      </c>
      <c r="S13" s="27">
        <v>62008116.088</v>
      </c>
      <c r="T13" s="27">
        <v>61350549.685000002</v>
      </c>
      <c r="U13" s="27">
        <v>57332941.446000002</v>
      </c>
      <c r="V13" s="27">
        <v>59213331.255000003</v>
      </c>
      <c r="W13" s="27">
        <v>57992784.203000002</v>
      </c>
      <c r="X13" s="27">
        <v>57990321.807999998</v>
      </c>
      <c r="Y13" s="27">
        <v>56280629.189000003</v>
      </c>
      <c r="Z13" s="27">
        <v>56119728.931999996</v>
      </c>
      <c r="AA13" s="27">
        <v>57458982.333999999</v>
      </c>
      <c r="AB13" s="27">
        <v>57270621.166000001</v>
      </c>
      <c r="AC13" s="27">
        <v>58220590.773999996</v>
      </c>
      <c r="AD13" s="27">
        <v>57530314.145999998</v>
      </c>
      <c r="AE13" s="28">
        <v>56561693.310000002</v>
      </c>
      <c r="AF13" s="27">
        <v>51283403.883000001</v>
      </c>
      <c r="AG13" s="27">
        <v>53921342.329000004</v>
      </c>
      <c r="AH13" s="27">
        <v>53416591.372000001</v>
      </c>
      <c r="AI13" s="27">
        <v>51338392.633000001</v>
      </c>
      <c r="AN13" s="48"/>
    </row>
    <row r="14" spans="1:40" x14ac:dyDescent="0.25">
      <c r="A14" s="22" t="s">
        <v>101</v>
      </c>
      <c r="B14" s="23">
        <v>42224482.644000001</v>
      </c>
      <c r="C14" s="23">
        <v>40966942.989</v>
      </c>
      <c r="D14" s="23">
        <v>40882929.964000002</v>
      </c>
      <c r="E14" s="23">
        <v>41100735.057999998</v>
      </c>
      <c r="F14" s="23">
        <v>41497808.042999998</v>
      </c>
      <c r="G14" s="24">
        <v>41377707.850000001</v>
      </c>
      <c r="H14" s="23">
        <v>42414724.722999997</v>
      </c>
      <c r="I14" s="23">
        <v>42871190.619000003</v>
      </c>
      <c r="J14" s="23">
        <v>43934743.909000002</v>
      </c>
      <c r="K14" s="23">
        <v>42305259.549000002</v>
      </c>
      <c r="L14" s="23">
        <v>43202792.684</v>
      </c>
      <c r="M14" s="23">
        <v>43562917.754000001</v>
      </c>
      <c r="N14" s="23">
        <v>43630131.431999996</v>
      </c>
      <c r="O14" s="23">
        <v>44480984.252999999</v>
      </c>
      <c r="P14" s="23">
        <v>45547111.788999997</v>
      </c>
      <c r="Q14" s="23">
        <v>45652703.376999997</v>
      </c>
      <c r="R14" s="23">
        <v>46080597.309</v>
      </c>
      <c r="S14" s="23">
        <v>45875517.002999999</v>
      </c>
      <c r="T14" s="23">
        <v>45684356.517999999</v>
      </c>
      <c r="U14" s="23">
        <v>43031235.762000002</v>
      </c>
      <c r="V14" s="23">
        <v>44363316.809</v>
      </c>
      <c r="W14" s="23">
        <v>43321629.857000001</v>
      </c>
      <c r="X14" s="23">
        <v>43434763.848999999</v>
      </c>
      <c r="Y14" s="23">
        <v>42311871.239</v>
      </c>
      <c r="Z14" s="23">
        <v>42362340.722000003</v>
      </c>
      <c r="AA14" s="23">
        <v>43735749.995999999</v>
      </c>
      <c r="AB14" s="23">
        <v>43920797.159000002</v>
      </c>
      <c r="AC14" s="23">
        <v>44794672.203000002</v>
      </c>
      <c r="AD14" s="23">
        <v>44544219.285999998</v>
      </c>
      <c r="AE14" s="23">
        <v>44232740.061999999</v>
      </c>
      <c r="AF14" s="23">
        <v>40279687.346000001</v>
      </c>
      <c r="AG14" s="23">
        <v>42045604.376000002</v>
      </c>
      <c r="AH14" s="23">
        <v>42467116.763999999</v>
      </c>
      <c r="AI14" s="23">
        <v>41383542.394000001</v>
      </c>
      <c r="AN14" s="48"/>
    </row>
    <row r="15" spans="1:40" x14ac:dyDescent="0.25">
      <c r="A15" s="22" t="s">
        <v>102</v>
      </c>
      <c r="B15" s="28">
        <v>3002407.12</v>
      </c>
      <c r="C15" s="27">
        <v>2976555.6889999998</v>
      </c>
      <c r="D15" s="27">
        <v>3026100.0329999998</v>
      </c>
      <c r="E15" s="27">
        <v>3028792.4939999999</v>
      </c>
      <c r="F15" s="27">
        <v>3104268.861</v>
      </c>
      <c r="G15" s="27">
        <v>3105439.3569999998</v>
      </c>
      <c r="H15" s="27">
        <v>3155613.3629999999</v>
      </c>
      <c r="I15" s="27">
        <v>3137682.9580000001</v>
      </c>
      <c r="J15" s="27">
        <v>3142785.023</v>
      </c>
      <c r="K15" s="27">
        <v>2980945.2059999998</v>
      </c>
      <c r="L15" s="27">
        <v>3011763.3110000002</v>
      </c>
      <c r="M15" s="27">
        <v>2983948.4509999999</v>
      </c>
      <c r="N15" s="27">
        <v>3001971.4580000001</v>
      </c>
      <c r="O15" s="27">
        <v>2991901.8810000001</v>
      </c>
      <c r="P15" s="27">
        <v>3075947.094</v>
      </c>
      <c r="Q15" s="27">
        <v>3098264.324</v>
      </c>
      <c r="R15" s="27">
        <v>3132453.889</v>
      </c>
      <c r="S15" s="27">
        <v>3186407.1150000002</v>
      </c>
      <c r="T15" s="27">
        <v>3165948.3169999998</v>
      </c>
      <c r="U15" s="27">
        <v>2996316.9360000002</v>
      </c>
      <c r="V15" s="27">
        <v>3093822.4389999998</v>
      </c>
      <c r="W15" s="27">
        <v>3023492.7450000001</v>
      </c>
      <c r="X15" s="27">
        <v>2927421.7790000001</v>
      </c>
      <c r="Y15" s="27">
        <v>2830208.014</v>
      </c>
      <c r="Z15" s="27">
        <v>2767506.0830000001</v>
      </c>
      <c r="AA15" s="27">
        <v>2837834.1719999998</v>
      </c>
      <c r="AB15" s="27">
        <v>2821620.216</v>
      </c>
      <c r="AC15" s="27">
        <v>2844130.423</v>
      </c>
      <c r="AD15" s="27">
        <v>2823044.2149999999</v>
      </c>
      <c r="AE15" s="27">
        <v>2750454.9890000001</v>
      </c>
      <c r="AF15" s="27">
        <v>2559263.193</v>
      </c>
      <c r="AG15" s="27">
        <v>2616793.466</v>
      </c>
      <c r="AH15" s="27">
        <v>2548635.2110000001</v>
      </c>
      <c r="AI15" s="27">
        <v>2494054.841</v>
      </c>
      <c r="AN15" s="48"/>
    </row>
    <row r="16" spans="1:40" x14ac:dyDescent="0.25">
      <c r="A16" s="22" t="s">
        <v>90</v>
      </c>
      <c r="B16" s="23">
        <v>3718191.3360000001</v>
      </c>
      <c r="C16" s="23">
        <v>3650118.7760000001</v>
      </c>
      <c r="D16" s="23">
        <v>3709061.8229999999</v>
      </c>
      <c r="E16" s="23">
        <v>3439460.952</v>
      </c>
      <c r="F16" s="23">
        <v>3767782.9759999998</v>
      </c>
      <c r="G16" s="23">
        <v>3969388.9720000001</v>
      </c>
      <c r="H16" s="23">
        <v>3928474.574</v>
      </c>
      <c r="I16" s="23">
        <v>4168792.5350000001</v>
      </c>
      <c r="J16" s="23">
        <v>4224167.7110000001</v>
      </c>
      <c r="K16" s="24">
        <v>4131746.58</v>
      </c>
      <c r="L16" s="23">
        <v>4246371.0449999999</v>
      </c>
      <c r="M16" s="23">
        <v>4250250.0659999996</v>
      </c>
      <c r="N16" s="23">
        <v>4237013.034</v>
      </c>
      <c r="O16" s="23">
        <v>4204223.2960000001</v>
      </c>
      <c r="P16" s="23">
        <v>4288648.9069999997</v>
      </c>
      <c r="Q16" s="23">
        <v>4390530.8250000002</v>
      </c>
      <c r="R16" s="23">
        <v>4389247.6059999997</v>
      </c>
      <c r="S16" s="23">
        <v>4388766.8360000001</v>
      </c>
      <c r="T16" s="23">
        <v>4262430.2479999997</v>
      </c>
      <c r="U16" s="23">
        <v>3894673.3089999999</v>
      </c>
      <c r="V16" s="23">
        <v>4115927.3509999998</v>
      </c>
      <c r="W16" s="23">
        <v>4040263.2289999998</v>
      </c>
      <c r="X16" s="23">
        <v>3873679.1719999998</v>
      </c>
      <c r="Y16" s="23">
        <v>3739184.4270000001</v>
      </c>
      <c r="Z16" s="23">
        <v>3823403.3339999998</v>
      </c>
      <c r="AA16" s="23">
        <v>3696397.7039999999</v>
      </c>
      <c r="AB16" s="23">
        <v>3687307.594</v>
      </c>
      <c r="AC16" s="23">
        <v>3976328.8620000002</v>
      </c>
      <c r="AD16" s="23">
        <v>3820045.1809999999</v>
      </c>
      <c r="AE16" s="23">
        <v>3791129.4180000001</v>
      </c>
      <c r="AF16" s="24">
        <v>3765288.73</v>
      </c>
      <c r="AG16" s="23">
        <v>3859359.4550000001</v>
      </c>
      <c r="AH16" s="23">
        <v>3244696.9879999999</v>
      </c>
      <c r="AI16" s="23">
        <v>3022536.2749999999</v>
      </c>
      <c r="AN16" s="48"/>
    </row>
    <row r="17" spans="1:40" x14ac:dyDescent="0.25">
      <c r="A17" s="22" t="s">
        <v>91</v>
      </c>
      <c r="B17" s="27">
        <v>37951378.567000002</v>
      </c>
      <c r="C17" s="28">
        <v>38060065.100000001</v>
      </c>
      <c r="D17" s="28">
        <v>36961339.82</v>
      </c>
      <c r="E17" s="28">
        <v>37009352.880000003</v>
      </c>
      <c r="F17" s="27">
        <v>36616653.589000002</v>
      </c>
      <c r="G17" s="27">
        <v>37367864.986000001</v>
      </c>
      <c r="H17" s="27">
        <v>39059857.314000003</v>
      </c>
      <c r="I17" s="27">
        <v>38589093.583999999</v>
      </c>
      <c r="J17" s="27">
        <v>38800866.067000002</v>
      </c>
      <c r="K17" s="27">
        <v>38668289.186999999</v>
      </c>
      <c r="L17" s="27">
        <v>38773193.642999999</v>
      </c>
      <c r="M17" s="28">
        <v>39794172.700000003</v>
      </c>
      <c r="N17" s="27">
        <v>39551125.736000001</v>
      </c>
      <c r="O17" s="27">
        <v>40739849.483999997</v>
      </c>
      <c r="P17" s="27">
        <v>41091958.067000002</v>
      </c>
      <c r="Q17" s="27">
        <v>41309503.101999998</v>
      </c>
      <c r="R17" s="27">
        <v>41447066.656000003</v>
      </c>
      <c r="S17" s="27">
        <v>40666952.748000003</v>
      </c>
      <c r="T17" s="27">
        <v>41058280.204000004</v>
      </c>
      <c r="U17" s="28">
        <v>39154748.159999996</v>
      </c>
      <c r="V17" s="28">
        <v>40775452.490000002</v>
      </c>
      <c r="W17" s="27">
        <v>39173136.263999999</v>
      </c>
      <c r="X17" s="27">
        <v>39141876.914999999</v>
      </c>
      <c r="Y17" s="27">
        <v>39072921.781999998</v>
      </c>
      <c r="Z17" s="28">
        <v>37312924.920000002</v>
      </c>
      <c r="AA17" s="27">
        <v>38155366.108999997</v>
      </c>
      <c r="AB17" s="27">
        <v>38930329.559</v>
      </c>
      <c r="AC17" s="28">
        <v>39470528.07</v>
      </c>
      <c r="AD17" s="27">
        <v>39544324.364</v>
      </c>
      <c r="AE17" s="27">
        <v>39320481.342</v>
      </c>
      <c r="AF17" s="27">
        <v>37107764.744000003</v>
      </c>
      <c r="AG17" s="27">
        <v>39386605.891999997</v>
      </c>
      <c r="AH17" s="27">
        <v>37808244.480999999</v>
      </c>
      <c r="AI17" s="27">
        <v>36567789.667000003</v>
      </c>
      <c r="AN17" s="48"/>
    </row>
    <row r="18" spans="1:40" x14ac:dyDescent="0.25">
      <c r="A18" s="22" t="s">
        <v>103</v>
      </c>
      <c r="B18" s="23">
        <v>12989441.001</v>
      </c>
      <c r="C18" s="23">
        <v>12213978.176000001</v>
      </c>
      <c r="D18" s="23">
        <v>11448100.416999999</v>
      </c>
      <c r="E18" s="23">
        <v>11081653.263</v>
      </c>
      <c r="F18" s="23">
        <v>11128823.846999999</v>
      </c>
      <c r="G18" s="23">
        <v>11371628.256999999</v>
      </c>
      <c r="H18" s="23">
        <v>11454361.971000001</v>
      </c>
      <c r="I18" s="23">
        <v>11477752.997</v>
      </c>
      <c r="J18" s="24">
        <v>11255550.279999999</v>
      </c>
      <c r="K18" s="23">
        <v>11030471.649</v>
      </c>
      <c r="L18" s="23">
        <v>11345085.572000001</v>
      </c>
      <c r="M18" s="23">
        <v>11326981.879000001</v>
      </c>
      <c r="N18" s="23">
        <v>11279907.528999999</v>
      </c>
      <c r="O18" s="23">
        <v>11541141.541999999</v>
      </c>
      <c r="P18" s="23">
        <v>11512090.453</v>
      </c>
      <c r="Q18" s="23">
        <v>11519136.276000001</v>
      </c>
      <c r="R18" s="24">
        <v>11287133.48</v>
      </c>
      <c r="S18" s="23">
        <v>11484772.655999999</v>
      </c>
      <c r="T18" s="23">
        <v>11100954.209000001</v>
      </c>
      <c r="U18" s="24">
        <v>9596418.5299999993</v>
      </c>
      <c r="V18" s="23">
        <v>10210065.333000001</v>
      </c>
      <c r="W18" s="23">
        <v>10240186.062000001</v>
      </c>
      <c r="X18" s="23">
        <v>10041538.388</v>
      </c>
      <c r="Y18" s="23">
        <v>9922184.7579999994</v>
      </c>
      <c r="Z18" s="23">
        <v>9777867.7489999998</v>
      </c>
      <c r="AA18" s="23">
        <v>9809443.9159999993</v>
      </c>
      <c r="AB18" s="23">
        <v>9989552.2719999999</v>
      </c>
      <c r="AC18" s="24">
        <v>10083532.970000001</v>
      </c>
      <c r="AD18" s="23">
        <v>10168222.127</v>
      </c>
      <c r="AE18" s="23">
        <v>10063605.505000001</v>
      </c>
      <c r="AF18" s="23">
        <v>9704138.5539999995</v>
      </c>
      <c r="AG18" s="23">
        <v>10157272.210999999</v>
      </c>
      <c r="AH18" s="23">
        <v>9498204.0590000004</v>
      </c>
      <c r="AI18" s="23">
        <v>8990325.7819999997</v>
      </c>
      <c r="AJ18" s="59"/>
      <c r="AK18" s="21"/>
      <c r="AL18" s="21"/>
      <c r="AN18" s="48"/>
    </row>
    <row r="19" spans="1:40" x14ac:dyDescent="0.25">
      <c r="A19" s="22" t="s">
        <v>104</v>
      </c>
      <c r="B19" s="27">
        <v>9240632.9389999993</v>
      </c>
      <c r="C19" s="27">
        <v>9356437.5170000009</v>
      </c>
      <c r="D19" s="27">
        <v>9607791.6420000009</v>
      </c>
      <c r="E19" s="27">
        <v>9676760.3949999996</v>
      </c>
      <c r="F19" s="27">
        <v>9749029.3430000003</v>
      </c>
      <c r="G19" s="27">
        <v>9874741.7390000001</v>
      </c>
      <c r="H19" s="27">
        <v>10198296.073999999</v>
      </c>
      <c r="I19" s="27">
        <v>10357856.397</v>
      </c>
      <c r="J19" s="27">
        <v>10756902.195</v>
      </c>
      <c r="K19" s="27">
        <v>10997085.802999999</v>
      </c>
      <c r="L19" s="27">
        <v>11006779.092</v>
      </c>
      <c r="M19" s="27">
        <v>11210355.799000001</v>
      </c>
      <c r="N19" s="27">
        <v>11328326.841</v>
      </c>
      <c r="O19" s="27">
        <v>11487042.051999999</v>
      </c>
      <c r="P19" s="27">
        <v>11771079.316</v>
      </c>
      <c r="Q19" s="27">
        <v>11789182.841</v>
      </c>
      <c r="R19" s="27">
        <v>12025201.604</v>
      </c>
      <c r="S19" s="27">
        <v>12218337.458000001</v>
      </c>
      <c r="T19" s="28">
        <v>12053090.52</v>
      </c>
      <c r="U19" s="27">
        <v>11749736.452</v>
      </c>
      <c r="V19" s="27">
        <v>11722465.761</v>
      </c>
      <c r="W19" s="27">
        <v>11722169.415999999</v>
      </c>
      <c r="X19" s="27">
        <v>11297763.475</v>
      </c>
      <c r="Y19" s="27">
        <v>11147213.914000001</v>
      </c>
      <c r="Z19" s="27">
        <v>11276630.557</v>
      </c>
      <c r="AA19" s="27">
        <v>11432399.513</v>
      </c>
      <c r="AB19" s="27">
        <v>11697215.759</v>
      </c>
      <c r="AC19" s="27">
        <v>11937428.749</v>
      </c>
      <c r="AD19" s="27">
        <v>12000298.085999999</v>
      </c>
      <c r="AE19" s="27">
        <v>12106922.347999999</v>
      </c>
      <c r="AF19" s="27">
        <v>10536859.623</v>
      </c>
      <c r="AG19" s="27">
        <v>11414767.064999999</v>
      </c>
      <c r="AH19" s="27">
        <v>11748089.136</v>
      </c>
      <c r="AI19" s="27">
        <v>11694898.487</v>
      </c>
      <c r="AJ19" s="59"/>
      <c r="AK19" s="61"/>
      <c r="AL19" s="61"/>
      <c r="AN19" s="48"/>
    </row>
    <row r="20" spans="1:40" x14ac:dyDescent="0.25">
      <c r="A20" s="22" t="s">
        <v>105</v>
      </c>
      <c r="B20" s="23">
        <v>8442351.6539999992</v>
      </c>
      <c r="C20" s="23">
        <v>8571679.5429999996</v>
      </c>
      <c r="D20" s="23">
        <v>8818014.7410000004</v>
      </c>
      <c r="E20" s="23">
        <v>8915429.3420000002</v>
      </c>
      <c r="F20" s="23">
        <v>8998580.3310000002</v>
      </c>
      <c r="G20" s="23">
        <v>9127242.7760000005</v>
      </c>
      <c r="H20" s="24">
        <v>9410917.8200000003</v>
      </c>
      <c r="I20" s="23">
        <v>9561610.2229999993</v>
      </c>
      <c r="J20" s="23">
        <v>9944712.4189999998</v>
      </c>
      <c r="K20" s="23">
        <v>10172238.207</v>
      </c>
      <c r="L20" s="23">
        <v>10180615.955</v>
      </c>
      <c r="M20" s="23">
        <v>10367775.107000001</v>
      </c>
      <c r="N20" s="23">
        <v>10507216.942</v>
      </c>
      <c r="O20" s="23">
        <v>10620552.353</v>
      </c>
      <c r="P20" s="23">
        <v>10878753.011</v>
      </c>
      <c r="Q20" s="23">
        <v>10892444.898</v>
      </c>
      <c r="R20" s="23">
        <v>11139386.032</v>
      </c>
      <c r="S20" s="23">
        <v>11321929.481000001</v>
      </c>
      <c r="T20" s="23">
        <v>11172530.853</v>
      </c>
      <c r="U20" s="23">
        <v>10936772.718</v>
      </c>
      <c r="V20" s="23">
        <v>10912285.243000001</v>
      </c>
      <c r="W20" s="23">
        <v>10906043.362</v>
      </c>
      <c r="X20" s="23">
        <v>10485890.176999999</v>
      </c>
      <c r="Y20" s="23">
        <v>10406289.915999999</v>
      </c>
      <c r="Z20" s="23">
        <v>10565398.986</v>
      </c>
      <c r="AA20" s="23">
        <v>10708057.465</v>
      </c>
      <c r="AB20" s="23">
        <v>10944839.491</v>
      </c>
      <c r="AC20" s="23">
        <v>11158240.248</v>
      </c>
      <c r="AD20" s="23">
        <v>11213186.801999999</v>
      </c>
      <c r="AE20" s="23">
        <v>11313034.564999999</v>
      </c>
      <c r="AF20" s="24">
        <v>9966558.8399999999</v>
      </c>
      <c r="AG20" s="23">
        <v>10764088.843</v>
      </c>
      <c r="AH20" s="23">
        <v>11019027.558</v>
      </c>
      <c r="AI20" s="23">
        <v>10974512.034</v>
      </c>
      <c r="AJ20" s="59"/>
      <c r="AK20" s="61"/>
      <c r="AL20" s="61"/>
      <c r="AN20" s="48"/>
    </row>
    <row r="21" spans="1:40" x14ac:dyDescent="0.25">
      <c r="A21" s="22" t="s">
        <v>106</v>
      </c>
      <c r="B21" s="27">
        <v>15721304.627</v>
      </c>
      <c r="C21" s="27">
        <v>16489649.404999999</v>
      </c>
      <c r="D21" s="28">
        <v>15905447.76</v>
      </c>
      <c r="E21" s="27">
        <v>16250939.223999999</v>
      </c>
      <c r="F21" s="28">
        <v>15738800.4</v>
      </c>
      <c r="G21" s="27">
        <v>16121494.989</v>
      </c>
      <c r="H21" s="27">
        <v>17407199.269000001</v>
      </c>
      <c r="I21" s="27">
        <v>16753484.192</v>
      </c>
      <c r="J21" s="27">
        <v>16788413.592999998</v>
      </c>
      <c r="K21" s="27">
        <v>16640731.737</v>
      </c>
      <c r="L21" s="28">
        <v>16421328.98</v>
      </c>
      <c r="M21" s="27">
        <v>17256835.021000002</v>
      </c>
      <c r="N21" s="27">
        <v>16942891.368000001</v>
      </c>
      <c r="O21" s="27">
        <v>17711665.892000001</v>
      </c>
      <c r="P21" s="27">
        <v>17808788.300999999</v>
      </c>
      <c r="Q21" s="27">
        <v>18001183.984999999</v>
      </c>
      <c r="R21" s="27">
        <v>18134731.572999999</v>
      </c>
      <c r="S21" s="27">
        <v>16963842.634</v>
      </c>
      <c r="T21" s="27">
        <v>17904235.473999999</v>
      </c>
      <c r="U21" s="27">
        <v>17808593.179000001</v>
      </c>
      <c r="V21" s="27">
        <v>18842921.397</v>
      </c>
      <c r="W21" s="27">
        <v>17210780.784000002</v>
      </c>
      <c r="X21" s="27">
        <v>17802575.052000001</v>
      </c>
      <c r="Y21" s="28">
        <v>18003523.109999999</v>
      </c>
      <c r="Z21" s="27">
        <v>16258426.614</v>
      </c>
      <c r="AA21" s="27">
        <v>16913522.675999999</v>
      </c>
      <c r="AB21" s="27">
        <v>17243561.528999999</v>
      </c>
      <c r="AC21" s="27">
        <v>17449566.353</v>
      </c>
      <c r="AD21" s="27">
        <v>17375804.153999999</v>
      </c>
      <c r="AE21" s="27">
        <v>17149953.491999999</v>
      </c>
      <c r="AF21" s="27">
        <v>16866766.574000001</v>
      </c>
      <c r="AG21" s="27">
        <v>17814566.616999999</v>
      </c>
      <c r="AH21" s="27">
        <v>16561951.287</v>
      </c>
      <c r="AI21" s="27">
        <v>15882565.396</v>
      </c>
      <c r="AJ21" s="59"/>
      <c r="AK21" s="21"/>
      <c r="AL21" s="21"/>
      <c r="AN21" s="48"/>
    </row>
    <row r="22" spans="1:40" x14ac:dyDescent="0.25">
      <c r="A22" s="22" t="s">
        <v>108</v>
      </c>
      <c r="B22" s="23">
        <v>3968608.1320000002</v>
      </c>
      <c r="C22" s="23">
        <v>4141986.594</v>
      </c>
      <c r="D22" s="23">
        <v>4006036.5970000001</v>
      </c>
      <c r="E22" s="23">
        <v>4002654.6090000002</v>
      </c>
      <c r="F22" s="23">
        <v>3921833.6159999999</v>
      </c>
      <c r="G22" s="23">
        <v>3993244.3139999998</v>
      </c>
      <c r="H22" s="24">
        <v>4377548.2300000004</v>
      </c>
      <c r="I22" s="23">
        <v>4190057.0449999999</v>
      </c>
      <c r="J22" s="23">
        <v>4228666.1859999998</v>
      </c>
      <c r="K22" s="23">
        <v>4374901.5860000001</v>
      </c>
      <c r="L22" s="24">
        <v>4385789.96</v>
      </c>
      <c r="M22" s="23">
        <v>4654661.6359999999</v>
      </c>
      <c r="N22" s="23">
        <v>4605893.426</v>
      </c>
      <c r="O22" s="23">
        <v>5156659.3679999998</v>
      </c>
      <c r="P22" s="23">
        <v>5292273.6579999998</v>
      </c>
      <c r="Q22" s="23">
        <v>5358066.7149999999</v>
      </c>
      <c r="R22" s="23">
        <v>5568464.8890000004</v>
      </c>
      <c r="S22" s="23">
        <v>5287441.4910000004</v>
      </c>
      <c r="T22" s="23">
        <v>5617360.4970000004</v>
      </c>
      <c r="U22" s="23">
        <v>5624243.7779999999</v>
      </c>
      <c r="V22" s="23">
        <v>5860218.8470000001</v>
      </c>
      <c r="W22" s="24">
        <v>5360159.46</v>
      </c>
      <c r="X22" s="23">
        <v>5479372.3949999996</v>
      </c>
      <c r="Y22" s="23">
        <v>5540778.6040000003</v>
      </c>
      <c r="Z22" s="23">
        <v>5176118.1009999998</v>
      </c>
      <c r="AA22" s="24">
        <v>5389829.0800000001</v>
      </c>
      <c r="AB22" s="23">
        <v>5437088.9859999996</v>
      </c>
      <c r="AC22" s="23">
        <v>5601035.2029999997</v>
      </c>
      <c r="AD22" s="24">
        <v>5510589.6100000003</v>
      </c>
      <c r="AE22" s="23">
        <v>5373335.9160000002</v>
      </c>
      <c r="AF22" s="23">
        <v>5074317.4639999997</v>
      </c>
      <c r="AG22" s="23">
        <v>5426573.2120000003</v>
      </c>
      <c r="AH22" s="23">
        <v>5068671.3109999998</v>
      </c>
      <c r="AI22" s="23">
        <v>4937498.1909999996</v>
      </c>
      <c r="AJ22" s="59"/>
      <c r="AK22" s="21"/>
      <c r="AL22" s="21"/>
      <c r="AN22" s="48"/>
    </row>
    <row r="23" spans="1:40" x14ac:dyDescent="0.25">
      <c r="A23" s="22" t="s">
        <v>107</v>
      </c>
      <c r="B23" s="27">
        <v>10041492.809</v>
      </c>
      <c r="C23" s="27">
        <v>10605864.104</v>
      </c>
      <c r="D23" s="28">
        <v>10259826.800000001</v>
      </c>
      <c r="E23" s="27">
        <v>10624166.904999999</v>
      </c>
      <c r="F23" s="27">
        <v>10188047.108999999</v>
      </c>
      <c r="G23" s="27">
        <v>10455177.942</v>
      </c>
      <c r="H23" s="27">
        <v>11293842.783</v>
      </c>
      <c r="I23" s="27">
        <v>10890427.173</v>
      </c>
      <c r="J23" s="27">
        <v>10895595.494000001</v>
      </c>
      <c r="K23" s="27">
        <v>10695476.958000001</v>
      </c>
      <c r="L23" s="27">
        <v>10406758.227</v>
      </c>
      <c r="M23" s="27">
        <v>10962380.877</v>
      </c>
      <c r="N23" s="27">
        <v>10732622.137</v>
      </c>
      <c r="O23" s="27">
        <v>11104499.931</v>
      </c>
      <c r="P23" s="27">
        <v>11026167.213</v>
      </c>
      <c r="Q23" s="27">
        <v>11150240.056</v>
      </c>
      <c r="R23" s="27">
        <v>11111335.561000001</v>
      </c>
      <c r="S23" s="28">
        <v>10434867.470000001</v>
      </c>
      <c r="T23" s="27">
        <v>11064020.301000001</v>
      </c>
      <c r="U23" s="27">
        <v>10985371.487</v>
      </c>
      <c r="V23" s="28">
        <v>11707918.939999999</v>
      </c>
      <c r="W23" s="27">
        <v>10579722.817</v>
      </c>
      <c r="X23" s="27">
        <v>11061753.687999999</v>
      </c>
      <c r="Y23" s="28">
        <v>11189274.48</v>
      </c>
      <c r="Z23" s="27">
        <v>9832474.4159999993</v>
      </c>
      <c r="AA23" s="27">
        <v>10288447.955</v>
      </c>
      <c r="AB23" s="27">
        <v>10562645.419</v>
      </c>
      <c r="AC23" s="27">
        <v>10589659.548</v>
      </c>
      <c r="AD23" s="27">
        <v>10501712.514</v>
      </c>
      <c r="AE23" s="27">
        <v>10402172.748</v>
      </c>
      <c r="AF23" s="27">
        <v>10395527.217</v>
      </c>
      <c r="AG23" s="27">
        <v>10969602.342</v>
      </c>
      <c r="AH23" s="27">
        <v>10145059.725</v>
      </c>
      <c r="AI23" s="27">
        <v>9601509.6380000003</v>
      </c>
      <c r="AJ23" s="59"/>
      <c r="AK23" s="21"/>
      <c r="AL23" s="21"/>
      <c r="AN23" s="48"/>
    </row>
    <row r="25" spans="1:40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</row>
    <row r="29" spans="1:40" x14ac:dyDescent="0.25">
      <c r="A29" s="14" t="s">
        <v>252</v>
      </c>
    </row>
    <row r="30" spans="1:40" x14ac:dyDescent="0.25">
      <c r="A30" s="2" t="s">
        <v>72</v>
      </c>
    </row>
    <row r="31" spans="1:40" x14ac:dyDescent="0.25">
      <c r="A31" s="2"/>
    </row>
    <row r="32" spans="1:40" x14ac:dyDescent="0.25">
      <c r="A32" s="76"/>
      <c r="B32" s="161">
        <v>1990</v>
      </c>
      <c r="C32" s="161">
        <v>1991</v>
      </c>
      <c r="D32" s="161">
        <v>1992</v>
      </c>
      <c r="E32" s="161">
        <v>1993</v>
      </c>
      <c r="F32" s="161">
        <v>1994</v>
      </c>
      <c r="G32" s="161">
        <v>1995</v>
      </c>
      <c r="H32" s="161">
        <v>1996</v>
      </c>
      <c r="I32" s="161">
        <v>1997</v>
      </c>
      <c r="J32" s="161">
        <v>1998</v>
      </c>
      <c r="K32" s="161">
        <v>1999</v>
      </c>
      <c r="L32" s="161">
        <v>2000</v>
      </c>
      <c r="M32" s="161">
        <v>2001</v>
      </c>
      <c r="N32" s="161">
        <v>2002</v>
      </c>
      <c r="O32" s="161">
        <v>2003</v>
      </c>
      <c r="P32" s="161">
        <v>2004</v>
      </c>
      <c r="Q32" s="161">
        <v>2005</v>
      </c>
      <c r="R32" s="161">
        <v>2006</v>
      </c>
      <c r="S32" s="161">
        <v>2007</v>
      </c>
      <c r="T32" s="161">
        <v>2008</v>
      </c>
      <c r="U32" s="161">
        <v>2009</v>
      </c>
      <c r="V32" s="161">
        <v>2010</v>
      </c>
      <c r="W32" s="161">
        <v>2011</v>
      </c>
      <c r="X32" s="161">
        <v>2012</v>
      </c>
      <c r="Y32" s="161">
        <v>2013</v>
      </c>
      <c r="Z32" s="161">
        <v>2014</v>
      </c>
      <c r="AA32" s="160">
        <v>2015</v>
      </c>
      <c r="AB32" s="160">
        <v>2016</v>
      </c>
      <c r="AC32" s="160">
        <v>2017</v>
      </c>
      <c r="AD32" s="160">
        <v>2018</v>
      </c>
      <c r="AE32" s="160">
        <v>2019</v>
      </c>
      <c r="AF32" s="160">
        <v>2020</v>
      </c>
      <c r="AG32" s="160">
        <v>2021</v>
      </c>
      <c r="AH32" s="160">
        <v>2022</v>
      </c>
      <c r="AI32" s="160">
        <v>2023</v>
      </c>
    </row>
    <row r="33" spans="1:44" x14ac:dyDescent="0.25">
      <c r="A33" s="162" t="s">
        <v>52</v>
      </c>
      <c r="B33" s="163">
        <f t="shared" ref="B33:AB33" si="0">(B13-B14+B15)/B12</f>
        <v>0.2851548827265446</v>
      </c>
      <c r="C33" s="163">
        <f t="shared" si="0"/>
        <v>0.28659398103981643</v>
      </c>
      <c r="D33" s="163">
        <f t="shared" si="0"/>
        <v>0.28693321920963455</v>
      </c>
      <c r="E33" s="163">
        <f t="shared" si="0"/>
        <v>0.28311914081744077</v>
      </c>
      <c r="F33" s="163">
        <f t="shared" si="0"/>
        <v>0.28746112133193552</v>
      </c>
      <c r="G33" s="163">
        <f t="shared" si="0"/>
        <v>0.28938348893187599</v>
      </c>
      <c r="H33" s="163">
        <f t="shared" si="0"/>
        <v>0.28570782614450996</v>
      </c>
      <c r="I33" s="163">
        <f t="shared" si="0"/>
        <v>0.28468247758350218</v>
      </c>
      <c r="J33" s="163">
        <f t="shared" si="0"/>
        <v>0.2813663119301254</v>
      </c>
      <c r="K33" s="163">
        <f t="shared" si="0"/>
        <v>0.28177145262055375</v>
      </c>
      <c r="L33" s="163">
        <f t="shared" si="0"/>
        <v>0.28287975641510416</v>
      </c>
      <c r="M33" s="163">
        <f t="shared" si="0"/>
        <v>0.27949272422087534</v>
      </c>
      <c r="N33" s="163">
        <f t="shared" si="0"/>
        <v>0.28529986171774502</v>
      </c>
      <c r="O33" s="163">
        <f t="shared" si="0"/>
        <v>0.28739045674319219</v>
      </c>
      <c r="P33" s="163">
        <f t="shared" si="0"/>
        <v>0.28675445685728235</v>
      </c>
      <c r="Q33" s="163">
        <f t="shared" si="0"/>
        <v>0.28389017049582821</v>
      </c>
      <c r="R33" s="163">
        <f t="shared" si="0"/>
        <v>0.28636311190146035</v>
      </c>
      <c r="S33" s="163">
        <f t="shared" si="0"/>
        <v>0.28898279849771835</v>
      </c>
      <c r="T33" s="163">
        <f t="shared" si="0"/>
        <v>0.28239450578522984</v>
      </c>
      <c r="U33" s="163">
        <f t="shared" si="0"/>
        <v>0.27565209786913936</v>
      </c>
      <c r="V33" s="163">
        <f t="shared" si="0"/>
        <v>0.27478966706622576</v>
      </c>
      <c r="W33" s="163">
        <f t="shared" si="0"/>
        <v>0.27916991228744875</v>
      </c>
      <c r="X33" s="163">
        <f t="shared" si="0"/>
        <v>0.2793705383902641</v>
      </c>
      <c r="Y33" s="163">
        <f t="shared" si="0"/>
        <v>0.2711535597344909</v>
      </c>
      <c r="Z33" s="163">
        <f t="shared" si="0"/>
        <v>0.27625388976522169</v>
      </c>
      <c r="AA33" s="163">
        <f t="shared" si="0"/>
        <v>0.27298911703563239</v>
      </c>
      <c r="AB33" s="164">
        <f t="shared" si="0"/>
        <v>0.26435570931967262</v>
      </c>
      <c r="AC33" s="164">
        <f t="shared" ref="AC33:AE33" si="1">(AC13-AC14+AC15)/AC12</f>
        <v>0.26041972022241272</v>
      </c>
      <c r="AD33" s="164">
        <f t="shared" si="1"/>
        <v>0.25472783392677478</v>
      </c>
      <c r="AE33" s="164">
        <f t="shared" si="1"/>
        <v>0.24691929096315182</v>
      </c>
      <c r="AF33" s="164">
        <f t="shared" ref="AF33:AG33" si="2">(AF13-AF14+AF15)/AF12</f>
        <v>0.24173765347300438</v>
      </c>
      <c r="AG33" s="164">
        <f t="shared" si="2"/>
        <v>0.24347700441619366</v>
      </c>
      <c r="AH33" s="164">
        <f t="shared" ref="AH33:AI33" si="3">(AH13-AH14+AH15)/AH12</f>
        <v>0.23799784606962754</v>
      </c>
      <c r="AI33" s="164">
        <f t="shared" si="3"/>
        <v>0.22872532716246891</v>
      </c>
    </row>
    <row r="34" spans="1:44" x14ac:dyDescent="0.25">
      <c r="A34" s="165" t="s">
        <v>53</v>
      </c>
      <c r="B34" s="166">
        <f t="shared" ref="B34:AB34" si="4">B16/B12</f>
        <v>6.0966098182068384E-2</v>
      </c>
      <c r="C34" s="166">
        <f t="shared" si="4"/>
        <v>6.0081578541608144E-2</v>
      </c>
      <c r="D34" s="166">
        <f t="shared" si="4"/>
        <v>6.2789933090052874E-2</v>
      </c>
      <c r="E34" s="166">
        <f t="shared" si="4"/>
        <v>5.8284873148151117E-2</v>
      </c>
      <c r="F34" s="166">
        <f t="shared" si="4"/>
        <v>6.4181125396166092E-2</v>
      </c>
      <c r="G34" s="166">
        <f t="shared" si="4"/>
        <v>6.5313048230670578E-2</v>
      </c>
      <c r="H34" s="166">
        <f t="shared" si="4"/>
        <v>6.2540392443915516E-2</v>
      </c>
      <c r="I34" s="166">
        <f t="shared" si="4"/>
        <v>6.6762181252202735E-2</v>
      </c>
      <c r="J34" s="166">
        <f t="shared" si="4"/>
        <v>6.7273069538243566E-2</v>
      </c>
      <c r="K34" s="166">
        <f t="shared" si="4"/>
        <v>6.6358344751308418E-2</v>
      </c>
      <c r="L34" s="166">
        <f t="shared" si="4"/>
        <v>6.7698337402581868E-2</v>
      </c>
      <c r="M34" s="166">
        <f t="shared" si="4"/>
        <v>6.6086493031234372E-2</v>
      </c>
      <c r="N34" s="166">
        <f t="shared" si="4"/>
        <v>6.5793918886125721E-2</v>
      </c>
      <c r="O34" s="166">
        <f t="shared" si="4"/>
        <v>6.3720399402521694E-2</v>
      </c>
      <c r="P34" s="166">
        <f t="shared" si="4"/>
        <v>6.4144160775558207E-2</v>
      </c>
      <c r="Q34" s="166">
        <f t="shared" si="4"/>
        <v>6.538627395976522E-2</v>
      </c>
      <c r="R34" s="166">
        <f t="shared" si="4"/>
        <v>6.4807487239831416E-2</v>
      </c>
      <c r="S34" s="166">
        <f t="shared" si="4"/>
        <v>6.5649242465756694E-2</v>
      </c>
      <c r="T34" s="166">
        <f t="shared" si="4"/>
        <v>6.3916622777640042E-2</v>
      </c>
      <c r="U34" s="166">
        <f t="shared" si="4"/>
        <v>6.2063444575423538E-2</v>
      </c>
      <c r="V34" s="166">
        <f t="shared" si="4"/>
        <v>6.3030795124733016E-2</v>
      </c>
      <c r="W34" s="166">
        <f t="shared" si="4"/>
        <v>6.3743567501373138E-2</v>
      </c>
      <c r="X34" s="166">
        <f t="shared" si="4"/>
        <v>6.1899736317865911E-2</v>
      </c>
      <c r="Y34" s="166">
        <f t="shared" si="4"/>
        <v>6.0354498607687199E-2</v>
      </c>
      <c r="Z34" s="166">
        <f t="shared" si="4"/>
        <v>6.3917506788908174E-2</v>
      </c>
      <c r="AA34" s="166">
        <f t="shared" si="4"/>
        <v>6.0930637819623053E-2</v>
      </c>
      <c r="AB34" s="167">
        <f t="shared" si="4"/>
        <v>6.0276670472345445E-2</v>
      </c>
      <c r="AC34" s="167">
        <f t="shared" ref="AC34:AE34" si="5">AC16/AC12</f>
        <v>6.3645441395795282E-2</v>
      </c>
      <c r="AD34" s="167">
        <f t="shared" si="5"/>
        <v>6.1551222355765399E-2</v>
      </c>
      <c r="AE34" s="167">
        <f t="shared" si="5"/>
        <v>6.2078230997501059E-2</v>
      </c>
      <c r="AF34" s="167">
        <f t="shared" ref="AF34:AG34" si="6">AF16/AF12</f>
        <v>6.7110036316374314E-2</v>
      </c>
      <c r="AG34" s="167">
        <f t="shared" si="6"/>
        <v>6.4837898356169418E-2</v>
      </c>
      <c r="AH34" s="167">
        <f t="shared" ref="AH34:AI34" si="7">AH16/AH12</f>
        <v>5.7210298674975388E-2</v>
      </c>
      <c r="AI34" s="167">
        <f t="shared" si="7"/>
        <v>5.5533446027351753E-2</v>
      </c>
    </row>
    <row r="35" spans="1:44" x14ac:dyDescent="0.25">
      <c r="A35" s="165" t="s">
        <v>54</v>
      </c>
      <c r="B35" s="166">
        <f t="shared" ref="B35:AB35" si="8">B18/B12</f>
        <v>0.21298407312440432</v>
      </c>
      <c r="C35" s="166">
        <f t="shared" si="8"/>
        <v>0.20104416708625808</v>
      </c>
      <c r="D35" s="166">
        <f t="shared" si="8"/>
        <v>0.19380250141266961</v>
      </c>
      <c r="E35" s="166">
        <f t="shared" si="8"/>
        <v>0.18778894824497774</v>
      </c>
      <c r="F35" s="166">
        <f t="shared" si="8"/>
        <v>0.18957048306280963</v>
      </c>
      <c r="G35" s="166">
        <f t="shared" si="8"/>
        <v>0.18711083999320824</v>
      </c>
      <c r="H35" s="166">
        <f t="shared" si="8"/>
        <v>0.1823507520201661</v>
      </c>
      <c r="I35" s="166">
        <f t="shared" si="8"/>
        <v>0.18381337510088569</v>
      </c>
      <c r="J35" s="166">
        <f t="shared" si="8"/>
        <v>0.17925316144665657</v>
      </c>
      <c r="K35" s="166">
        <f t="shared" si="8"/>
        <v>0.17715603468929972</v>
      </c>
      <c r="L35" s="166">
        <f t="shared" si="8"/>
        <v>0.18087054164020175</v>
      </c>
      <c r="M35" s="166">
        <f t="shared" si="8"/>
        <v>0.17612152164871034</v>
      </c>
      <c r="N35" s="166">
        <f t="shared" si="8"/>
        <v>0.17515861175092737</v>
      </c>
      <c r="O35" s="166">
        <f t="shared" si="8"/>
        <v>0.17492081101328713</v>
      </c>
      <c r="P35" s="166">
        <f t="shared" si="8"/>
        <v>0.17218322061167521</v>
      </c>
      <c r="Q35" s="166">
        <f t="shared" si="8"/>
        <v>0.17154950741574757</v>
      </c>
      <c r="R35" s="166">
        <f t="shared" si="8"/>
        <v>0.16665515929870148</v>
      </c>
      <c r="S35" s="166">
        <f t="shared" si="8"/>
        <v>0.17179464139521594</v>
      </c>
      <c r="T35" s="166">
        <f t="shared" si="8"/>
        <v>0.1664626659829645</v>
      </c>
      <c r="U35" s="166">
        <f t="shared" si="8"/>
        <v>0.15292342702606443</v>
      </c>
      <c r="V35" s="166">
        <f t="shared" si="8"/>
        <v>0.15635565969309598</v>
      </c>
      <c r="W35" s="166">
        <f t="shared" si="8"/>
        <v>0.16156026339681778</v>
      </c>
      <c r="X35" s="166">
        <f t="shared" si="8"/>
        <v>0.16045948847178518</v>
      </c>
      <c r="Y35" s="166">
        <f t="shared" si="8"/>
        <v>0.16015484067534763</v>
      </c>
      <c r="Z35" s="166">
        <f t="shared" si="8"/>
        <v>0.1634608942954261</v>
      </c>
      <c r="AA35" s="166">
        <f t="shared" si="8"/>
        <v>0.16169679842916082</v>
      </c>
      <c r="AB35" s="167">
        <f t="shared" si="8"/>
        <v>0.1632998970428757</v>
      </c>
      <c r="AC35" s="167">
        <f t="shared" ref="AC35:AE35" si="9">AC18/AC12</f>
        <v>0.16139784433773138</v>
      </c>
      <c r="AD35" s="167">
        <f t="shared" si="9"/>
        <v>0.16383746040876757</v>
      </c>
      <c r="AE35" s="167">
        <f t="shared" si="9"/>
        <v>0.16478752327497392</v>
      </c>
      <c r="AF35" s="167">
        <f t="shared" ref="AF35:AG35" si="10">AF18/AF12</f>
        <v>0.17296019972897753</v>
      </c>
      <c r="AG35" s="167">
        <f t="shared" si="10"/>
        <v>0.17064390888481315</v>
      </c>
      <c r="AH35" s="167">
        <f t="shared" ref="AH35:AI35" si="11">AH18/AH12</f>
        <v>0.16747175255529703</v>
      </c>
      <c r="AI35" s="167">
        <f t="shared" si="11"/>
        <v>0.16518040683664117</v>
      </c>
    </row>
    <row r="36" spans="1:44" x14ac:dyDescent="0.25">
      <c r="A36" s="165" t="s">
        <v>202</v>
      </c>
      <c r="B36" s="166">
        <f>B19/B12</f>
        <v>0.15151596142160692</v>
      </c>
      <c r="C36" s="166">
        <f t="shared" ref="C36:AB36" si="12">C19/C12</f>
        <v>0.15400855973331337</v>
      </c>
      <c r="D36" s="166">
        <f t="shared" si="12"/>
        <v>0.16264829844664183</v>
      </c>
      <c r="E36" s="166">
        <f t="shared" si="12"/>
        <v>0.16398172852628673</v>
      </c>
      <c r="F36" s="166">
        <f t="shared" si="12"/>
        <v>0.16606680340656271</v>
      </c>
      <c r="G36" s="166">
        <f t="shared" si="12"/>
        <v>0.16248079692219261</v>
      </c>
      <c r="H36" s="166">
        <f t="shared" si="12"/>
        <v>0.16235447798196767</v>
      </c>
      <c r="I36" s="166">
        <f t="shared" si="12"/>
        <v>0.16587850807039539</v>
      </c>
      <c r="J36" s="166">
        <f t="shared" si="12"/>
        <v>0.17131181309300053</v>
      </c>
      <c r="K36" s="166">
        <f t="shared" si="12"/>
        <v>0.1766198378447483</v>
      </c>
      <c r="L36" s="166">
        <f t="shared" si="12"/>
        <v>0.17547704540875789</v>
      </c>
      <c r="M36" s="166">
        <f t="shared" si="12"/>
        <v>0.17430812043619445</v>
      </c>
      <c r="N36" s="166">
        <f t="shared" si="12"/>
        <v>0.17591048488907596</v>
      </c>
      <c r="O36" s="166">
        <f t="shared" si="12"/>
        <v>0.17410086381553658</v>
      </c>
      <c r="P36" s="166">
        <f t="shared" si="12"/>
        <v>0.1760568469279343</v>
      </c>
      <c r="Q36" s="166">
        <f t="shared" si="12"/>
        <v>0.17557119394632406</v>
      </c>
      <c r="R36" s="166">
        <f t="shared" si="12"/>
        <v>0.17755277657207438</v>
      </c>
      <c r="S36" s="166">
        <f t="shared" si="12"/>
        <v>0.18276764938365919</v>
      </c>
      <c r="T36" s="166">
        <f t="shared" si="12"/>
        <v>0.18074028083698726</v>
      </c>
      <c r="U36" s="166">
        <f t="shared" si="12"/>
        <v>0.18723755735285874</v>
      </c>
      <c r="V36" s="166">
        <f t="shared" si="12"/>
        <v>0.17951637012222096</v>
      </c>
      <c r="W36" s="166">
        <f t="shared" si="12"/>
        <v>0.18494163748243439</v>
      </c>
      <c r="X36" s="166">
        <f t="shared" si="12"/>
        <v>0.18053342804924385</v>
      </c>
      <c r="Y36" s="166">
        <f t="shared" si="12"/>
        <v>0.17992814202852486</v>
      </c>
      <c r="Z36" s="166">
        <f t="shared" si="12"/>
        <v>0.18851636806755392</v>
      </c>
      <c r="AA36" s="166">
        <f t="shared" si="12"/>
        <v>0.1884492551713364</v>
      </c>
      <c r="AB36" s="167">
        <f t="shared" si="12"/>
        <v>0.19121518934207177</v>
      </c>
      <c r="AC36" s="167">
        <f t="shared" ref="AC36:AE36" si="13">AC19/AC12</f>
        <v>0.19107145013121937</v>
      </c>
      <c r="AD36" s="167">
        <f t="shared" si="13"/>
        <v>0.19335714129786671</v>
      </c>
      <c r="AE36" s="167">
        <f t="shared" si="13"/>
        <v>0.19824602099298522</v>
      </c>
      <c r="AF36" s="167">
        <f t="shared" ref="AF36:AG36" si="14">AF19/AF12</f>
        <v>0.1878020738027355</v>
      </c>
      <c r="AG36" s="167">
        <f t="shared" si="14"/>
        <v>0.19177003732082276</v>
      </c>
      <c r="AH36" s="167">
        <f t="shared" ref="AH36:AI36" si="15">AH19/AH12</f>
        <v>0.2071415885108818</v>
      </c>
      <c r="AI36" s="167">
        <f t="shared" si="15"/>
        <v>0.21487186747598991</v>
      </c>
    </row>
    <row r="37" spans="1:44" x14ac:dyDescent="0.25">
      <c r="A37" s="165" t="s">
        <v>77</v>
      </c>
      <c r="B37" s="166">
        <f t="shared" ref="B37:AB37" si="16">B23/B12</f>
        <v>0.16464742697900461</v>
      </c>
      <c r="C37" s="166">
        <f t="shared" si="16"/>
        <v>0.17457433477394832</v>
      </c>
      <c r="D37" s="166">
        <f t="shared" si="16"/>
        <v>0.17368646548103964</v>
      </c>
      <c r="E37" s="166">
        <f t="shared" si="16"/>
        <v>0.18003641530008863</v>
      </c>
      <c r="F37" s="166">
        <f t="shared" si="16"/>
        <v>0.17354511478231607</v>
      </c>
      <c r="G37" s="166">
        <f t="shared" si="16"/>
        <v>0.17203139979552731</v>
      </c>
      <c r="H37" s="166">
        <f t="shared" si="16"/>
        <v>0.17979532425216174</v>
      </c>
      <c r="I37" s="166">
        <f t="shared" si="16"/>
        <v>0.17440749731090655</v>
      </c>
      <c r="J37" s="166">
        <f t="shared" si="16"/>
        <v>0.17352060890473373</v>
      </c>
      <c r="K37" s="166">
        <f t="shared" si="16"/>
        <v>0.17177581768788913</v>
      </c>
      <c r="L37" s="166">
        <f t="shared" si="16"/>
        <v>0.16591113264774549</v>
      </c>
      <c r="M37" s="166">
        <f t="shared" si="16"/>
        <v>0.1704523960199375</v>
      </c>
      <c r="N37" s="166">
        <f t="shared" si="16"/>
        <v>0.1666601600350931</v>
      </c>
      <c r="O37" s="166">
        <f t="shared" si="16"/>
        <v>0.16830294704893684</v>
      </c>
      <c r="P37" s="166">
        <f t="shared" si="16"/>
        <v>0.16491539824919052</v>
      </c>
      <c r="Q37" s="166">
        <f t="shared" si="16"/>
        <v>0.16605569578679905</v>
      </c>
      <c r="R37" s="166">
        <f t="shared" si="16"/>
        <v>0.16405949315837998</v>
      </c>
      <c r="S37" s="166">
        <f t="shared" si="16"/>
        <v>0.1560896648727928</v>
      </c>
      <c r="T37" s="166">
        <f t="shared" si="16"/>
        <v>0.16590882919784697</v>
      </c>
      <c r="U37" s="166">
        <f t="shared" si="16"/>
        <v>0.17505704338496098</v>
      </c>
      <c r="V37" s="166">
        <f t="shared" si="16"/>
        <v>0.17929360193027402</v>
      </c>
      <c r="W37" s="166">
        <f t="shared" si="16"/>
        <v>0.16691716289440237</v>
      </c>
      <c r="X37" s="166">
        <f t="shared" si="16"/>
        <v>0.17676209259912887</v>
      </c>
      <c r="Y37" s="166">
        <f t="shared" si="16"/>
        <v>0.18060704525505608</v>
      </c>
      <c r="Z37" s="166">
        <f t="shared" si="16"/>
        <v>0.16437377784544399</v>
      </c>
      <c r="AA37" s="166">
        <f t="shared" si="16"/>
        <v>0.16959259967989268</v>
      </c>
      <c r="AB37" s="167">
        <f t="shared" si="16"/>
        <v>0.17266829007520337</v>
      </c>
      <c r="AC37" s="167">
        <f t="shared" ref="AC37:AE37" si="17">AC23/AC12</f>
        <v>0.16949894728391759</v>
      </c>
      <c r="AD37" s="167">
        <f t="shared" si="17"/>
        <v>0.16921088925349495</v>
      </c>
      <c r="AE37" s="167">
        <f t="shared" si="17"/>
        <v>0.17033142674061419</v>
      </c>
      <c r="AF37" s="167">
        <f t="shared" ref="AF37:AG37" si="18">AF23/AF12</f>
        <v>0.18528305771141426</v>
      </c>
      <c r="AG37" s="167">
        <f t="shared" si="18"/>
        <v>0.18429119390181134</v>
      </c>
      <c r="AH37" s="167">
        <f t="shared" ref="AH37:AI37" si="19">AH23/AH12</f>
        <v>0.17887707206227224</v>
      </c>
      <c r="AI37" s="167">
        <f t="shared" si="19"/>
        <v>0.17640976608724759</v>
      </c>
    </row>
    <row r="38" spans="1:44" x14ac:dyDescent="0.25">
      <c r="A38" s="165" t="s">
        <v>55</v>
      </c>
      <c r="B38" s="166">
        <f t="shared" ref="B38:AB38" si="20">B22/B12</f>
        <v>6.5072109301926195E-2</v>
      </c>
      <c r="C38" s="166">
        <f t="shared" si="20"/>
        <v>6.8177806843428321E-2</v>
      </c>
      <c r="D38" s="166">
        <f t="shared" si="20"/>
        <v>6.7817357026009634E-2</v>
      </c>
      <c r="E38" s="166">
        <f t="shared" si="20"/>
        <v>6.7828714847240817E-2</v>
      </c>
      <c r="F38" s="166">
        <f t="shared" si="20"/>
        <v>6.6805253034668291E-2</v>
      </c>
      <c r="G38" s="166">
        <f t="shared" si="20"/>
        <v>6.5705568367546985E-2</v>
      </c>
      <c r="H38" s="166">
        <f t="shared" si="20"/>
        <v>6.968953956283587E-2</v>
      </c>
      <c r="I38" s="166">
        <f t="shared" si="20"/>
        <v>6.7102727119846703E-2</v>
      </c>
      <c r="J38" s="166">
        <f t="shared" si="20"/>
        <v>6.7344711159077641E-2</v>
      </c>
      <c r="K38" s="166">
        <f t="shared" si="20"/>
        <v>7.0263560960419302E-2</v>
      </c>
      <c r="L38" s="166">
        <f t="shared" si="20"/>
        <v>6.992104207156867E-2</v>
      </c>
      <c r="M38" s="166">
        <f t="shared" si="20"/>
        <v>7.2374627138060726E-2</v>
      </c>
      <c r="N38" s="166">
        <f t="shared" si="20"/>
        <v>7.1522031213176504E-2</v>
      </c>
      <c r="O38" s="166">
        <f t="shared" si="20"/>
        <v>7.8155790351178131E-2</v>
      </c>
      <c r="P38" s="166">
        <f t="shared" si="20"/>
        <v>7.9155104497576817E-2</v>
      </c>
      <c r="Q38" s="166">
        <f t="shared" si="20"/>
        <v>7.9795366912539384E-2</v>
      </c>
      <c r="R38" s="166">
        <f t="shared" si="20"/>
        <v>8.2218696604403146E-2</v>
      </c>
      <c r="S38" s="166">
        <f t="shared" si="20"/>
        <v>7.9092041440626926E-2</v>
      </c>
      <c r="T38" s="166">
        <f t="shared" si="20"/>
        <v>8.4234272704224122E-2</v>
      </c>
      <c r="U38" s="166">
        <f t="shared" si="20"/>
        <v>8.9624960632243289E-2</v>
      </c>
      <c r="V38" s="166">
        <f t="shared" si="20"/>
        <v>8.974265627929838E-2</v>
      </c>
      <c r="W38" s="166">
        <f t="shared" si="20"/>
        <v>8.4567679626458767E-2</v>
      </c>
      <c r="X38" s="166">
        <f t="shared" si="20"/>
        <v>8.7558027234035843E-2</v>
      </c>
      <c r="Y38" s="166">
        <f t="shared" si="20"/>
        <v>8.9434185734701396E-2</v>
      </c>
      <c r="Z38" s="166">
        <f t="shared" si="20"/>
        <v>8.6531431543930837E-2</v>
      </c>
      <c r="AA38" s="166">
        <f t="shared" si="20"/>
        <v>8.8844802394442812E-2</v>
      </c>
      <c r="AB38" s="167">
        <f t="shared" si="20"/>
        <v>8.8880467057107906E-2</v>
      </c>
      <c r="AC38" s="167">
        <f t="shared" ref="AC38:AE38" si="21">AC22/AC12</f>
        <v>8.9650622506364214E-2</v>
      </c>
      <c r="AD38" s="167">
        <f t="shared" si="21"/>
        <v>8.8790448888798251E-2</v>
      </c>
      <c r="AE38" s="167">
        <f t="shared" si="21"/>
        <v>8.7986230867473106E-2</v>
      </c>
      <c r="AF38" s="167">
        <f t="shared" ref="AF38:AG38" si="22">AF22/AF12</f>
        <v>9.0441305756080073E-2</v>
      </c>
      <c r="AG38" s="167">
        <f t="shared" si="22"/>
        <v>9.1167357289337489E-2</v>
      </c>
      <c r="AH38" s="167">
        <f t="shared" ref="AH38:AI38" si="23">AH22/AH12</f>
        <v>8.9370502287281398E-2</v>
      </c>
      <c r="AI38" s="167">
        <f t="shared" si="23"/>
        <v>9.0717286527866536E-2</v>
      </c>
    </row>
    <row r="39" spans="1:44" x14ac:dyDescent="0.25">
      <c r="A39" s="168" t="s">
        <v>10</v>
      </c>
      <c r="B39" s="169">
        <f>1-SUM(B33:B38)</f>
        <v>5.9659448264444914E-2</v>
      </c>
      <c r="C39" s="169">
        <f t="shared" ref="C39" si="24">1-SUM(C33:C38)</f>
        <v>5.5519571981627269E-2</v>
      </c>
      <c r="D39" s="169">
        <f t="shared" ref="D39:AA39" si="25">1-SUM(D33:D38)</f>
        <v>5.2322225333951811E-2</v>
      </c>
      <c r="E39" s="169">
        <f t="shared" si="25"/>
        <v>5.8960179115814193E-2</v>
      </c>
      <c r="F39" s="169">
        <f t="shared" si="25"/>
        <v>5.237009898554168E-2</v>
      </c>
      <c r="G39" s="169">
        <f t="shared" si="25"/>
        <v>5.797485775897826E-2</v>
      </c>
      <c r="H39" s="169">
        <f t="shared" si="25"/>
        <v>5.7561687594443134E-2</v>
      </c>
      <c r="I39" s="169">
        <f t="shared" si="25"/>
        <v>5.7353233562260741E-2</v>
      </c>
      <c r="J39" s="169">
        <f t="shared" si="25"/>
        <v>5.9930323928162554E-2</v>
      </c>
      <c r="K39" s="169">
        <f t="shared" si="25"/>
        <v>5.6054951445781431E-2</v>
      </c>
      <c r="L39" s="169">
        <f t="shared" si="25"/>
        <v>5.7242144414040186E-2</v>
      </c>
      <c r="M39" s="169">
        <f t="shared" si="25"/>
        <v>6.1164117504987292E-2</v>
      </c>
      <c r="N39" s="169">
        <f t="shared" si="25"/>
        <v>5.9654931507856279E-2</v>
      </c>
      <c r="O39" s="169">
        <f t="shared" si="25"/>
        <v>5.3408731625347428E-2</v>
      </c>
      <c r="P39" s="169">
        <f t="shared" si="25"/>
        <v>5.6790812080782516E-2</v>
      </c>
      <c r="Q39" s="169">
        <f t="shared" si="25"/>
        <v>5.7751791482996584E-2</v>
      </c>
      <c r="R39" s="169">
        <f t="shared" si="25"/>
        <v>5.834327522514926E-2</v>
      </c>
      <c r="S39" s="169">
        <f t="shared" si="25"/>
        <v>5.5623961944230249E-2</v>
      </c>
      <c r="T39" s="169">
        <f t="shared" si="25"/>
        <v>5.6342822715107266E-2</v>
      </c>
      <c r="U39" s="169">
        <f t="shared" si="25"/>
        <v>5.7441469159309699E-2</v>
      </c>
      <c r="V39" s="169">
        <f t="shared" si="25"/>
        <v>5.7271249784151879E-2</v>
      </c>
      <c r="W39" s="169">
        <f t="shared" si="25"/>
        <v>5.9099776811064819E-2</v>
      </c>
      <c r="X39" s="169">
        <f t="shared" si="25"/>
        <v>5.341668893767626E-2</v>
      </c>
      <c r="Y39" s="169">
        <f t="shared" si="25"/>
        <v>5.8367727964191873E-2</v>
      </c>
      <c r="Z39" s="169">
        <f t="shared" si="25"/>
        <v>5.6946131693515256E-2</v>
      </c>
      <c r="AA39" s="169">
        <f t="shared" si="25"/>
        <v>5.749678946991188E-2</v>
      </c>
      <c r="AB39" s="170">
        <f t="shared" ref="AB39" si="26">1-SUM(AB33:AB38)</f>
        <v>5.9303776690723065E-2</v>
      </c>
      <c r="AC39" s="170">
        <f t="shared" ref="AC39:AE39" si="27">1-SUM(AC33:AC38)</f>
        <v>6.4315974122559405E-2</v>
      </c>
      <c r="AD39" s="170">
        <f t="shared" si="27"/>
        <v>6.852500386853233E-2</v>
      </c>
      <c r="AE39" s="170">
        <f t="shared" si="27"/>
        <v>6.965127616330069E-2</v>
      </c>
      <c r="AF39" s="170">
        <f t="shared" ref="AF39:AG39" si="28">1-SUM(AF33:AF38)</f>
        <v>5.4665673211413912E-2</v>
      </c>
      <c r="AG39" s="170">
        <f t="shared" si="28"/>
        <v>5.3812599830852181E-2</v>
      </c>
      <c r="AH39" s="170">
        <f t="shared" ref="AH39:AI39" si="29">1-SUM(AH33:AH38)</f>
        <v>6.1930939839664578E-2</v>
      </c>
      <c r="AI39" s="170">
        <f t="shared" si="29"/>
        <v>6.8561899882433996E-2</v>
      </c>
    </row>
    <row r="40" spans="1:44" ht="15" customHeight="1" x14ac:dyDescent="0.25">
      <c r="A40" s="43" t="s">
        <v>315</v>
      </c>
    </row>
    <row r="41" spans="1:44" ht="15" customHeight="1" x14ac:dyDescent="0.25"/>
    <row r="44" spans="1:44" x14ac:dyDescent="0.25">
      <c r="A44" s="14" t="s">
        <v>253</v>
      </c>
    </row>
    <row r="45" spans="1:44" x14ac:dyDescent="0.25">
      <c r="A45" s="2" t="s">
        <v>131</v>
      </c>
    </row>
    <row r="46" spans="1:44" x14ac:dyDescent="0.25">
      <c r="A46" s="2"/>
    </row>
    <row r="47" spans="1:44" x14ac:dyDescent="0.25">
      <c r="A47" s="76"/>
      <c r="B47" s="161">
        <v>1990</v>
      </c>
      <c r="C47" s="161">
        <v>1991</v>
      </c>
      <c r="D47" s="161">
        <v>1992</v>
      </c>
      <c r="E47" s="161">
        <v>1993</v>
      </c>
      <c r="F47" s="161">
        <v>1994</v>
      </c>
      <c r="G47" s="161">
        <v>1995</v>
      </c>
      <c r="H47" s="161">
        <v>1996</v>
      </c>
      <c r="I47" s="161">
        <v>1997</v>
      </c>
      <c r="J47" s="161">
        <v>1998</v>
      </c>
      <c r="K47" s="161">
        <v>1999</v>
      </c>
      <c r="L47" s="161">
        <v>2000</v>
      </c>
      <c r="M47" s="161">
        <v>2001</v>
      </c>
      <c r="N47" s="161">
        <v>2002</v>
      </c>
      <c r="O47" s="161">
        <v>2003</v>
      </c>
      <c r="P47" s="161">
        <v>2004</v>
      </c>
      <c r="Q47" s="161">
        <v>2005</v>
      </c>
      <c r="R47" s="161">
        <v>2006</v>
      </c>
      <c r="S47" s="161">
        <v>2007</v>
      </c>
      <c r="T47" s="161">
        <v>2008</v>
      </c>
      <c r="U47" s="161">
        <v>2009</v>
      </c>
      <c r="V47" s="161">
        <v>2010</v>
      </c>
      <c r="W47" s="161">
        <v>2011</v>
      </c>
      <c r="X47" s="161">
        <v>2012</v>
      </c>
      <c r="Y47" s="161">
        <v>2013</v>
      </c>
      <c r="Z47" s="161">
        <v>2014</v>
      </c>
      <c r="AA47" s="161">
        <v>2015</v>
      </c>
      <c r="AB47" s="161">
        <v>2016</v>
      </c>
      <c r="AC47" s="161">
        <v>2017</v>
      </c>
      <c r="AD47" s="161">
        <v>2018</v>
      </c>
      <c r="AE47" s="171">
        <v>2019</v>
      </c>
      <c r="AF47" s="171">
        <v>2020</v>
      </c>
      <c r="AG47" s="171">
        <v>2021</v>
      </c>
      <c r="AH47" s="171">
        <v>2022</v>
      </c>
      <c r="AI47" s="171">
        <v>2023</v>
      </c>
      <c r="AN47" s="21"/>
      <c r="AO47" s="21"/>
      <c r="AP47" s="21"/>
      <c r="AQ47" s="21"/>
      <c r="AR47" s="21"/>
    </row>
    <row r="48" spans="1:44" x14ac:dyDescent="0.25">
      <c r="A48" s="162" t="s">
        <v>56</v>
      </c>
      <c r="B48" s="172">
        <f t="shared" ref="B48:AE48" si="30">B18/1000</f>
        <v>12989.441001000001</v>
      </c>
      <c r="C48" s="172">
        <f t="shared" si="30"/>
        <v>12213.978176000001</v>
      </c>
      <c r="D48" s="172">
        <f t="shared" si="30"/>
        <v>11448.100417</v>
      </c>
      <c r="E48" s="172">
        <f t="shared" si="30"/>
        <v>11081.653263</v>
      </c>
      <c r="F48" s="172">
        <f t="shared" si="30"/>
        <v>11128.823847</v>
      </c>
      <c r="G48" s="172">
        <f t="shared" si="30"/>
        <v>11371.628256999998</v>
      </c>
      <c r="H48" s="172">
        <f t="shared" si="30"/>
        <v>11454.361971</v>
      </c>
      <c r="I48" s="172">
        <f t="shared" si="30"/>
        <v>11477.752997</v>
      </c>
      <c r="J48" s="172">
        <f t="shared" si="30"/>
        <v>11255.550279999999</v>
      </c>
      <c r="K48" s="172">
        <f t="shared" si="30"/>
        <v>11030.471649000001</v>
      </c>
      <c r="L48" s="172">
        <f t="shared" si="30"/>
        <v>11345.085572</v>
      </c>
      <c r="M48" s="172">
        <f t="shared" si="30"/>
        <v>11326.981879000001</v>
      </c>
      <c r="N48" s="172">
        <f t="shared" si="30"/>
        <v>11279.907529</v>
      </c>
      <c r="O48" s="172">
        <f t="shared" si="30"/>
        <v>11541.141541999999</v>
      </c>
      <c r="P48" s="172">
        <f t="shared" si="30"/>
        <v>11512.090452999999</v>
      </c>
      <c r="Q48" s="172">
        <f t="shared" si="30"/>
        <v>11519.136276000001</v>
      </c>
      <c r="R48" s="172">
        <f t="shared" si="30"/>
        <v>11287.13348</v>
      </c>
      <c r="S48" s="172">
        <f t="shared" si="30"/>
        <v>11484.772655999999</v>
      </c>
      <c r="T48" s="172">
        <f t="shared" si="30"/>
        <v>11100.954209000001</v>
      </c>
      <c r="U48" s="172">
        <f t="shared" si="30"/>
        <v>9596.418529999999</v>
      </c>
      <c r="V48" s="172">
        <f t="shared" si="30"/>
        <v>10210.065333</v>
      </c>
      <c r="W48" s="172">
        <f t="shared" si="30"/>
        <v>10240.186062000001</v>
      </c>
      <c r="X48" s="172">
        <f t="shared" si="30"/>
        <v>10041.538388000001</v>
      </c>
      <c r="Y48" s="172">
        <f t="shared" si="30"/>
        <v>9922.1847579999994</v>
      </c>
      <c r="Z48" s="172">
        <f t="shared" si="30"/>
        <v>9777.8677489999991</v>
      </c>
      <c r="AA48" s="172">
        <f t="shared" si="30"/>
        <v>9809.4439160000002</v>
      </c>
      <c r="AB48" s="172">
        <f t="shared" si="30"/>
        <v>9989.552271999999</v>
      </c>
      <c r="AC48" s="172">
        <f t="shared" si="30"/>
        <v>10083.53297</v>
      </c>
      <c r="AD48" s="172">
        <f t="shared" si="30"/>
        <v>10168.222127000001</v>
      </c>
      <c r="AE48" s="172">
        <f t="shared" si="30"/>
        <v>10063.605505000001</v>
      </c>
      <c r="AF48" s="172">
        <f t="shared" ref="AF48:AG48" si="31">AF18/1000</f>
        <v>9704.1385539999992</v>
      </c>
      <c r="AG48" s="172">
        <f t="shared" si="31"/>
        <v>10157.272211</v>
      </c>
      <c r="AH48" s="172">
        <f t="shared" ref="AH48:AI48" si="32">AH18/1000</f>
        <v>9498.2040589999997</v>
      </c>
      <c r="AI48" s="172">
        <f t="shared" si="32"/>
        <v>8990.3257819999999</v>
      </c>
      <c r="AJ48" s="59"/>
      <c r="AK48" s="59"/>
      <c r="AL48" s="21"/>
      <c r="AM48" s="21"/>
      <c r="AN48" s="59"/>
      <c r="AO48" s="59"/>
      <c r="AP48" s="59"/>
      <c r="AQ48" s="59"/>
      <c r="AR48" s="59"/>
    </row>
    <row r="49" spans="1:44" x14ac:dyDescent="0.25">
      <c r="A49" s="165" t="s">
        <v>57</v>
      </c>
      <c r="B49" s="173">
        <f t="shared" ref="B49:AE49" si="33">B20/1000</f>
        <v>8442.3516540000001</v>
      </c>
      <c r="C49" s="173">
        <f t="shared" si="33"/>
        <v>8571.6795430000002</v>
      </c>
      <c r="D49" s="173">
        <f t="shared" si="33"/>
        <v>8818.0147410000009</v>
      </c>
      <c r="E49" s="173">
        <f t="shared" si="33"/>
        <v>8915.4293419999995</v>
      </c>
      <c r="F49" s="173">
        <f t="shared" si="33"/>
        <v>8998.580331000001</v>
      </c>
      <c r="G49" s="173">
        <f t="shared" si="33"/>
        <v>9127.242776000001</v>
      </c>
      <c r="H49" s="173">
        <f t="shared" si="33"/>
        <v>9410.9178200000006</v>
      </c>
      <c r="I49" s="173">
        <f t="shared" si="33"/>
        <v>9561.6102229999997</v>
      </c>
      <c r="J49" s="173">
        <f t="shared" si="33"/>
        <v>9944.7124189999995</v>
      </c>
      <c r="K49" s="173">
        <f t="shared" si="33"/>
        <v>10172.238207</v>
      </c>
      <c r="L49" s="173">
        <f t="shared" si="33"/>
        <v>10180.615954999999</v>
      </c>
      <c r="M49" s="173">
        <f t="shared" si="33"/>
        <v>10367.775107000001</v>
      </c>
      <c r="N49" s="173">
        <f t="shared" si="33"/>
        <v>10507.216941999999</v>
      </c>
      <c r="O49" s="173">
        <f t="shared" si="33"/>
        <v>10620.552353000001</v>
      </c>
      <c r="P49" s="173">
        <f t="shared" si="33"/>
        <v>10878.753011000001</v>
      </c>
      <c r="Q49" s="173">
        <f t="shared" si="33"/>
        <v>10892.444898</v>
      </c>
      <c r="R49" s="173">
        <f t="shared" si="33"/>
        <v>11139.386032</v>
      </c>
      <c r="S49" s="173">
        <f t="shared" si="33"/>
        <v>11321.929481000001</v>
      </c>
      <c r="T49" s="173">
        <f t="shared" si="33"/>
        <v>11172.530853</v>
      </c>
      <c r="U49" s="173">
        <f t="shared" si="33"/>
        <v>10936.772718</v>
      </c>
      <c r="V49" s="173">
        <f t="shared" si="33"/>
        <v>10912.285243</v>
      </c>
      <c r="W49" s="173">
        <f t="shared" si="33"/>
        <v>10906.043362</v>
      </c>
      <c r="X49" s="173">
        <f t="shared" si="33"/>
        <v>10485.890176999999</v>
      </c>
      <c r="Y49" s="173">
        <f t="shared" si="33"/>
        <v>10406.289916</v>
      </c>
      <c r="Z49" s="173">
        <f t="shared" si="33"/>
        <v>10565.398986</v>
      </c>
      <c r="AA49" s="173">
        <f t="shared" si="33"/>
        <v>10708.057465</v>
      </c>
      <c r="AB49" s="173">
        <f t="shared" si="33"/>
        <v>10944.839491000001</v>
      </c>
      <c r="AC49" s="173">
        <f t="shared" si="33"/>
        <v>11158.240248</v>
      </c>
      <c r="AD49" s="173">
        <f t="shared" si="33"/>
        <v>11213.186801999998</v>
      </c>
      <c r="AE49" s="173">
        <f t="shared" si="33"/>
        <v>11313.034565</v>
      </c>
      <c r="AF49" s="173">
        <f t="shared" ref="AF49:AG49" si="34">AF20/1000</f>
        <v>9966.5588399999997</v>
      </c>
      <c r="AG49" s="173">
        <f t="shared" si="34"/>
        <v>10764.088843</v>
      </c>
      <c r="AH49" s="173">
        <f t="shared" ref="AH49:AI49" si="35">AH20/1000</f>
        <v>11019.027558</v>
      </c>
      <c r="AI49" s="173">
        <f t="shared" si="35"/>
        <v>10974.512033999999</v>
      </c>
      <c r="AJ49" s="59"/>
      <c r="AK49" s="59"/>
      <c r="AL49" s="282"/>
      <c r="AM49" s="59"/>
      <c r="AN49" s="59"/>
      <c r="AO49" s="59"/>
      <c r="AP49" s="59"/>
      <c r="AQ49" s="59"/>
      <c r="AR49" s="59"/>
    </row>
    <row r="50" spans="1:44" x14ac:dyDescent="0.25">
      <c r="A50" s="165" t="s">
        <v>58</v>
      </c>
      <c r="B50" s="173">
        <f t="shared" ref="B50:AE50" si="36">(B19-B20)/1000</f>
        <v>798.28128500000014</v>
      </c>
      <c r="C50" s="173">
        <f t="shared" si="36"/>
        <v>784.75797400000135</v>
      </c>
      <c r="D50" s="173">
        <f t="shared" si="36"/>
        <v>789.77690100000052</v>
      </c>
      <c r="E50" s="173">
        <f t="shared" si="36"/>
        <v>761.33105299999943</v>
      </c>
      <c r="F50" s="173">
        <f t="shared" si="36"/>
        <v>750.44901200000015</v>
      </c>
      <c r="G50" s="173">
        <f t="shared" si="36"/>
        <v>747.49896299999955</v>
      </c>
      <c r="H50" s="173">
        <f t="shared" si="36"/>
        <v>787.37825399999883</v>
      </c>
      <c r="I50" s="173">
        <f t="shared" si="36"/>
        <v>796.24617400000056</v>
      </c>
      <c r="J50" s="173">
        <f t="shared" si="36"/>
        <v>812.18977600000051</v>
      </c>
      <c r="K50" s="173">
        <f t="shared" si="36"/>
        <v>824.84759599999893</v>
      </c>
      <c r="L50" s="173">
        <f t="shared" si="36"/>
        <v>826.16313700000012</v>
      </c>
      <c r="M50" s="173">
        <f t="shared" si="36"/>
        <v>842.58069199999977</v>
      </c>
      <c r="N50" s="173">
        <f t="shared" si="36"/>
        <v>821.10989900000015</v>
      </c>
      <c r="O50" s="173">
        <f t="shared" si="36"/>
        <v>866.48969899999906</v>
      </c>
      <c r="P50" s="173">
        <f t="shared" si="36"/>
        <v>892.32630499999971</v>
      </c>
      <c r="Q50" s="173">
        <f t="shared" si="36"/>
        <v>896.73794299999997</v>
      </c>
      <c r="R50" s="173">
        <f t="shared" si="36"/>
        <v>885.81557200000066</v>
      </c>
      <c r="S50" s="173">
        <f t="shared" si="36"/>
        <v>896.40797699999996</v>
      </c>
      <c r="T50" s="173">
        <f t="shared" si="36"/>
        <v>880.55966699999942</v>
      </c>
      <c r="U50" s="173">
        <f t="shared" si="36"/>
        <v>812.96373399999925</v>
      </c>
      <c r="V50" s="173">
        <f t="shared" si="36"/>
        <v>810.18051799999921</v>
      </c>
      <c r="W50" s="173">
        <f t="shared" si="36"/>
        <v>816.1260539999995</v>
      </c>
      <c r="X50" s="173">
        <f t="shared" si="36"/>
        <v>811.87329800000043</v>
      </c>
      <c r="Y50" s="173">
        <f t="shared" si="36"/>
        <v>740.92399800000157</v>
      </c>
      <c r="Z50" s="173">
        <f t="shared" si="36"/>
        <v>711.23157100000049</v>
      </c>
      <c r="AA50" s="173">
        <f t="shared" si="36"/>
        <v>724.34204800000043</v>
      </c>
      <c r="AB50" s="173">
        <f t="shared" si="36"/>
        <v>752.37626799999919</v>
      </c>
      <c r="AC50" s="173">
        <f t="shared" si="36"/>
        <v>779.1885010000002</v>
      </c>
      <c r="AD50" s="173">
        <f t="shared" si="36"/>
        <v>787.11128399999996</v>
      </c>
      <c r="AE50" s="173">
        <f t="shared" si="36"/>
        <v>793.88778299999979</v>
      </c>
      <c r="AF50" s="173">
        <f t="shared" ref="AF50:AG50" si="37">(AF19-AF20)/1000</f>
        <v>570.3007829999998</v>
      </c>
      <c r="AG50" s="173">
        <f t="shared" si="37"/>
        <v>650.6782219999991</v>
      </c>
      <c r="AH50" s="173">
        <f t="shared" ref="AH50:AI50" si="38">(AH19-AH20)/1000</f>
        <v>729.06157799999971</v>
      </c>
      <c r="AI50" s="173">
        <f t="shared" si="38"/>
        <v>720.38645299999973</v>
      </c>
      <c r="AJ50" s="59"/>
      <c r="AK50" s="59"/>
      <c r="AL50" s="21"/>
      <c r="AM50" s="21"/>
      <c r="AN50" s="59"/>
      <c r="AO50" s="59"/>
      <c r="AP50" s="59"/>
      <c r="AQ50" s="59"/>
      <c r="AR50" s="59"/>
    </row>
    <row r="51" spans="1:44" x14ac:dyDescent="0.25">
      <c r="A51" s="165" t="s">
        <v>77</v>
      </c>
      <c r="B51" s="173">
        <f t="shared" ref="B51:AE51" si="39">B23/1000</f>
        <v>10041.492809000001</v>
      </c>
      <c r="C51" s="173">
        <f t="shared" si="39"/>
        <v>10605.864104</v>
      </c>
      <c r="D51" s="173">
        <f t="shared" si="39"/>
        <v>10259.826800000001</v>
      </c>
      <c r="E51" s="173">
        <f t="shared" si="39"/>
        <v>10624.166905</v>
      </c>
      <c r="F51" s="173">
        <f t="shared" si="39"/>
        <v>10188.047108999999</v>
      </c>
      <c r="G51" s="173">
        <f t="shared" si="39"/>
        <v>10455.177942</v>
      </c>
      <c r="H51" s="173">
        <f t="shared" si="39"/>
        <v>11293.842783</v>
      </c>
      <c r="I51" s="173">
        <f t="shared" si="39"/>
        <v>10890.427173</v>
      </c>
      <c r="J51" s="173">
        <f t="shared" si="39"/>
        <v>10895.595494000001</v>
      </c>
      <c r="K51" s="173">
        <f t="shared" si="39"/>
        <v>10695.476958000001</v>
      </c>
      <c r="L51" s="173">
        <f t="shared" si="39"/>
        <v>10406.758227</v>
      </c>
      <c r="M51" s="173">
        <f t="shared" si="39"/>
        <v>10962.380877</v>
      </c>
      <c r="N51" s="173">
        <f t="shared" si="39"/>
        <v>10732.622137</v>
      </c>
      <c r="O51" s="173">
        <f t="shared" si="39"/>
        <v>11104.499931</v>
      </c>
      <c r="P51" s="173">
        <f t="shared" si="39"/>
        <v>11026.167212999999</v>
      </c>
      <c r="Q51" s="173">
        <f t="shared" si="39"/>
        <v>11150.240056000001</v>
      </c>
      <c r="R51" s="173">
        <f t="shared" si="39"/>
        <v>11111.335561</v>
      </c>
      <c r="S51" s="173">
        <f t="shared" si="39"/>
        <v>10434.867470000001</v>
      </c>
      <c r="T51" s="173">
        <f t="shared" si="39"/>
        <v>11064.020301</v>
      </c>
      <c r="U51" s="173">
        <f t="shared" si="39"/>
        <v>10985.371487</v>
      </c>
      <c r="V51" s="173">
        <f t="shared" si="39"/>
        <v>11707.91894</v>
      </c>
      <c r="W51" s="173">
        <f t="shared" si="39"/>
        <v>10579.722817</v>
      </c>
      <c r="X51" s="173">
        <f t="shared" si="39"/>
        <v>11061.753687999999</v>
      </c>
      <c r="Y51" s="173">
        <f t="shared" si="39"/>
        <v>11189.27448</v>
      </c>
      <c r="Z51" s="173">
        <f t="shared" si="39"/>
        <v>9832.4744159999991</v>
      </c>
      <c r="AA51" s="173">
        <f t="shared" si="39"/>
        <v>10288.447955</v>
      </c>
      <c r="AB51" s="173">
        <f t="shared" si="39"/>
        <v>10562.645419</v>
      </c>
      <c r="AC51" s="173">
        <f t="shared" si="39"/>
        <v>10589.659548</v>
      </c>
      <c r="AD51" s="173">
        <f t="shared" si="39"/>
        <v>10501.712514000001</v>
      </c>
      <c r="AE51" s="173">
        <f t="shared" si="39"/>
        <v>10402.172747999999</v>
      </c>
      <c r="AF51" s="173">
        <f t="shared" ref="AF51:AG51" si="40">AF23/1000</f>
        <v>10395.527217000001</v>
      </c>
      <c r="AG51" s="173">
        <f t="shared" si="40"/>
        <v>10969.602342</v>
      </c>
      <c r="AH51" s="173">
        <f t="shared" ref="AH51:AI51" si="41">AH23/1000</f>
        <v>10145.059724999999</v>
      </c>
      <c r="AI51" s="173">
        <f t="shared" si="41"/>
        <v>9601.5096379999995</v>
      </c>
      <c r="AJ51" s="59"/>
      <c r="AK51" s="59"/>
      <c r="AL51" s="21"/>
      <c r="AM51" s="21"/>
      <c r="AN51" s="59"/>
      <c r="AO51" s="59"/>
      <c r="AP51" s="59"/>
      <c r="AQ51" s="59"/>
      <c r="AR51" s="59"/>
    </row>
    <row r="52" spans="1:44" x14ac:dyDescent="0.25">
      <c r="A52" s="165" t="s">
        <v>55</v>
      </c>
      <c r="B52" s="173">
        <f>B22/1000</f>
        <v>3968.6081320000003</v>
      </c>
      <c r="C52" s="173">
        <f>C22/1000</f>
        <v>4141.986594</v>
      </c>
      <c r="D52" s="173">
        <f>D22/1000</f>
        <v>4006.0365970000003</v>
      </c>
      <c r="E52" s="173">
        <f t="shared" ref="E52:AB52" si="42">E22/1000</f>
        <v>4002.6546090000002</v>
      </c>
      <c r="F52" s="173">
        <f t="shared" si="42"/>
        <v>3921.8336159999999</v>
      </c>
      <c r="G52" s="173">
        <f t="shared" si="42"/>
        <v>3993.2443139999996</v>
      </c>
      <c r="H52" s="173">
        <f t="shared" si="42"/>
        <v>4377.5482300000003</v>
      </c>
      <c r="I52" s="173">
        <f t="shared" si="42"/>
        <v>4190.0570449999996</v>
      </c>
      <c r="J52" s="173">
        <f t="shared" si="42"/>
        <v>4228.6661859999995</v>
      </c>
      <c r="K52" s="173">
        <f t="shared" si="42"/>
        <v>4374.901586</v>
      </c>
      <c r="L52" s="173">
        <f t="shared" si="42"/>
        <v>4385.7899600000001</v>
      </c>
      <c r="M52" s="173">
        <f t="shared" si="42"/>
        <v>4654.6616359999998</v>
      </c>
      <c r="N52" s="173">
        <f t="shared" si="42"/>
        <v>4605.8934259999996</v>
      </c>
      <c r="O52" s="173">
        <f t="shared" si="42"/>
        <v>5156.6593679999996</v>
      </c>
      <c r="P52" s="173">
        <f t="shared" si="42"/>
        <v>5292.2736580000001</v>
      </c>
      <c r="Q52" s="173">
        <f t="shared" si="42"/>
        <v>5358.0667149999999</v>
      </c>
      <c r="R52" s="173">
        <f t="shared" si="42"/>
        <v>5568.4648890000008</v>
      </c>
      <c r="S52" s="173">
        <f t="shared" si="42"/>
        <v>5287.4414910000005</v>
      </c>
      <c r="T52" s="173">
        <f t="shared" si="42"/>
        <v>5617.3604970000006</v>
      </c>
      <c r="U52" s="173">
        <f t="shared" si="42"/>
        <v>5624.243778</v>
      </c>
      <c r="V52" s="173">
        <f t="shared" si="42"/>
        <v>5860.2188470000001</v>
      </c>
      <c r="W52" s="173">
        <f t="shared" si="42"/>
        <v>5360.1594599999999</v>
      </c>
      <c r="X52" s="173">
        <f t="shared" si="42"/>
        <v>5479.3723949999994</v>
      </c>
      <c r="Y52" s="173">
        <f t="shared" si="42"/>
        <v>5540.7786040000001</v>
      </c>
      <c r="Z52" s="173">
        <f t="shared" si="42"/>
        <v>5176.118101</v>
      </c>
      <c r="AA52" s="173">
        <f t="shared" si="42"/>
        <v>5389.8290800000004</v>
      </c>
      <c r="AB52" s="173">
        <f t="shared" si="42"/>
        <v>5437.0889859999997</v>
      </c>
      <c r="AC52" s="173">
        <f t="shared" ref="AC52:AE52" si="43">AC22/1000</f>
        <v>5601.0352029999995</v>
      </c>
      <c r="AD52" s="173">
        <f t="shared" si="43"/>
        <v>5510.58961</v>
      </c>
      <c r="AE52" s="173">
        <f t="shared" si="43"/>
        <v>5373.335916</v>
      </c>
      <c r="AF52" s="173">
        <f t="shared" ref="AF52:AG52" si="44">AF22/1000</f>
        <v>5074.3174639999997</v>
      </c>
      <c r="AG52" s="173">
        <f t="shared" si="44"/>
        <v>5426.5732120000002</v>
      </c>
      <c r="AH52" s="173">
        <f t="shared" ref="AH52:AI52" si="45">AH22/1000</f>
        <v>5068.6713110000001</v>
      </c>
      <c r="AI52" s="173">
        <f t="shared" si="45"/>
        <v>4937.4981909999997</v>
      </c>
      <c r="AJ52" s="59"/>
      <c r="AK52" s="59"/>
      <c r="AL52" s="21"/>
      <c r="AM52" s="21"/>
      <c r="AN52" s="59"/>
      <c r="AO52" s="59"/>
      <c r="AP52" s="59"/>
      <c r="AQ52" s="59"/>
      <c r="AR52" s="59"/>
    </row>
    <row r="53" spans="1:44" x14ac:dyDescent="0.25">
      <c r="A53" s="168" t="s">
        <v>10</v>
      </c>
      <c r="B53" s="174">
        <f t="shared" ref="B53:AE53" si="46">B17/1000-SUM(B48:B52)</f>
        <v>1711.2036859999935</v>
      </c>
      <c r="C53" s="174">
        <f t="shared" si="46"/>
        <v>1741.7987089999951</v>
      </c>
      <c r="D53" s="174">
        <f t="shared" si="46"/>
        <v>1639.5843640000021</v>
      </c>
      <c r="E53" s="174">
        <f t="shared" si="46"/>
        <v>1624.1177080000125</v>
      </c>
      <c r="F53" s="174">
        <f t="shared" si="46"/>
        <v>1628.919673999997</v>
      </c>
      <c r="G53" s="174">
        <f t="shared" si="46"/>
        <v>1673.0727340000012</v>
      </c>
      <c r="H53" s="174">
        <f t="shared" si="46"/>
        <v>1735.8082559999966</v>
      </c>
      <c r="I53" s="174">
        <f t="shared" si="46"/>
        <v>1672.9999720000051</v>
      </c>
      <c r="J53" s="174">
        <f t="shared" si="46"/>
        <v>1664.1519120000012</v>
      </c>
      <c r="K53" s="174">
        <f t="shared" si="46"/>
        <v>1570.353191000002</v>
      </c>
      <c r="L53" s="174">
        <f t="shared" si="46"/>
        <v>1628.7807919999977</v>
      </c>
      <c r="M53" s="174">
        <f t="shared" si="46"/>
        <v>1639.7925090000062</v>
      </c>
      <c r="N53" s="174">
        <f t="shared" si="46"/>
        <v>1604.3758030000026</v>
      </c>
      <c r="O53" s="174">
        <f t="shared" si="46"/>
        <v>1450.5065909999976</v>
      </c>
      <c r="P53" s="174">
        <f t="shared" si="46"/>
        <v>1490.3474270000079</v>
      </c>
      <c r="Q53" s="174">
        <f t="shared" si="46"/>
        <v>1492.8772139999928</v>
      </c>
      <c r="R53" s="174">
        <f t="shared" si="46"/>
        <v>1454.9311220000018</v>
      </c>
      <c r="S53" s="174">
        <f t="shared" si="46"/>
        <v>1241.5336730000054</v>
      </c>
      <c r="T53" s="174">
        <f t="shared" si="46"/>
        <v>1222.854677000003</v>
      </c>
      <c r="U53" s="174">
        <f t="shared" si="46"/>
        <v>1198.9779129999952</v>
      </c>
      <c r="V53" s="174">
        <f t="shared" si="46"/>
        <v>1274.7836090000128</v>
      </c>
      <c r="W53" s="174">
        <f t="shared" si="46"/>
        <v>1270.8985089999987</v>
      </c>
      <c r="X53" s="174">
        <f t="shared" si="46"/>
        <v>1261.4489690000046</v>
      </c>
      <c r="Y53" s="174">
        <f t="shared" si="46"/>
        <v>1273.4700259999954</v>
      </c>
      <c r="Z53" s="174">
        <f t="shared" si="46"/>
        <v>1249.8340970000063</v>
      </c>
      <c r="AA53" s="174">
        <f t="shared" si="46"/>
        <v>1235.2456449999954</v>
      </c>
      <c r="AB53" s="174">
        <f t="shared" si="46"/>
        <v>1243.8271229999955</v>
      </c>
      <c r="AC53" s="174">
        <f t="shared" si="46"/>
        <v>1258.8715999999986</v>
      </c>
      <c r="AD53" s="174">
        <f t="shared" si="46"/>
        <v>1363.5020270000023</v>
      </c>
      <c r="AE53" s="174">
        <f t="shared" si="46"/>
        <v>1374.4448249999987</v>
      </c>
      <c r="AF53" s="174">
        <f t="shared" ref="AF53:AH53" si="47">AF17/1000-SUM(AF48:AF52)</f>
        <v>1396.9218860000037</v>
      </c>
      <c r="AG53" s="174">
        <f t="shared" ref="AG53:AI53" si="48">AG17/1000-SUM(AG48:AG52)</f>
        <v>1418.3910619999951</v>
      </c>
      <c r="AH53" s="174">
        <f t="shared" si="47"/>
        <v>1348.2202500000058</v>
      </c>
      <c r="AI53" s="174">
        <f t="shared" si="48"/>
        <v>1343.5575690000042</v>
      </c>
      <c r="AJ53" s="59"/>
      <c r="AK53" s="59"/>
      <c r="AL53" s="21"/>
      <c r="AM53" s="21"/>
      <c r="AN53" s="59"/>
      <c r="AO53" s="59"/>
      <c r="AP53" s="59"/>
      <c r="AQ53" s="59"/>
      <c r="AR53" s="59"/>
    </row>
    <row r="54" spans="1:44" ht="15" customHeight="1" x14ac:dyDescent="0.25">
      <c r="A54" s="43" t="s">
        <v>315</v>
      </c>
    </row>
    <row r="56" spans="1:44" x14ac:dyDescent="0.25"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</row>
    <row r="57" spans="1:44" x14ac:dyDescent="0.25"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</row>
    <row r="58" spans="1:44" x14ac:dyDescent="0.25">
      <c r="Y58" s="50"/>
    </row>
  </sheetData>
  <mergeCells count="1">
    <mergeCell ref="B3:O3"/>
  </mergeCells>
  <hyperlinks>
    <hyperlink ref="A2" r:id="rId1" xr:uid="{DE24AE78-727E-4D0E-881A-D3612AB0571C}"/>
    <hyperlink ref="B2" r:id="rId2" xr:uid="{7034C9B2-677C-4543-938D-89664DBF9DF8}"/>
  </hyperlinks>
  <pageMargins left="0.7" right="0.7" top="0.75" bottom="0.75" header="0.3" footer="0.3"/>
  <ignoredErrors>
    <ignoredError sqref="A50:AB5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">
    <tabColor rgb="FF92D050"/>
  </sheetPr>
  <dimension ref="A1:R49"/>
  <sheetViews>
    <sheetView showGridLines="0" topLeftCell="A25" workbookViewId="0">
      <selection activeCell="P1" sqref="P1:T1048576"/>
    </sheetView>
  </sheetViews>
  <sheetFormatPr defaultColWidth="9.21875" defaultRowHeight="13.2" x14ac:dyDescent="0.25"/>
  <cols>
    <col min="1" max="1" width="13.44140625" style="285" customWidth="1"/>
    <col min="2" max="12" width="9.44140625" style="285" bestFit="1" customWidth="1"/>
    <col min="13" max="15" width="9.21875" style="285"/>
    <col min="16" max="24" width="10.44140625" style="285" bestFit="1" customWidth="1"/>
    <col min="25" max="16384" width="9.21875" style="285"/>
  </cols>
  <sheetData>
    <row r="1" spans="1:16" x14ac:dyDescent="0.25">
      <c r="A1" s="10" t="s">
        <v>300</v>
      </c>
    </row>
    <row r="2" spans="1:16" x14ac:dyDescent="0.25">
      <c r="A2" s="12" t="s">
        <v>138</v>
      </c>
      <c r="B2" s="12" t="s">
        <v>139</v>
      </c>
    </row>
    <row r="3" spans="1:16" x14ac:dyDescent="0.25">
      <c r="A3" s="284" t="s">
        <v>285</v>
      </c>
      <c r="B3" s="295" t="s">
        <v>286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5" spans="1:16" x14ac:dyDescent="0.25">
      <c r="A5" s="13" t="s">
        <v>140</v>
      </c>
      <c r="D5" s="13" t="s">
        <v>301</v>
      </c>
    </row>
    <row r="6" spans="1:16" x14ac:dyDescent="0.25">
      <c r="A6" s="13" t="s">
        <v>141</v>
      </c>
      <c r="D6" s="13" t="s">
        <v>301</v>
      </c>
    </row>
    <row r="7" spans="1:16" x14ac:dyDescent="0.25">
      <c r="A7" s="71" t="s">
        <v>186</v>
      </c>
      <c r="B7" s="29"/>
      <c r="C7" s="69" t="s">
        <v>187</v>
      </c>
    </row>
    <row r="8" spans="1:16" x14ac:dyDescent="0.25">
      <c r="A8" s="71" t="s">
        <v>193</v>
      </c>
      <c r="B8" s="29"/>
      <c r="C8" s="69" t="s">
        <v>194</v>
      </c>
    </row>
    <row r="9" spans="1:16" x14ac:dyDescent="0.25">
      <c r="A9" s="71" t="s">
        <v>189</v>
      </c>
      <c r="B9" s="29"/>
      <c r="C9" s="69" t="s">
        <v>195</v>
      </c>
    </row>
    <row r="10" spans="1:16" x14ac:dyDescent="0.25">
      <c r="A10" s="71"/>
      <c r="B10" s="29"/>
      <c r="C10" s="69"/>
    </row>
    <row r="11" spans="1:16" x14ac:dyDescent="0.25">
      <c r="A11" s="71"/>
      <c r="B11" s="29"/>
      <c r="C11" s="69"/>
    </row>
    <row r="12" spans="1:16" x14ac:dyDescent="0.25">
      <c r="A12" s="176" t="s">
        <v>302</v>
      </c>
    </row>
    <row r="13" spans="1:16" x14ac:dyDescent="0.25">
      <c r="A13" s="4" t="s">
        <v>137</v>
      </c>
    </row>
    <row r="14" spans="1:16" x14ac:dyDescent="0.25">
      <c r="A14" s="4" t="s">
        <v>192</v>
      </c>
    </row>
    <row r="16" spans="1:16" x14ac:dyDescent="0.25">
      <c r="A16" s="177" t="s">
        <v>46</v>
      </c>
      <c r="B16" s="20" t="s">
        <v>162</v>
      </c>
      <c r="C16" s="20" t="s">
        <v>163</v>
      </c>
      <c r="D16" s="20" t="s">
        <v>164</v>
      </c>
      <c r="E16" s="20" t="s">
        <v>165</v>
      </c>
      <c r="F16" s="20" t="s">
        <v>166</v>
      </c>
      <c r="G16" s="20" t="s">
        <v>167</v>
      </c>
      <c r="H16" s="20" t="s">
        <v>168</v>
      </c>
      <c r="I16" s="20" t="s">
        <v>169</v>
      </c>
      <c r="J16" s="20" t="s">
        <v>170</v>
      </c>
      <c r="K16" s="20" t="s">
        <v>171</v>
      </c>
      <c r="L16" s="20" t="s">
        <v>172</v>
      </c>
      <c r="M16" s="20" t="s">
        <v>173</v>
      </c>
      <c r="N16" s="20" t="s">
        <v>240</v>
      </c>
      <c r="O16" s="20" t="s">
        <v>299</v>
      </c>
      <c r="P16" s="179"/>
    </row>
    <row r="17" spans="1:18" x14ac:dyDescent="0.25">
      <c r="A17" s="22" t="s">
        <v>12</v>
      </c>
      <c r="B17" s="27">
        <v>187.94</v>
      </c>
      <c r="C17" s="272">
        <v>171.2</v>
      </c>
      <c r="D17" s="27">
        <v>162.72999999999999</v>
      </c>
      <c r="E17" s="27">
        <v>168.31</v>
      </c>
      <c r="F17" s="27">
        <v>155.78</v>
      </c>
      <c r="G17" s="27">
        <v>154.82</v>
      </c>
      <c r="H17" s="27">
        <v>162.36000000000001</v>
      </c>
      <c r="I17" s="27">
        <v>161.97</v>
      </c>
      <c r="J17" s="27">
        <v>159.16</v>
      </c>
      <c r="K17" s="27">
        <v>156.12</v>
      </c>
      <c r="L17" s="27">
        <v>147.44</v>
      </c>
      <c r="M17" s="27">
        <v>154.63</v>
      </c>
      <c r="N17" s="27">
        <v>138.09</v>
      </c>
      <c r="O17" s="27">
        <v>127.57</v>
      </c>
      <c r="P17" s="181"/>
      <c r="Q17" s="181"/>
      <c r="R17" s="181"/>
    </row>
    <row r="18" spans="1:18" x14ac:dyDescent="0.25">
      <c r="A18" s="22" t="s">
        <v>13</v>
      </c>
      <c r="B18" s="23">
        <v>470.42</v>
      </c>
      <c r="C18" s="273">
        <v>493.1</v>
      </c>
      <c r="D18" s="273">
        <v>468.7</v>
      </c>
      <c r="E18" s="23">
        <v>438.49</v>
      </c>
      <c r="F18" s="273">
        <v>454.1</v>
      </c>
      <c r="G18" s="23">
        <v>459.04</v>
      </c>
      <c r="H18" s="23">
        <v>436.15</v>
      </c>
      <c r="I18" s="23">
        <v>439.38</v>
      </c>
      <c r="J18" s="23">
        <v>426.83</v>
      </c>
      <c r="K18" s="23">
        <v>407.02</v>
      </c>
      <c r="L18" s="23">
        <v>399.22</v>
      </c>
      <c r="M18" s="23">
        <v>403.13</v>
      </c>
      <c r="N18" s="23">
        <v>392.76</v>
      </c>
      <c r="O18" s="23">
        <v>339.67</v>
      </c>
      <c r="P18" s="181"/>
      <c r="Q18" s="181"/>
      <c r="R18" s="181"/>
    </row>
    <row r="19" spans="1:18" x14ac:dyDescent="0.25">
      <c r="A19" s="22" t="s">
        <v>96</v>
      </c>
      <c r="B19" s="27">
        <v>285.04000000000002</v>
      </c>
      <c r="C19" s="27">
        <v>268.69</v>
      </c>
      <c r="D19" s="27">
        <v>268.44</v>
      </c>
      <c r="E19" s="27">
        <v>269.82</v>
      </c>
      <c r="F19" s="27">
        <v>255.19</v>
      </c>
      <c r="G19" s="27">
        <v>243.36</v>
      </c>
      <c r="H19" s="27">
        <v>235.03</v>
      </c>
      <c r="I19" s="27">
        <v>233.14</v>
      </c>
      <c r="J19" s="27">
        <v>227.64</v>
      </c>
      <c r="K19" s="27">
        <v>216.25</v>
      </c>
      <c r="L19" s="27">
        <v>214.46</v>
      </c>
      <c r="M19" s="27">
        <v>218.47</v>
      </c>
      <c r="N19" s="27">
        <v>208.05</v>
      </c>
      <c r="O19" s="27">
        <v>191.25</v>
      </c>
      <c r="P19" s="181"/>
      <c r="Q19" s="181"/>
      <c r="R19" s="181"/>
    </row>
    <row r="20" spans="1:18" x14ac:dyDescent="0.25">
      <c r="A20" s="22" t="s">
        <v>14</v>
      </c>
      <c r="B20" s="23">
        <v>86.35</v>
      </c>
      <c r="C20" s="23">
        <v>79.650000000000006</v>
      </c>
      <c r="D20" s="23">
        <v>75.75</v>
      </c>
      <c r="E20" s="23">
        <v>75.58</v>
      </c>
      <c r="F20" s="23">
        <v>71.38</v>
      </c>
      <c r="G20" s="23">
        <v>69.73</v>
      </c>
      <c r="H20" s="273">
        <v>69.099999999999994</v>
      </c>
      <c r="I20" s="273">
        <v>67</v>
      </c>
      <c r="J20" s="23">
        <v>66.09</v>
      </c>
      <c r="K20" s="23">
        <v>63.62</v>
      </c>
      <c r="L20" s="23">
        <v>59.33</v>
      </c>
      <c r="M20" s="23">
        <v>58.04</v>
      </c>
      <c r="N20" s="23">
        <v>55.49</v>
      </c>
      <c r="O20" s="23">
        <v>53.17</v>
      </c>
      <c r="P20" s="181"/>
      <c r="Q20" s="181"/>
      <c r="R20" s="181"/>
    </row>
    <row r="21" spans="1:18" x14ac:dyDescent="0.25">
      <c r="A21" s="22" t="s">
        <v>15</v>
      </c>
      <c r="B21" s="27">
        <v>130.36000000000001</v>
      </c>
      <c r="C21" s="27">
        <v>119.17</v>
      </c>
      <c r="D21" s="27">
        <v>119.59</v>
      </c>
      <c r="E21" s="27">
        <v>121.66</v>
      </c>
      <c r="F21" s="27">
        <v>113.99</v>
      </c>
      <c r="G21" s="27">
        <v>112.72</v>
      </c>
      <c r="H21" s="27">
        <v>110.99</v>
      </c>
      <c r="I21" s="27">
        <v>108.54</v>
      </c>
      <c r="J21" s="27">
        <v>104.79</v>
      </c>
      <c r="K21" s="27">
        <v>101.45</v>
      </c>
      <c r="L21" s="27">
        <v>97.82</v>
      </c>
      <c r="M21" s="27">
        <v>98.16</v>
      </c>
      <c r="N21" s="27">
        <v>92.29</v>
      </c>
      <c r="O21" s="27">
        <v>84.44</v>
      </c>
      <c r="P21" s="181"/>
      <c r="Q21" s="181"/>
      <c r="R21" s="181"/>
    </row>
    <row r="22" spans="1:18" x14ac:dyDescent="0.25">
      <c r="A22" s="22" t="s">
        <v>16</v>
      </c>
      <c r="B22" s="273">
        <v>416.5</v>
      </c>
      <c r="C22" s="23">
        <v>375.27</v>
      </c>
      <c r="D22" s="23">
        <v>345.35</v>
      </c>
      <c r="E22" s="23">
        <v>376.14</v>
      </c>
      <c r="F22" s="23">
        <v>341.24</v>
      </c>
      <c r="G22" s="23">
        <v>291.67</v>
      </c>
      <c r="H22" s="23">
        <v>346.66</v>
      </c>
      <c r="I22" s="23">
        <v>325.12</v>
      </c>
      <c r="J22" s="23">
        <v>302.94</v>
      </c>
      <c r="K22" s="23">
        <v>247.27</v>
      </c>
      <c r="L22" s="23">
        <v>239.13</v>
      </c>
      <c r="M22" s="23">
        <v>228.73</v>
      </c>
      <c r="N22" s="273">
        <v>240.4</v>
      </c>
      <c r="O22" s="23">
        <v>215.56</v>
      </c>
      <c r="P22" s="181"/>
      <c r="Q22" s="181"/>
      <c r="R22" s="181"/>
    </row>
    <row r="23" spans="1:18" x14ac:dyDescent="0.25">
      <c r="A23" s="22" t="s">
        <v>17</v>
      </c>
      <c r="B23" s="27">
        <v>90.81</v>
      </c>
      <c r="C23" s="27">
        <v>82.19</v>
      </c>
      <c r="D23" s="27">
        <v>83.49</v>
      </c>
      <c r="E23" s="27">
        <v>77.650000000000006</v>
      </c>
      <c r="F23" s="27">
        <v>71.48</v>
      </c>
      <c r="G23" s="272">
        <v>60.7</v>
      </c>
      <c r="H23" s="27">
        <v>63.26</v>
      </c>
      <c r="I23" s="27">
        <v>57.02</v>
      </c>
      <c r="J23" s="27">
        <v>53.32</v>
      </c>
      <c r="K23" s="27">
        <v>50.92</v>
      </c>
      <c r="L23" s="27">
        <v>43.76</v>
      </c>
      <c r="M23" s="27">
        <v>39.04</v>
      </c>
      <c r="N23" s="27">
        <v>36.770000000000003</v>
      </c>
      <c r="O23" s="27">
        <v>38.229999999999997</v>
      </c>
      <c r="P23" s="181"/>
      <c r="Q23" s="181"/>
      <c r="R23" s="181"/>
    </row>
    <row r="24" spans="1:18" x14ac:dyDescent="0.25">
      <c r="A24" s="22" t="s">
        <v>18</v>
      </c>
      <c r="B24" s="273">
        <v>138.9</v>
      </c>
      <c r="C24" s="23">
        <v>150.32</v>
      </c>
      <c r="D24" s="23">
        <v>159.76</v>
      </c>
      <c r="E24" s="23">
        <v>145.08000000000001</v>
      </c>
      <c r="F24" s="23">
        <v>142.12</v>
      </c>
      <c r="G24" s="23">
        <v>142.51</v>
      </c>
      <c r="H24" s="23">
        <v>139.82</v>
      </c>
      <c r="I24" s="23">
        <v>144.06</v>
      </c>
      <c r="J24" s="23">
        <v>138.44999999999999</v>
      </c>
      <c r="K24" s="23">
        <v>135.63</v>
      </c>
      <c r="L24" s="23">
        <v>126.47</v>
      </c>
      <c r="M24" s="23">
        <v>122.96</v>
      </c>
      <c r="N24" s="23">
        <v>118.59</v>
      </c>
      <c r="O24" s="23">
        <v>111.86</v>
      </c>
      <c r="P24" s="181"/>
      <c r="Q24" s="181"/>
      <c r="R24" s="181"/>
    </row>
    <row r="25" spans="1:18" x14ac:dyDescent="0.25">
      <c r="A25" s="22" t="s">
        <v>19</v>
      </c>
      <c r="B25" s="27">
        <v>128.61000000000001</v>
      </c>
      <c r="C25" s="27">
        <v>129.05000000000001</v>
      </c>
      <c r="D25" s="27">
        <v>132.22999999999999</v>
      </c>
      <c r="E25" s="27">
        <v>124.87</v>
      </c>
      <c r="F25" s="27">
        <v>121.19</v>
      </c>
      <c r="G25" s="27">
        <v>120.45</v>
      </c>
      <c r="H25" s="27">
        <v>117.97</v>
      </c>
      <c r="I25" s="27">
        <v>119.63</v>
      </c>
      <c r="J25" s="27">
        <v>116.93</v>
      </c>
      <c r="K25" s="27">
        <v>111.97</v>
      </c>
      <c r="L25" s="27">
        <v>110.86</v>
      </c>
      <c r="M25" s="27">
        <v>110.24</v>
      </c>
      <c r="N25" s="272">
        <v>106.2</v>
      </c>
      <c r="O25" s="27">
        <v>100.61</v>
      </c>
      <c r="P25" s="181"/>
      <c r="Q25" s="181"/>
      <c r="R25" s="181"/>
    </row>
    <row r="26" spans="1:18" x14ac:dyDescent="0.25">
      <c r="A26" s="22" t="s">
        <v>20</v>
      </c>
      <c r="B26" s="23">
        <v>136.27000000000001</v>
      </c>
      <c r="C26" s="273">
        <v>130.69999999999999</v>
      </c>
      <c r="D26" s="23">
        <v>130.49</v>
      </c>
      <c r="E26" s="23">
        <v>130.03</v>
      </c>
      <c r="F26" s="273">
        <v>123.7</v>
      </c>
      <c r="G26" s="23">
        <v>124.38</v>
      </c>
      <c r="H26" s="23">
        <v>121.17</v>
      </c>
      <c r="I26" s="23">
        <v>118.76</v>
      </c>
      <c r="J26" s="273">
        <v>116.4</v>
      </c>
      <c r="K26" s="23">
        <v>112.69</v>
      </c>
      <c r="L26" s="23">
        <v>107.85</v>
      </c>
      <c r="M26" s="23">
        <v>109.18</v>
      </c>
      <c r="N26" s="23">
        <v>96.96</v>
      </c>
      <c r="O26" s="23">
        <v>97.71</v>
      </c>
      <c r="P26" s="181"/>
      <c r="Q26" s="181"/>
      <c r="R26" s="181"/>
    </row>
    <row r="27" spans="1:18" x14ac:dyDescent="0.25">
      <c r="A27" s="22" t="s">
        <v>21</v>
      </c>
      <c r="B27" s="27">
        <v>206.09</v>
      </c>
      <c r="C27" s="27">
        <v>202.08</v>
      </c>
      <c r="D27" s="27">
        <v>194.37</v>
      </c>
      <c r="E27" s="27">
        <v>190.84</v>
      </c>
      <c r="F27" s="27">
        <v>182.87</v>
      </c>
      <c r="G27" s="27">
        <v>186.43</v>
      </c>
      <c r="H27" s="27">
        <v>181.77</v>
      </c>
      <c r="I27" s="27">
        <v>182.26</v>
      </c>
      <c r="J27" s="272">
        <v>173.3</v>
      </c>
      <c r="K27" s="27">
        <v>170.35</v>
      </c>
      <c r="L27" s="27">
        <v>175.45</v>
      </c>
      <c r="M27" s="27">
        <v>163.16999999999999</v>
      </c>
      <c r="N27" s="27">
        <v>148.75</v>
      </c>
      <c r="O27" s="272">
        <v>149.69999999999999</v>
      </c>
      <c r="P27" s="181"/>
      <c r="Q27" s="181"/>
      <c r="R27" s="181"/>
    </row>
    <row r="28" spans="1:18" x14ac:dyDescent="0.25">
      <c r="A28" s="22" t="s">
        <v>22</v>
      </c>
      <c r="B28" s="23">
        <v>111.14</v>
      </c>
      <c r="C28" s="23">
        <v>106.61</v>
      </c>
      <c r="D28" s="23">
        <v>105.75</v>
      </c>
      <c r="E28" s="23">
        <v>103.62</v>
      </c>
      <c r="F28" s="23">
        <v>97.94</v>
      </c>
      <c r="G28" s="23">
        <v>100.83</v>
      </c>
      <c r="H28" s="23">
        <v>98.88</v>
      </c>
      <c r="I28" s="23">
        <v>100.63</v>
      </c>
      <c r="J28" s="23">
        <v>98.51</v>
      </c>
      <c r="K28" s="23">
        <v>97.09</v>
      </c>
      <c r="L28" s="23">
        <v>97.07</v>
      </c>
      <c r="M28" s="23">
        <v>96.87</v>
      </c>
      <c r="N28" s="23">
        <v>88.98</v>
      </c>
      <c r="O28" s="23">
        <v>84.78</v>
      </c>
      <c r="P28" s="181"/>
      <c r="Q28" s="181"/>
      <c r="R28" s="181"/>
    </row>
    <row r="29" spans="1:18" x14ac:dyDescent="0.25">
      <c r="A29" s="22" t="s">
        <v>23</v>
      </c>
      <c r="B29" s="27">
        <v>151.34</v>
      </c>
      <c r="C29" s="27">
        <v>148.91999999999999</v>
      </c>
      <c r="D29" s="27">
        <v>144.99</v>
      </c>
      <c r="E29" s="27">
        <v>138.46</v>
      </c>
      <c r="F29" s="27">
        <v>143.08000000000001</v>
      </c>
      <c r="G29" s="27">
        <v>141.97</v>
      </c>
      <c r="H29" s="27">
        <v>144.13999999999999</v>
      </c>
      <c r="I29" s="27">
        <v>140.09</v>
      </c>
      <c r="J29" s="27">
        <v>135.35</v>
      </c>
      <c r="K29" s="27">
        <v>127.88</v>
      </c>
      <c r="L29" s="27">
        <v>116.44</v>
      </c>
      <c r="M29" s="27">
        <v>108.76</v>
      </c>
      <c r="N29" s="272">
        <v>108.8</v>
      </c>
      <c r="O29" s="272">
        <v>105.5</v>
      </c>
      <c r="P29" s="181"/>
      <c r="Q29" s="181"/>
      <c r="R29" s="181"/>
    </row>
    <row r="30" spans="1:18" x14ac:dyDescent="0.25">
      <c r="A30" s="22" t="s">
        <v>24</v>
      </c>
      <c r="B30" s="23">
        <v>277.76</v>
      </c>
      <c r="C30" s="23">
        <v>253.61</v>
      </c>
      <c r="D30" s="23">
        <v>245.94</v>
      </c>
      <c r="E30" s="23">
        <v>237.26</v>
      </c>
      <c r="F30" s="23">
        <v>231.31</v>
      </c>
      <c r="G30" s="23">
        <v>220.49</v>
      </c>
      <c r="H30" s="23">
        <v>218.37</v>
      </c>
      <c r="I30" s="23">
        <v>215.89</v>
      </c>
      <c r="J30" s="23">
        <v>207.84</v>
      </c>
      <c r="K30" s="23">
        <v>211.09</v>
      </c>
      <c r="L30" s="23">
        <v>202.21</v>
      </c>
      <c r="M30" s="23">
        <v>198.16</v>
      </c>
      <c r="N30" s="23">
        <v>182.13</v>
      </c>
      <c r="O30" s="23">
        <v>176.67</v>
      </c>
      <c r="P30" s="181"/>
      <c r="Q30" s="181"/>
      <c r="R30" s="181"/>
    </row>
    <row r="31" spans="1:18" x14ac:dyDescent="0.25">
      <c r="A31" s="22" t="s">
        <v>25</v>
      </c>
      <c r="B31" s="27">
        <v>261.02</v>
      </c>
      <c r="C31" s="27">
        <v>254.53</v>
      </c>
      <c r="D31" s="27">
        <v>245.55</v>
      </c>
      <c r="E31" s="27">
        <v>222.36</v>
      </c>
      <c r="F31" s="27">
        <v>213.31</v>
      </c>
      <c r="G31" s="27">
        <v>212.98</v>
      </c>
      <c r="H31" s="27">
        <v>214.81</v>
      </c>
      <c r="I31" s="27">
        <v>214.91</v>
      </c>
      <c r="J31" s="27">
        <v>209.15</v>
      </c>
      <c r="K31" s="27">
        <v>198.87</v>
      </c>
      <c r="L31" s="27">
        <v>194.26</v>
      </c>
      <c r="M31" s="27">
        <v>190.13</v>
      </c>
      <c r="N31" s="27">
        <v>166.05</v>
      </c>
      <c r="O31" s="27">
        <v>166.25</v>
      </c>
      <c r="P31" s="181"/>
      <c r="Q31" s="181"/>
      <c r="R31" s="181"/>
    </row>
    <row r="32" spans="1:18" x14ac:dyDescent="0.25">
      <c r="A32" s="22" t="s">
        <v>26</v>
      </c>
      <c r="B32" s="23">
        <v>109.52</v>
      </c>
      <c r="C32" s="23">
        <v>106.65</v>
      </c>
      <c r="D32" s="23">
        <v>102.42</v>
      </c>
      <c r="E32" s="23">
        <v>96.59</v>
      </c>
      <c r="F32" s="23">
        <v>91.56</v>
      </c>
      <c r="G32" s="273">
        <v>88.6</v>
      </c>
      <c r="H32" s="23">
        <v>84.65</v>
      </c>
      <c r="I32" s="23">
        <v>86.33</v>
      </c>
      <c r="J32" s="23">
        <v>88.73</v>
      </c>
      <c r="K32" s="273">
        <v>87</v>
      </c>
      <c r="L32" s="23">
        <v>76.64</v>
      </c>
      <c r="M32" s="23">
        <v>76.09</v>
      </c>
      <c r="N32" s="23">
        <v>67.87</v>
      </c>
      <c r="O32" s="23">
        <v>66.33</v>
      </c>
      <c r="P32" s="181"/>
      <c r="Q32" s="181"/>
      <c r="R32" s="181"/>
    </row>
    <row r="33" spans="1:18" x14ac:dyDescent="0.25">
      <c r="A33" s="22" t="s">
        <v>27</v>
      </c>
      <c r="B33" s="27">
        <v>267.08999999999997</v>
      </c>
      <c r="C33" s="27">
        <v>256.85000000000002</v>
      </c>
      <c r="D33" s="27">
        <v>247.43</v>
      </c>
      <c r="E33" s="27">
        <v>234.17</v>
      </c>
      <c r="F33" s="27">
        <v>223.54</v>
      </c>
      <c r="G33" s="27">
        <v>228.14</v>
      </c>
      <c r="H33" s="272">
        <v>225.5</v>
      </c>
      <c r="I33" s="27">
        <v>226.22</v>
      </c>
      <c r="J33" s="272">
        <v>214.6</v>
      </c>
      <c r="K33" s="27">
        <v>204.23</v>
      </c>
      <c r="L33" s="27">
        <v>208.97</v>
      </c>
      <c r="M33" s="272">
        <v>204.3</v>
      </c>
      <c r="N33" s="27">
        <v>184.53</v>
      </c>
      <c r="O33" s="27">
        <v>175.65</v>
      </c>
      <c r="P33" s="181"/>
      <c r="Q33" s="181"/>
      <c r="R33" s="181"/>
    </row>
    <row r="34" spans="1:18" x14ac:dyDescent="0.25">
      <c r="A34" s="22" t="s">
        <v>28</v>
      </c>
      <c r="B34" s="23">
        <v>347.97</v>
      </c>
      <c r="C34" s="23">
        <v>327.68</v>
      </c>
      <c r="D34" s="23">
        <v>300.27999999999997</v>
      </c>
      <c r="E34" s="23">
        <v>269.79000000000002</v>
      </c>
      <c r="F34" s="23">
        <v>256.33</v>
      </c>
      <c r="G34" s="23">
        <v>253.61</v>
      </c>
      <c r="H34" s="23">
        <v>262.35000000000002</v>
      </c>
      <c r="I34" s="23">
        <v>278.19</v>
      </c>
      <c r="J34" s="23">
        <v>267.81</v>
      </c>
      <c r="K34" s="23">
        <v>266.56</v>
      </c>
      <c r="L34" s="23">
        <v>256.87</v>
      </c>
      <c r="M34" s="23">
        <v>210.81</v>
      </c>
      <c r="N34" s="23">
        <v>224.57</v>
      </c>
      <c r="O34" s="23">
        <v>221.03</v>
      </c>
      <c r="P34" s="181"/>
      <c r="Q34" s="181"/>
      <c r="R34" s="181"/>
    </row>
    <row r="35" spans="1:18" x14ac:dyDescent="0.25">
      <c r="A35" s="22" t="s">
        <v>29</v>
      </c>
      <c r="B35" s="27">
        <v>155.54</v>
      </c>
      <c r="C35" s="272">
        <v>145.9</v>
      </c>
      <c r="D35" s="27">
        <v>145.72999999999999</v>
      </c>
      <c r="E35" s="27">
        <v>142.38</v>
      </c>
      <c r="F35" s="27">
        <v>133.58000000000001</v>
      </c>
      <c r="G35" s="27">
        <v>131.54</v>
      </c>
      <c r="H35" s="27">
        <v>130.79</v>
      </c>
      <c r="I35" s="27">
        <v>128.74</v>
      </c>
      <c r="J35" s="27">
        <v>123.26</v>
      </c>
      <c r="K35" s="27">
        <v>118.38</v>
      </c>
      <c r="L35" s="27">
        <v>117.72</v>
      </c>
      <c r="M35" s="272">
        <v>113.3</v>
      </c>
      <c r="N35" s="27">
        <v>99.24</v>
      </c>
      <c r="O35" s="27">
        <v>95.64</v>
      </c>
      <c r="P35" s="181"/>
      <c r="Q35" s="181"/>
      <c r="R35" s="181"/>
    </row>
    <row r="36" spans="1:18" x14ac:dyDescent="0.25">
      <c r="A36" s="22" t="s">
        <v>30</v>
      </c>
      <c r="B36" s="23">
        <v>118.53</v>
      </c>
      <c r="C36" s="23">
        <v>111.81</v>
      </c>
      <c r="D36" s="23">
        <v>110.79</v>
      </c>
      <c r="E36" s="23">
        <v>112.36</v>
      </c>
      <c r="F36" s="23">
        <v>107.61</v>
      </c>
      <c r="G36" s="23">
        <v>108.82</v>
      </c>
      <c r="H36" s="23">
        <v>108.04</v>
      </c>
      <c r="I36" s="23">
        <v>107.54</v>
      </c>
      <c r="J36" s="23">
        <v>102.53</v>
      </c>
      <c r="K36" s="273">
        <v>103</v>
      </c>
      <c r="L36" s="23">
        <v>102.26</v>
      </c>
      <c r="M36" s="23">
        <v>103.26</v>
      </c>
      <c r="N36" s="23">
        <v>93.43</v>
      </c>
      <c r="O36" s="23">
        <v>91.46</v>
      </c>
      <c r="P36" s="181"/>
      <c r="Q36" s="181"/>
      <c r="R36" s="181"/>
    </row>
    <row r="37" spans="1:18" x14ac:dyDescent="0.25">
      <c r="A37" s="22" t="s">
        <v>31</v>
      </c>
      <c r="B37" s="27">
        <v>282.13</v>
      </c>
      <c r="C37" s="27">
        <v>268.08999999999997</v>
      </c>
      <c r="D37" s="27">
        <v>253.99</v>
      </c>
      <c r="E37" s="27">
        <v>254.07</v>
      </c>
      <c r="F37" s="27">
        <v>235.39</v>
      </c>
      <c r="G37" s="27">
        <v>227.99</v>
      </c>
      <c r="H37" s="27">
        <v>232.12</v>
      </c>
      <c r="I37" s="272">
        <v>231.1</v>
      </c>
      <c r="J37" s="27">
        <v>227.32</v>
      </c>
      <c r="K37" s="27">
        <v>209.67</v>
      </c>
      <c r="L37" s="27">
        <v>207.82</v>
      </c>
      <c r="M37" s="27">
        <v>206.95</v>
      </c>
      <c r="N37" s="27">
        <v>187.64</v>
      </c>
      <c r="O37" s="27">
        <v>175.87</v>
      </c>
      <c r="P37" s="181"/>
      <c r="Q37" s="181"/>
      <c r="R37" s="181"/>
    </row>
    <row r="38" spans="1:18" x14ac:dyDescent="0.25">
      <c r="A38" s="22" t="s">
        <v>32</v>
      </c>
      <c r="B38" s="23">
        <v>138.12</v>
      </c>
      <c r="C38" s="23">
        <v>137.62</v>
      </c>
      <c r="D38" s="273">
        <v>135.4</v>
      </c>
      <c r="E38" s="23">
        <v>137.19</v>
      </c>
      <c r="F38" s="23">
        <v>137.83000000000001</v>
      </c>
      <c r="G38" s="23">
        <v>140.97</v>
      </c>
      <c r="H38" s="23">
        <v>138.51</v>
      </c>
      <c r="I38" s="23">
        <v>140.33000000000001</v>
      </c>
      <c r="J38" s="23">
        <v>133.22</v>
      </c>
      <c r="K38" s="23">
        <v>129.74</v>
      </c>
      <c r="L38" s="23">
        <v>125.58</v>
      </c>
      <c r="M38" s="273">
        <v>119.6</v>
      </c>
      <c r="N38" s="23">
        <v>117.25</v>
      </c>
      <c r="O38" s="23">
        <v>111.36</v>
      </c>
      <c r="P38" s="181"/>
      <c r="Q38" s="181"/>
      <c r="R38" s="181"/>
    </row>
    <row r="39" spans="1:18" x14ac:dyDescent="0.25">
      <c r="A39" s="22" t="s">
        <v>33</v>
      </c>
      <c r="B39" s="27">
        <v>272.95</v>
      </c>
      <c r="C39" s="27">
        <v>266.72000000000003</v>
      </c>
      <c r="D39" s="27">
        <v>256.17</v>
      </c>
      <c r="E39" s="272">
        <v>232.9</v>
      </c>
      <c r="F39" s="27">
        <v>221.99</v>
      </c>
      <c r="G39" s="27">
        <v>216.91</v>
      </c>
      <c r="H39" s="27">
        <v>210.27</v>
      </c>
      <c r="I39" s="27">
        <v>204.95</v>
      </c>
      <c r="J39" s="272">
        <v>193.4</v>
      </c>
      <c r="K39" s="27">
        <v>184.05</v>
      </c>
      <c r="L39" s="27">
        <v>185.47</v>
      </c>
      <c r="M39" s="27">
        <v>186.95</v>
      </c>
      <c r="N39" s="27">
        <v>165.91</v>
      </c>
      <c r="O39" s="27">
        <v>157.52000000000001</v>
      </c>
      <c r="P39" s="181"/>
      <c r="Q39" s="181"/>
      <c r="R39" s="181"/>
    </row>
    <row r="40" spans="1:18" x14ac:dyDescent="0.25">
      <c r="A40" s="22" t="s">
        <v>34</v>
      </c>
      <c r="B40" s="23">
        <v>201.72</v>
      </c>
      <c r="C40" s="23">
        <v>200.39</v>
      </c>
      <c r="D40" s="23">
        <v>199.02</v>
      </c>
      <c r="E40" s="23">
        <v>195.82</v>
      </c>
      <c r="F40" s="23">
        <v>184.12</v>
      </c>
      <c r="G40" s="273">
        <v>178.7</v>
      </c>
      <c r="H40" s="23">
        <v>180.63</v>
      </c>
      <c r="I40" s="273">
        <v>177.5</v>
      </c>
      <c r="J40" s="23">
        <v>170.33</v>
      </c>
      <c r="K40" s="273">
        <v>161.1</v>
      </c>
      <c r="L40" s="23">
        <v>156.41</v>
      </c>
      <c r="M40" s="23">
        <v>148.28</v>
      </c>
      <c r="N40" s="273">
        <v>138.80000000000001</v>
      </c>
      <c r="O40" s="23">
        <v>129.57</v>
      </c>
      <c r="P40" s="181"/>
      <c r="Q40" s="181"/>
      <c r="R40" s="181"/>
    </row>
    <row r="41" spans="1:18" x14ac:dyDescent="0.25">
      <c r="A41" s="22" t="s">
        <v>35</v>
      </c>
      <c r="B41" s="27">
        <v>268.14</v>
      </c>
      <c r="C41" s="27">
        <v>253.45</v>
      </c>
      <c r="D41" s="27">
        <v>241.66</v>
      </c>
      <c r="E41" s="27">
        <v>242.07</v>
      </c>
      <c r="F41" s="27">
        <v>217.84</v>
      </c>
      <c r="G41" s="27">
        <v>216.36</v>
      </c>
      <c r="H41" s="27">
        <v>214.15</v>
      </c>
      <c r="I41" s="27">
        <v>218.94</v>
      </c>
      <c r="J41" s="27">
        <v>206.28</v>
      </c>
      <c r="K41" s="27">
        <v>195.76</v>
      </c>
      <c r="L41" s="272">
        <v>194.2</v>
      </c>
      <c r="M41" s="27">
        <v>198.72</v>
      </c>
      <c r="N41" s="27">
        <v>184.86</v>
      </c>
      <c r="O41" s="27">
        <v>182.41</v>
      </c>
      <c r="P41" s="181"/>
      <c r="Q41" s="181"/>
      <c r="R41" s="181"/>
    </row>
    <row r="42" spans="1:18" x14ac:dyDescent="0.25">
      <c r="A42" s="22" t="s">
        <v>36</v>
      </c>
      <c r="B42" s="23">
        <v>196.67</v>
      </c>
      <c r="C42" s="23">
        <v>184.98</v>
      </c>
      <c r="D42" s="23">
        <v>180.78</v>
      </c>
      <c r="E42" s="23">
        <v>179.67</v>
      </c>
      <c r="F42" s="23">
        <v>184.24</v>
      </c>
      <c r="G42" s="23">
        <v>175.47</v>
      </c>
      <c r="H42" s="23">
        <v>177.26</v>
      </c>
      <c r="I42" s="273">
        <v>173.9</v>
      </c>
      <c r="J42" s="23">
        <v>174.96</v>
      </c>
      <c r="K42" s="23">
        <v>169.25</v>
      </c>
      <c r="L42" s="23">
        <v>162.96</v>
      </c>
      <c r="M42" s="23">
        <v>166.23</v>
      </c>
      <c r="N42" s="23">
        <v>158.27000000000001</v>
      </c>
      <c r="O42" s="23">
        <v>163.85</v>
      </c>
      <c r="P42" s="181"/>
      <c r="Q42" s="181"/>
      <c r="R42" s="181"/>
    </row>
    <row r="43" spans="1:18" x14ac:dyDescent="0.25">
      <c r="A43" s="22" t="s">
        <v>37</v>
      </c>
      <c r="B43" s="27">
        <v>140.76</v>
      </c>
      <c r="C43" s="27">
        <v>136.82</v>
      </c>
      <c r="D43" s="27">
        <v>136.96</v>
      </c>
      <c r="E43" s="272">
        <v>133.1</v>
      </c>
      <c r="F43" s="27">
        <v>128.94999999999999</v>
      </c>
      <c r="G43" s="27">
        <v>118.21</v>
      </c>
      <c r="H43" s="27">
        <v>120.81</v>
      </c>
      <c r="I43" s="27">
        <v>122.25</v>
      </c>
      <c r="J43" s="27">
        <v>120.41</v>
      </c>
      <c r="K43" s="27">
        <v>115.01</v>
      </c>
      <c r="L43" s="27">
        <v>107.34</v>
      </c>
      <c r="M43" s="27">
        <v>106.41</v>
      </c>
      <c r="N43" s="27">
        <v>101.08</v>
      </c>
      <c r="O43" s="27">
        <v>99.27</v>
      </c>
      <c r="P43" s="181"/>
      <c r="Q43" s="181"/>
      <c r="R43" s="181"/>
    </row>
    <row r="44" spans="1:18" ht="15" customHeight="1" x14ac:dyDescent="0.25">
      <c r="A44" s="182" t="s">
        <v>265</v>
      </c>
      <c r="M44" s="180"/>
    </row>
    <row r="48" spans="1:18" x14ac:dyDescent="0.25">
      <c r="A48" s="183"/>
    </row>
    <row r="49" spans="1:1" x14ac:dyDescent="0.25">
      <c r="A49" s="184"/>
    </row>
  </sheetData>
  <mergeCells count="1">
    <mergeCell ref="B3:O3"/>
  </mergeCells>
  <phoneticPr fontId="42" type="noConversion"/>
  <hyperlinks>
    <hyperlink ref="A2" r:id="rId1" xr:uid="{74A0D19B-6E1C-4CFF-83AB-10BF6951B0AD}"/>
    <hyperlink ref="B2" r:id="rId2" xr:uid="{9AFD3809-789B-4D40-8A81-C0A0070B189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">
    <tabColor rgb="FF92D050"/>
  </sheetPr>
  <dimension ref="A1:BR201"/>
  <sheetViews>
    <sheetView topLeftCell="A181" zoomScaleNormal="100" workbookViewId="0">
      <pane xSplit="1" topLeftCell="B1" activePane="topRight" state="frozen"/>
      <selection pane="topRight" activeCell="G157" sqref="G157"/>
    </sheetView>
  </sheetViews>
  <sheetFormatPr defaultColWidth="14.44140625" defaultRowHeight="13.2" x14ac:dyDescent="0.25"/>
  <cols>
    <col min="1" max="1" width="26.77734375" style="285" customWidth="1"/>
    <col min="2" max="2" width="14.44140625" style="285"/>
    <col min="3" max="30" width="14.44140625" style="285" customWidth="1"/>
    <col min="31" max="16384" width="14.44140625" style="285"/>
  </cols>
  <sheetData>
    <row r="1" spans="1:70" x14ac:dyDescent="0.25">
      <c r="A1" s="10" t="s">
        <v>303</v>
      </c>
    </row>
    <row r="2" spans="1:70" x14ac:dyDescent="0.25">
      <c r="A2" s="12" t="s">
        <v>138</v>
      </c>
      <c r="B2" s="12" t="s">
        <v>139</v>
      </c>
    </row>
    <row r="3" spans="1:70" x14ac:dyDescent="0.25">
      <c r="A3" s="284" t="s">
        <v>285</v>
      </c>
      <c r="B3" s="295" t="s">
        <v>286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4" spans="1:70" x14ac:dyDescent="0.25">
      <c r="A4" s="13" t="s">
        <v>140</v>
      </c>
      <c r="D4" s="13" t="s">
        <v>284</v>
      </c>
    </row>
    <row r="5" spans="1:70" x14ac:dyDescent="0.25">
      <c r="A5" s="13" t="s">
        <v>141</v>
      </c>
      <c r="D5" s="13" t="s">
        <v>280</v>
      </c>
    </row>
    <row r="6" spans="1:70" x14ac:dyDescent="0.25">
      <c r="D6" s="4"/>
      <c r="E6" s="4"/>
      <c r="F6" s="4"/>
    </row>
    <row r="7" spans="1:70" x14ac:dyDescent="0.25">
      <c r="A7" s="10" t="s">
        <v>186</v>
      </c>
      <c r="C7" s="13" t="s">
        <v>187</v>
      </c>
      <c r="D7" s="4"/>
      <c r="E7" s="4"/>
      <c r="F7" s="4"/>
    </row>
    <row r="8" spans="1:70" x14ac:dyDescent="0.25">
      <c r="A8" s="10" t="s">
        <v>193</v>
      </c>
      <c r="C8" s="13" t="s">
        <v>125</v>
      </c>
      <c r="D8" s="4"/>
      <c r="E8" s="4"/>
      <c r="F8" s="4"/>
    </row>
    <row r="9" spans="1:70" x14ac:dyDescent="0.25">
      <c r="A9" s="10" t="s">
        <v>188</v>
      </c>
      <c r="C9" s="13" t="s">
        <v>48</v>
      </c>
      <c r="D9" s="4"/>
      <c r="E9" s="4"/>
      <c r="F9" s="4"/>
    </row>
    <row r="10" spans="1:70" x14ac:dyDescent="0.25">
      <c r="A10" s="10" t="s">
        <v>189</v>
      </c>
      <c r="C10" s="13" t="s">
        <v>126</v>
      </c>
      <c r="D10" s="4"/>
      <c r="E10" s="4"/>
      <c r="F10" s="4"/>
    </row>
    <row r="11" spans="1:70" x14ac:dyDescent="0.25">
      <c r="A11" s="185" t="s">
        <v>46</v>
      </c>
      <c r="B11" s="186">
        <v>1990</v>
      </c>
      <c r="C11" s="186">
        <v>1991</v>
      </c>
      <c r="D11" s="186">
        <v>1992</v>
      </c>
      <c r="E11" s="186">
        <v>1993</v>
      </c>
      <c r="F11" s="186">
        <v>1994</v>
      </c>
      <c r="G11" s="186">
        <v>1995</v>
      </c>
      <c r="H11" s="186">
        <v>1996</v>
      </c>
      <c r="I11" s="186">
        <v>1997</v>
      </c>
      <c r="J11" s="186">
        <v>1998</v>
      </c>
      <c r="K11" s="186">
        <v>1999</v>
      </c>
      <c r="L11" s="186">
        <v>2000</v>
      </c>
      <c r="M11" s="186">
        <v>2001</v>
      </c>
      <c r="N11" s="186">
        <v>2002</v>
      </c>
      <c r="O11" s="186">
        <v>2003</v>
      </c>
      <c r="P11" s="186">
        <v>2004</v>
      </c>
      <c r="Q11" s="186">
        <v>2005</v>
      </c>
      <c r="R11" s="186">
        <v>2006</v>
      </c>
      <c r="S11" s="186">
        <v>2007</v>
      </c>
      <c r="T11" s="186">
        <v>2008</v>
      </c>
      <c r="U11" s="186">
        <v>2009</v>
      </c>
      <c r="V11" s="186">
        <v>2010</v>
      </c>
      <c r="W11" s="186">
        <v>2011</v>
      </c>
      <c r="X11" s="186">
        <v>2012</v>
      </c>
      <c r="Y11" s="186">
        <v>2013</v>
      </c>
      <c r="Z11" s="186">
        <v>2014</v>
      </c>
      <c r="AA11" s="186">
        <v>2015</v>
      </c>
      <c r="AB11" s="186">
        <v>2016</v>
      </c>
      <c r="AC11" s="186">
        <v>2017</v>
      </c>
      <c r="AD11" s="186">
        <v>2018</v>
      </c>
      <c r="AE11" s="186">
        <v>2019</v>
      </c>
      <c r="AF11" s="186">
        <v>2020</v>
      </c>
      <c r="AG11" s="186">
        <v>2021</v>
      </c>
      <c r="AH11" s="186">
        <v>2022</v>
      </c>
      <c r="AI11" s="186">
        <v>2023</v>
      </c>
      <c r="AJ11" s="285">
        <v>1990</v>
      </c>
      <c r="AK11" s="285">
        <v>1991</v>
      </c>
      <c r="AL11" s="285">
        <v>1992</v>
      </c>
      <c r="AM11" s="285">
        <v>1993</v>
      </c>
      <c r="AN11" s="285">
        <v>1994</v>
      </c>
      <c r="AO11" s="285">
        <v>1995</v>
      </c>
      <c r="AP11" s="285">
        <v>1996</v>
      </c>
      <c r="AQ11" s="285">
        <v>1997</v>
      </c>
      <c r="AR11" s="285">
        <v>1998</v>
      </c>
      <c r="AS11" s="285">
        <v>1999</v>
      </c>
      <c r="AT11" s="285">
        <v>2000</v>
      </c>
      <c r="AU11" s="285">
        <v>2001</v>
      </c>
      <c r="AV11" s="285">
        <v>2002</v>
      </c>
      <c r="AW11" s="285">
        <v>2003</v>
      </c>
      <c r="AX11" s="285">
        <v>2004</v>
      </c>
      <c r="AY11" s="285">
        <v>2005</v>
      </c>
      <c r="AZ11" s="285">
        <v>2006</v>
      </c>
      <c r="BA11" s="285">
        <v>2007</v>
      </c>
      <c r="BB11" s="285">
        <v>2008</v>
      </c>
      <c r="BC11" s="285">
        <v>2009</v>
      </c>
      <c r="BD11" s="285">
        <v>2010</v>
      </c>
      <c r="BE11" s="285">
        <v>2011</v>
      </c>
      <c r="BF11" s="285">
        <v>2012</v>
      </c>
      <c r="BG11" s="285">
        <v>2013</v>
      </c>
      <c r="BH11" s="285">
        <v>2014</v>
      </c>
      <c r="BI11" s="285">
        <v>2015</v>
      </c>
      <c r="BJ11" s="285">
        <v>2016</v>
      </c>
      <c r="BK11" s="285">
        <v>2017</v>
      </c>
      <c r="BL11" s="285">
        <v>2018</v>
      </c>
      <c r="BM11" s="285">
        <v>2019</v>
      </c>
      <c r="BN11" s="285">
        <v>2020</v>
      </c>
      <c r="BO11" s="285">
        <v>2021</v>
      </c>
      <c r="BP11" s="285">
        <v>2022</v>
      </c>
      <c r="BQ11" s="285">
        <v>2023</v>
      </c>
      <c r="BR11" s="285" t="s">
        <v>304</v>
      </c>
    </row>
    <row r="12" spans="1:70" x14ac:dyDescent="0.25">
      <c r="A12" s="22" t="s">
        <v>118</v>
      </c>
      <c r="B12" s="23">
        <v>62375843.017999999</v>
      </c>
      <c r="C12" s="23">
        <v>62129999.175999999</v>
      </c>
      <c r="D12" s="23">
        <v>60460566.162</v>
      </c>
      <c r="E12" s="23">
        <v>60395918.078000002</v>
      </c>
      <c r="F12" s="23">
        <v>60070445.089000002</v>
      </c>
      <c r="G12" s="23">
        <v>62147972.166000001</v>
      </c>
      <c r="H12" s="24">
        <v>64259113.490000002</v>
      </c>
      <c r="I12" s="23">
        <v>63992230.711999997</v>
      </c>
      <c r="J12" s="23">
        <v>64413081.726999998</v>
      </c>
      <c r="K12" s="23">
        <v>63824895.361000001</v>
      </c>
      <c r="L12" s="24">
        <v>64415393.920000002</v>
      </c>
      <c r="M12" s="23">
        <v>66055908.483000003</v>
      </c>
      <c r="N12" s="23">
        <v>66190814.089000002</v>
      </c>
      <c r="O12" s="23">
        <v>67824066.981000006</v>
      </c>
      <c r="P12" s="24">
        <v>68797797.5</v>
      </c>
      <c r="Q12" s="23">
        <v>69123668.277999997</v>
      </c>
      <c r="R12" s="23">
        <v>69833934.290999994</v>
      </c>
      <c r="S12" s="24">
        <v>69048327.349999994</v>
      </c>
      <c r="T12" s="23">
        <v>68859637.857999995</v>
      </c>
      <c r="U12" s="23">
        <v>64693044.344999999</v>
      </c>
      <c r="V12" s="23">
        <v>67255536.343999997</v>
      </c>
      <c r="W12" s="23">
        <v>65332510.193999998</v>
      </c>
      <c r="X12" s="23">
        <v>64401703.967</v>
      </c>
      <c r="Y12" s="23">
        <v>63672679.438000001</v>
      </c>
      <c r="Z12" s="23">
        <v>61486745.667000003</v>
      </c>
      <c r="AA12" s="23">
        <v>62323838.105999999</v>
      </c>
      <c r="AB12" s="23">
        <v>62913368.509000003</v>
      </c>
      <c r="AC12" s="23">
        <v>64243403.196000002</v>
      </c>
      <c r="AD12" s="23">
        <v>63881659.343000002</v>
      </c>
      <c r="AE12" s="23">
        <v>62876043.744000003</v>
      </c>
      <c r="AF12" s="23">
        <v>57739926.050999999</v>
      </c>
      <c r="AG12" s="23">
        <v>61232067.288999997</v>
      </c>
      <c r="AH12" s="23">
        <v>58477095.696999997</v>
      </c>
      <c r="AI12" s="23">
        <v>56072887.667000003</v>
      </c>
      <c r="AJ12" s="285">
        <f t="shared" ref="AJ12:BQ12" si="0">IFERROR(B12/B66*1000,":")</f>
        <v>149.21353192163221</v>
      </c>
      <c r="AK12" s="285">
        <f t="shared" si="0"/>
        <v>148.10345990568729</v>
      </c>
      <c r="AL12" s="285">
        <f t="shared" si="0"/>
        <v>143.81213016414389</v>
      </c>
      <c r="AM12" s="285">
        <f t="shared" si="0"/>
        <v>143.1479439752564</v>
      </c>
      <c r="AN12" s="285">
        <f t="shared" si="0"/>
        <v>141.97527109500905</v>
      </c>
      <c r="AO12" s="285">
        <f t="shared" si="0"/>
        <v>146.58905058837388</v>
      </c>
      <c r="AP12" s="285">
        <f t="shared" si="0"/>
        <v>151.32545546069866</v>
      </c>
      <c r="AQ12" s="285">
        <f t="shared" si="0"/>
        <v>150.47312392203634</v>
      </c>
      <c r="AR12" s="285">
        <f t="shared" si="0"/>
        <v>150.67988072703582</v>
      </c>
      <c r="AS12" s="285">
        <f t="shared" si="0"/>
        <v>149.12419040881684</v>
      </c>
      <c r="AT12" s="285">
        <f t="shared" si="0"/>
        <v>150.3368206143482</v>
      </c>
      <c r="AU12" s="285">
        <f t="shared" si="0"/>
        <v>153.89011667359279</v>
      </c>
      <c r="AV12" s="285">
        <f t="shared" si="0"/>
        <v>154.03129973623808</v>
      </c>
      <c r="AW12" s="285">
        <f t="shared" si="0"/>
        <v>157.29501620797564</v>
      </c>
      <c r="AX12" s="285">
        <f t="shared" si="0"/>
        <v>158.97373452388231</v>
      </c>
      <c r="AY12" s="285">
        <f t="shared" si="0"/>
        <v>159.11850621930662</v>
      </c>
      <c r="AZ12" s="285">
        <f t="shared" si="0"/>
        <v>160.23711032876707</v>
      </c>
      <c r="BA12" s="285">
        <f t="shared" si="0"/>
        <v>157.9231132115259</v>
      </c>
      <c r="BB12" s="285">
        <f t="shared" si="0"/>
        <v>156.95384870662576</v>
      </c>
      <c r="BC12" s="285">
        <f t="shared" si="0"/>
        <v>147.01364447167944</v>
      </c>
      <c r="BD12" s="285">
        <f t="shared" si="0"/>
        <v>152.62440904353423</v>
      </c>
      <c r="BE12" s="285">
        <f t="shared" si="0"/>
        <v>148.50245009740536</v>
      </c>
      <c r="BF12" s="285">
        <f t="shared" si="0"/>
        <v>146.18389506674663</v>
      </c>
      <c r="BG12" s="285">
        <f t="shared" si="0"/>
        <v>144.2981682828881</v>
      </c>
      <c r="BH12" s="285">
        <f t="shared" si="0"/>
        <v>139.02660225243699</v>
      </c>
      <c r="BI12" s="285">
        <f t="shared" si="0"/>
        <v>140.71412610370615</v>
      </c>
      <c r="BJ12" s="285">
        <f t="shared" si="0"/>
        <v>141.70066215757456</v>
      </c>
      <c r="BK12" s="285">
        <f t="shared" si="0"/>
        <v>144.47903828043934</v>
      </c>
      <c r="BL12" s="285">
        <f t="shared" si="0"/>
        <v>143.46176233512458</v>
      </c>
      <c r="BM12" s="285">
        <f t="shared" si="0"/>
        <v>140.93481815145503</v>
      </c>
      <c r="BN12" s="285">
        <f t="shared" si="0"/>
        <v>129.16758621175637</v>
      </c>
      <c r="BO12" s="285">
        <f t="shared" si="0"/>
        <v>137.33087714784642</v>
      </c>
      <c r="BP12" s="285">
        <f t="shared" si="0"/>
        <v>131.12278921110081</v>
      </c>
      <c r="BQ12" s="285">
        <f t="shared" si="0"/>
        <v>125.24786703055996</v>
      </c>
      <c r="BR12" s="187">
        <f t="shared" ref="BR12:BR51" si="1">IFERROR(BQ12/AJ12-1,":")</f>
        <v>-0.16061321371079906</v>
      </c>
    </row>
    <row r="13" spans="1:70" x14ac:dyDescent="0.25">
      <c r="A13" s="22" t="s">
        <v>12</v>
      </c>
      <c r="B13" s="27">
        <v>2211885.9780000001</v>
      </c>
      <c r="C13" s="27">
        <v>2304376.4759999998</v>
      </c>
      <c r="D13" s="27">
        <v>2326672.1430000002</v>
      </c>
      <c r="E13" s="27">
        <v>2277063.9780000001</v>
      </c>
      <c r="F13" s="27">
        <v>2395958.9619999998</v>
      </c>
      <c r="G13" s="27">
        <v>2429990.611</v>
      </c>
      <c r="H13" s="27">
        <v>2577595.923</v>
      </c>
      <c r="I13" s="27">
        <v>2613622.5329999998</v>
      </c>
      <c r="J13" s="27">
        <v>2677862.406</v>
      </c>
      <c r="K13" s="27">
        <v>2653116.162</v>
      </c>
      <c r="L13" s="27">
        <v>2712158.639</v>
      </c>
      <c r="M13" s="27">
        <v>2685765.0929999999</v>
      </c>
      <c r="N13" s="27">
        <v>2663121.2059999998</v>
      </c>
      <c r="O13" s="28">
        <v>2795735.53</v>
      </c>
      <c r="P13" s="27">
        <v>2820992.2680000002</v>
      </c>
      <c r="Q13" s="27">
        <v>2801755.9380000001</v>
      </c>
      <c r="R13" s="27">
        <v>2800257.2110000001</v>
      </c>
      <c r="S13" s="27">
        <v>2799002.8539999998</v>
      </c>
      <c r="T13" s="27">
        <v>2889675.199</v>
      </c>
      <c r="U13" s="27">
        <v>2664096.9950000001</v>
      </c>
      <c r="V13" s="27">
        <v>2858306.8760000002</v>
      </c>
      <c r="W13" s="27">
        <v>2653933.466</v>
      </c>
      <c r="X13" s="27">
        <v>2528089.2740000002</v>
      </c>
      <c r="Y13" s="27">
        <v>2622678.003</v>
      </c>
      <c r="Z13" s="27">
        <v>2470356.2609999999</v>
      </c>
      <c r="AA13" s="27">
        <v>2491285.5460000001</v>
      </c>
      <c r="AB13" s="27">
        <v>2643846.8369999998</v>
      </c>
      <c r="AC13" s="28">
        <v>2676359.5699999998</v>
      </c>
      <c r="AD13" s="28">
        <v>2679280.25</v>
      </c>
      <c r="AE13" s="27">
        <v>2692401.1329999999</v>
      </c>
      <c r="AF13" s="27">
        <v>2420716.3629999999</v>
      </c>
      <c r="AG13" s="27">
        <v>2696162.824</v>
      </c>
      <c r="AH13" s="27">
        <v>2509825.838</v>
      </c>
      <c r="AI13" s="27">
        <v>2347389.5109999999</v>
      </c>
      <c r="AJ13" s="285">
        <f t="shared" ref="AJ13:AJ51" si="2">IFERROR(B13/B67*1000,":")</f>
        <v>222.34966327167203</v>
      </c>
      <c r="AK13" s="285">
        <f t="shared" ref="AK13:AT18" si="3">IFERROR(C13/C67*1000,":")</f>
        <v>230.73818408477041</v>
      </c>
      <c r="AL13" s="285">
        <f t="shared" si="3"/>
        <v>232.15653955993005</v>
      </c>
      <c r="AM13" s="285">
        <f t="shared" si="3"/>
        <v>226.16128650671479</v>
      </c>
      <c r="AN13" s="285">
        <f t="shared" si="3"/>
        <v>237.20883992297112</v>
      </c>
      <c r="AO13" s="285">
        <f t="shared" si="3"/>
        <v>239.86702145406568</v>
      </c>
      <c r="AP13" s="285">
        <f t="shared" si="3"/>
        <v>254.12441872742974</v>
      </c>
      <c r="AQ13" s="285">
        <f t="shared" si="3"/>
        <v>256.98765523991301</v>
      </c>
      <c r="AR13" s="285">
        <f t="shared" si="3"/>
        <v>262.73479631218345</v>
      </c>
      <c r="AS13" s="285">
        <f t="shared" si="3"/>
        <v>259.75921111066725</v>
      </c>
      <c r="AT13" s="285">
        <f t="shared" si="3"/>
        <v>264.88291082650449</v>
      </c>
      <c r="AU13" s="285">
        <f t="shared" ref="AU13:BD18" si="4">IFERROR(M13/M67*1000,":")</f>
        <v>261.68340213110378</v>
      </c>
      <c r="AV13" s="285">
        <f t="shared" si="4"/>
        <v>258.31156563341887</v>
      </c>
      <c r="AW13" s="285">
        <f t="shared" si="4"/>
        <v>269.96694137146136</v>
      </c>
      <c r="AX13" s="285">
        <f t="shared" si="4"/>
        <v>271.34263493177122</v>
      </c>
      <c r="AY13" s="285">
        <f t="shared" si="4"/>
        <v>268.21708157458102</v>
      </c>
      <c r="AZ13" s="285">
        <f t="shared" si="4"/>
        <v>266.40238276945888</v>
      </c>
      <c r="BA13" s="285">
        <f t="shared" si="4"/>
        <v>264.44270990106884</v>
      </c>
      <c r="BB13" s="285">
        <f t="shared" si="4"/>
        <v>270.90198742536001</v>
      </c>
      <c r="BC13" s="285">
        <f t="shared" si="4"/>
        <v>247.75199245239503</v>
      </c>
      <c r="BD13" s="285">
        <f t="shared" si="4"/>
        <v>263.68375700709555</v>
      </c>
      <c r="BE13" s="285">
        <f t="shared" ref="BE13:BN18" si="5">IFERROR(W13/W67*1000,":")</f>
        <v>241.25268607148058</v>
      </c>
      <c r="BF13" s="285">
        <f t="shared" si="5"/>
        <v>228.25158991752267</v>
      </c>
      <c r="BG13" s="285">
        <f t="shared" si="5"/>
        <v>235.47172968800251</v>
      </c>
      <c r="BH13" s="285">
        <f t="shared" si="5"/>
        <v>220.94549792323295</v>
      </c>
      <c r="BI13" s="285">
        <f t="shared" si="5"/>
        <v>221.69838930687283</v>
      </c>
      <c r="BJ13" s="285">
        <f t="shared" si="5"/>
        <v>233.73879317135521</v>
      </c>
      <c r="BK13" s="285">
        <f t="shared" si="5"/>
        <v>235.76673135285932</v>
      </c>
      <c r="BL13" s="285">
        <f t="shared" si="5"/>
        <v>235.0536763804713</v>
      </c>
      <c r="BM13" s="285">
        <f t="shared" si="5"/>
        <v>235.03091680088872</v>
      </c>
      <c r="BN13" s="285">
        <f t="shared" si="5"/>
        <v>210.08713111111882</v>
      </c>
      <c r="BO13" s="285">
        <f t="shared" ref="BO13:BQ18" si="6">IFERROR(AG13/AG67*1000,":")</f>
        <v>233.3377059009498</v>
      </c>
      <c r="BP13" s="285">
        <f t="shared" si="6"/>
        <v>216.03608913802762</v>
      </c>
      <c r="BQ13" s="285">
        <f t="shared" si="6"/>
        <v>199.9003909290428</v>
      </c>
      <c r="BR13" s="187">
        <f t="shared" si="1"/>
        <v>-0.10096382433105011</v>
      </c>
    </row>
    <row r="14" spans="1:70" x14ac:dyDescent="0.25">
      <c r="A14" s="22" t="s">
        <v>13</v>
      </c>
      <c r="B14" s="23">
        <v>1183179.602</v>
      </c>
      <c r="C14" s="23">
        <v>959758.19799999997</v>
      </c>
      <c r="D14" s="23">
        <v>879988.49300000002</v>
      </c>
      <c r="E14" s="23">
        <v>946110.91500000004</v>
      </c>
      <c r="F14" s="23">
        <v>913420.277</v>
      </c>
      <c r="G14" s="23">
        <v>989904.73400000005</v>
      </c>
      <c r="H14" s="23">
        <v>978099.25800000003</v>
      </c>
      <c r="I14" s="23">
        <v>879311.78300000005</v>
      </c>
      <c r="J14" s="23">
        <v>845604.32900000003</v>
      </c>
      <c r="K14" s="23">
        <v>767326.06900000002</v>
      </c>
      <c r="L14" s="23">
        <v>782936.65300000005</v>
      </c>
      <c r="M14" s="23">
        <v>818359.60199999996</v>
      </c>
      <c r="N14" s="23">
        <v>799350.125</v>
      </c>
      <c r="O14" s="23">
        <v>821002.17200000002</v>
      </c>
      <c r="P14" s="23">
        <v>798957.23699999996</v>
      </c>
      <c r="Q14" s="23">
        <v>845476.91399999999</v>
      </c>
      <c r="R14" s="23">
        <v>870720.33299999998</v>
      </c>
      <c r="S14" s="23">
        <v>854237.81099999999</v>
      </c>
      <c r="T14" s="23">
        <v>843968.78799999994</v>
      </c>
      <c r="U14" s="23">
        <v>744287.62399999995</v>
      </c>
      <c r="V14" s="23">
        <v>754142.15700000001</v>
      </c>
      <c r="W14" s="23">
        <v>807026.48499999999</v>
      </c>
      <c r="X14" s="23">
        <v>772828.03700000001</v>
      </c>
      <c r="Y14" s="24">
        <v>719103.3</v>
      </c>
      <c r="Z14" s="23">
        <v>751765.72199999995</v>
      </c>
      <c r="AA14" s="24">
        <v>785769.3</v>
      </c>
      <c r="AB14" s="23">
        <v>769172.63100000005</v>
      </c>
      <c r="AC14" s="23">
        <v>796154.80299999996</v>
      </c>
      <c r="AD14" s="24">
        <v>793137.9</v>
      </c>
      <c r="AE14" s="23">
        <v>784973.64599999995</v>
      </c>
      <c r="AF14" s="23">
        <v>745182.15399999998</v>
      </c>
      <c r="AG14" s="23">
        <v>811022.48499999999</v>
      </c>
      <c r="AH14" s="23">
        <v>822063.14099999995</v>
      </c>
      <c r="AI14" s="23">
        <v>724352.90300000005</v>
      </c>
      <c r="AJ14" s="285">
        <f t="shared" si="2"/>
        <v>134.95358004988532</v>
      </c>
      <c r="AK14" s="285">
        <f t="shared" si="3"/>
        <v>110.70808830594598</v>
      </c>
      <c r="AL14" s="285">
        <f t="shared" si="3"/>
        <v>102.37823003176676</v>
      </c>
      <c r="AM14" s="285">
        <f t="shared" si="3"/>
        <v>111.50573851339733</v>
      </c>
      <c r="AN14" s="285">
        <f t="shared" si="3"/>
        <v>107.97232463840891</v>
      </c>
      <c r="AO14" s="285">
        <f t="shared" si="3"/>
        <v>117.46239880352441</v>
      </c>
      <c r="AP14" s="285">
        <f t="shared" si="3"/>
        <v>116.65265402580768</v>
      </c>
      <c r="AQ14" s="285">
        <f t="shared" si="3"/>
        <v>105.42123605791964</v>
      </c>
      <c r="AR14" s="285">
        <f t="shared" si="3"/>
        <v>102.08667290419162</v>
      </c>
      <c r="AS14" s="285">
        <f t="shared" si="3"/>
        <v>93.231042561750868</v>
      </c>
      <c r="AT14" s="285">
        <f t="shared" si="3"/>
        <v>95.586437030666815</v>
      </c>
      <c r="AU14" s="285">
        <f t="shared" si="4"/>
        <v>100.41877604771256</v>
      </c>
      <c r="AV14" s="285">
        <f t="shared" si="4"/>
        <v>101.58456197025855</v>
      </c>
      <c r="AW14" s="285">
        <f t="shared" si="4"/>
        <v>105.18244070275522</v>
      </c>
      <c r="AX14" s="285">
        <f t="shared" si="4"/>
        <v>103.15585191604497</v>
      </c>
      <c r="AY14" s="285">
        <f t="shared" si="4"/>
        <v>109.96538811558399</v>
      </c>
      <c r="AZ14" s="285">
        <f t="shared" si="4"/>
        <v>114.12740748876939</v>
      </c>
      <c r="BA14" s="285">
        <f t="shared" si="4"/>
        <v>112.80532131784905</v>
      </c>
      <c r="BB14" s="285">
        <f t="shared" si="4"/>
        <v>112.25971847307302</v>
      </c>
      <c r="BC14" s="285">
        <f t="shared" si="4"/>
        <v>99.675339846599456</v>
      </c>
      <c r="BD14" s="285">
        <f t="shared" si="4"/>
        <v>101.61222504185662</v>
      </c>
      <c r="BE14" s="285">
        <f t="shared" si="5"/>
        <v>109.51001305256811</v>
      </c>
      <c r="BF14" s="285">
        <f t="shared" si="5"/>
        <v>105.47351043178153</v>
      </c>
      <c r="BG14" s="285">
        <f t="shared" si="5"/>
        <v>99.840015127962914</v>
      </c>
      <c r="BH14" s="285">
        <f t="shared" si="5"/>
        <v>105.62285722153698</v>
      </c>
      <c r="BI14" s="285">
        <f t="shared" si="5"/>
        <v>111.77865595780185</v>
      </c>
      <c r="BJ14" s="285">
        <f t="shared" si="5"/>
        <v>110.85161352339806</v>
      </c>
      <c r="BK14" s="285">
        <f t="shared" si="5"/>
        <v>116.23515742275588</v>
      </c>
      <c r="BL14" s="285">
        <f t="shared" si="5"/>
        <v>117.37292261630108</v>
      </c>
      <c r="BM14" s="285">
        <f t="shared" si="5"/>
        <v>117.79003558879063</v>
      </c>
      <c r="BN14" s="285">
        <f t="shared" si="5"/>
        <v>113.43445874925315</v>
      </c>
      <c r="BO14" s="285">
        <f t="shared" si="6"/>
        <v>124.15920979370088</v>
      </c>
      <c r="BP14" s="285">
        <f t="shared" si="6"/>
        <v>126.81298418939404</v>
      </c>
      <c r="BQ14" s="285">
        <f t="shared" si="6"/>
        <v>112.34266165817012</v>
      </c>
      <c r="BR14" s="187">
        <f t="shared" si="1"/>
        <v>-0.16754589528752861</v>
      </c>
    </row>
    <row r="15" spans="1:70" x14ac:dyDescent="0.25">
      <c r="A15" s="22" t="s">
        <v>96</v>
      </c>
      <c r="B15" s="27">
        <v>2093172.446</v>
      </c>
      <c r="C15" s="27">
        <v>1899099.902</v>
      </c>
      <c r="D15" s="27">
        <v>1848881.8959999999</v>
      </c>
      <c r="E15" s="27">
        <v>1789020.7009999999</v>
      </c>
      <c r="F15" s="28">
        <v>1727523.45</v>
      </c>
      <c r="G15" s="27">
        <v>1753355.6259999999</v>
      </c>
      <c r="H15" s="28">
        <v>1802244.91</v>
      </c>
      <c r="I15" s="27">
        <v>1817596.4410000001</v>
      </c>
      <c r="J15" s="27">
        <v>1760251.4739999999</v>
      </c>
      <c r="K15" s="27">
        <v>1643484.1950000001</v>
      </c>
      <c r="L15" s="27">
        <v>1728717.7760000001</v>
      </c>
      <c r="M15" s="27">
        <v>1773669.912</v>
      </c>
      <c r="N15" s="27">
        <v>1797716.3030000001</v>
      </c>
      <c r="O15" s="28">
        <v>1877373.73</v>
      </c>
      <c r="P15" s="27">
        <v>1925321.456</v>
      </c>
      <c r="Q15" s="27">
        <v>1906456.7390000001</v>
      </c>
      <c r="R15" s="27">
        <v>1949632.2590000001</v>
      </c>
      <c r="S15" s="27">
        <v>1945469.007</v>
      </c>
      <c r="T15" s="27">
        <v>1909622.675</v>
      </c>
      <c r="U15" s="27">
        <v>1793696.7209999999</v>
      </c>
      <c r="V15" s="27">
        <v>1903540.0889999999</v>
      </c>
      <c r="W15" s="27">
        <v>1826151.567</v>
      </c>
      <c r="X15" s="28">
        <v>1810433.5</v>
      </c>
      <c r="Y15" s="27">
        <v>1818967.415</v>
      </c>
      <c r="Z15" s="27">
        <v>1758951.872</v>
      </c>
      <c r="AA15" s="27">
        <v>1760609.031</v>
      </c>
      <c r="AB15" s="27">
        <v>1744182.0630000001</v>
      </c>
      <c r="AC15" s="27">
        <v>1819672.4669999999</v>
      </c>
      <c r="AD15" s="27">
        <v>1827047.8319999999</v>
      </c>
      <c r="AE15" s="28">
        <v>1797551.55</v>
      </c>
      <c r="AF15" s="27">
        <v>1688077.9350000001</v>
      </c>
      <c r="AG15" s="27">
        <v>1788895.5290000001</v>
      </c>
      <c r="AH15" s="27">
        <v>1752095.071</v>
      </c>
      <c r="AI15" s="27">
        <v>1609250.8810000001</v>
      </c>
      <c r="AJ15" s="285">
        <f t="shared" si="2"/>
        <v>202.00268690657552</v>
      </c>
      <c r="AK15" s="285">
        <f t="shared" si="3"/>
        <v>184.29619897197438</v>
      </c>
      <c r="AL15" s="285">
        <f t="shared" si="3"/>
        <v>179.28468269917386</v>
      </c>
      <c r="AM15" s="285">
        <f t="shared" si="3"/>
        <v>173.25907403635802</v>
      </c>
      <c r="AN15" s="285">
        <f t="shared" si="3"/>
        <v>167.16869332368751</v>
      </c>
      <c r="AO15" s="285">
        <f t="shared" si="3"/>
        <v>169.68240657432898</v>
      </c>
      <c r="AP15" s="285">
        <f t="shared" si="3"/>
        <v>174.61339434089203</v>
      </c>
      <c r="AQ15" s="285">
        <f t="shared" si="3"/>
        <v>176.3092721534305</v>
      </c>
      <c r="AR15" s="285">
        <f t="shared" si="3"/>
        <v>170.912720643744</v>
      </c>
      <c r="AS15" s="285">
        <f t="shared" si="3"/>
        <v>159.72251990622397</v>
      </c>
      <c r="AT15" s="285">
        <f t="shared" si="3"/>
        <v>168.19432700486027</v>
      </c>
      <c r="AU15" s="285">
        <f t="shared" si="4"/>
        <v>173.34492100147901</v>
      </c>
      <c r="AV15" s="285">
        <f t="shared" si="4"/>
        <v>176.22627485716851</v>
      </c>
      <c r="AW15" s="285">
        <f t="shared" si="4"/>
        <v>184.18899051659682</v>
      </c>
      <c r="AX15" s="285">
        <f t="shared" si="4"/>
        <v>188.8431512924474</v>
      </c>
      <c r="AY15" s="285">
        <f t="shared" si="4"/>
        <v>186.92850707260766</v>
      </c>
      <c r="AZ15" s="285">
        <f t="shared" si="4"/>
        <v>190.69962098392764</v>
      </c>
      <c r="BA15" s="285">
        <f t="shared" si="4"/>
        <v>189.72350316205998</v>
      </c>
      <c r="BB15" s="285">
        <f t="shared" si="4"/>
        <v>184.62194378224152</v>
      </c>
      <c r="BC15" s="285">
        <f t="shared" si="4"/>
        <v>172.04431753471178</v>
      </c>
      <c r="BD15" s="285">
        <f t="shared" si="4"/>
        <v>181.94648037753075</v>
      </c>
      <c r="BE15" s="285">
        <f t="shared" si="5"/>
        <v>174.13925912660486</v>
      </c>
      <c r="BF15" s="285">
        <f t="shared" si="5"/>
        <v>172.33287119203422</v>
      </c>
      <c r="BG15" s="285">
        <f t="shared" si="5"/>
        <v>172.96936038702466</v>
      </c>
      <c r="BH15" s="285">
        <f t="shared" si="5"/>
        <v>167.32132461615163</v>
      </c>
      <c r="BI15" s="285">
        <f t="shared" si="5"/>
        <v>167.06804775923953</v>
      </c>
      <c r="BJ15" s="285">
        <f t="shared" si="5"/>
        <v>165.26511366523079</v>
      </c>
      <c r="BK15" s="285">
        <f t="shared" si="5"/>
        <v>172.01091114131822</v>
      </c>
      <c r="BL15" s="285">
        <f t="shared" si="5"/>
        <v>172.19965702345559</v>
      </c>
      <c r="BM15" s="285">
        <f t="shared" si="5"/>
        <v>168.78735281413736</v>
      </c>
      <c r="BN15" s="285">
        <f t="shared" si="5"/>
        <v>157.85370900282859</v>
      </c>
      <c r="BO15" s="285">
        <f t="shared" si="6"/>
        <v>170.45483407268108</v>
      </c>
      <c r="BP15" s="285">
        <f t="shared" si="6"/>
        <v>166.60111107022379</v>
      </c>
      <c r="BQ15" s="285">
        <f t="shared" si="6"/>
        <v>148.62586662201505</v>
      </c>
      <c r="BR15" s="187">
        <f t="shared" si="1"/>
        <v>-0.26423816980833914</v>
      </c>
    </row>
    <row r="16" spans="1:70" x14ac:dyDescent="0.25">
      <c r="A16" s="22" t="s">
        <v>14</v>
      </c>
      <c r="B16" s="23">
        <v>792597.24399999995</v>
      </c>
      <c r="C16" s="23">
        <v>866103.56499999994</v>
      </c>
      <c r="D16" s="23">
        <v>834116.18599999999</v>
      </c>
      <c r="E16" s="23">
        <v>874225.08499999996</v>
      </c>
      <c r="F16" s="23">
        <v>911435.40399999998</v>
      </c>
      <c r="G16" s="23">
        <v>907705.06599999999</v>
      </c>
      <c r="H16" s="23">
        <v>1012365.263</v>
      </c>
      <c r="I16" s="23">
        <v>940825.91599999997</v>
      </c>
      <c r="J16" s="24">
        <v>930027.06</v>
      </c>
      <c r="K16" s="23">
        <v>893132.38899999997</v>
      </c>
      <c r="L16" s="23">
        <v>870488.80500000005</v>
      </c>
      <c r="M16" s="23">
        <v>886188.47900000005</v>
      </c>
      <c r="N16" s="23">
        <v>865411.28599999996</v>
      </c>
      <c r="O16" s="23">
        <v>913819.11199999996</v>
      </c>
      <c r="P16" s="24">
        <v>883278.51</v>
      </c>
      <c r="Q16" s="24">
        <v>862188.96</v>
      </c>
      <c r="R16" s="23">
        <v>931427.42599999998</v>
      </c>
      <c r="S16" s="23">
        <v>914429.58799999999</v>
      </c>
      <c r="T16" s="23">
        <v>885084.75699999998</v>
      </c>
      <c r="U16" s="23">
        <v>835251.772</v>
      </c>
      <c r="V16" s="23">
        <v>880059.83200000005</v>
      </c>
      <c r="W16" s="23">
        <v>822427.28899999999</v>
      </c>
      <c r="X16" s="23">
        <v>782101.78599999996</v>
      </c>
      <c r="Y16" s="23">
        <v>791241.08600000001</v>
      </c>
      <c r="Z16" s="23">
        <v>756843.90399999998</v>
      </c>
      <c r="AA16" s="23">
        <v>754913.36899999995</v>
      </c>
      <c r="AB16" s="23">
        <v>771002.13500000001</v>
      </c>
      <c r="AC16" s="23">
        <v>770434.06400000001</v>
      </c>
      <c r="AD16" s="23">
        <v>774170.77500000002</v>
      </c>
      <c r="AE16" s="23">
        <v>757969.84600000002</v>
      </c>
      <c r="AF16" s="23">
        <v>694304.19499999995</v>
      </c>
      <c r="AG16" s="23">
        <v>729343.83900000004</v>
      </c>
      <c r="AH16" s="23">
        <v>707994.12199999997</v>
      </c>
      <c r="AI16" s="23">
        <v>695299.46900000004</v>
      </c>
      <c r="AJ16" s="285">
        <f t="shared" si="2"/>
        <v>154.33965318049641</v>
      </c>
      <c r="AK16" s="285">
        <f t="shared" si="3"/>
        <v>168.29083493945072</v>
      </c>
      <c r="AL16" s="285">
        <f t="shared" si="3"/>
        <v>161.58384859261474</v>
      </c>
      <c r="AM16" s="285">
        <f t="shared" si="3"/>
        <v>168.74931909615344</v>
      </c>
      <c r="AN16" s="285">
        <f t="shared" si="3"/>
        <v>175.38930024427313</v>
      </c>
      <c r="AO16" s="285">
        <f t="shared" si="3"/>
        <v>174.03261947827701</v>
      </c>
      <c r="AP16" s="285">
        <f t="shared" si="3"/>
        <v>192.79376453406164</v>
      </c>
      <c r="AQ16" s="285">
        <f t="shared" si="3"/>
        <v>178.35153278948482</v>
      </c>
      <c r="AR16" s="285">
        <f t="shared" si="3"/>
        <v>175.64714836652905</v>
      </c>
      <c r="AS16" s="285">
        <f t="shared" si="3"/>
        <v>168.08496216390577</v>
      </c>
      <c r="AT16" s="285">
        <f t="shared" si="3"/>
        <v>163.31811231477556</v>
      </c>
      <c r="AU16" s="285">
        <f t="shared" si="4"/>
        <v>165.66710741694291</v>
      </c>
      <c r="AV16" s="285">
        <f t="shared" si="4"/>
        <v>161.20607657393683</v>
      </c>
      <c r="AW16" s="285">
        <f t="shared" si="4"/>
        <v>169.74420428913717</v>
      </c>
      <c r="AX16" s="285">
        <f t="shared" si="4"/>
        <v>163.64161188964067</v>
      </c>
      <c r="AY16" s="285">
        <f t="shared" si="4"/>
        <v>159.32811534157949</v>
      </c>
      <c r="AZ16" s="285">
        <f t="shared" si="4"/>
        <v>171.61390367020738</v>
      </c>
      <c r="BA16" s="285">
        <f t="shared" si="4"/>
        <v>167.87506636578397</v>
      </c>
      <c r="BB16" s="285">
        <f t="shared" si="4"/>
        <v>161.63596400958326</v>
      </c>
      <c r="BC16" s="285">
        <f t="shared" si="4"/>
        <v>151.54843470439999</v>
      </c>
      <c r="BD16" s="285">
        <f t="shared" si="4"/>
        <v>159.00659290466868</v>
      </c>
      <c r="BE16" s="285">
        <f t="shared" si="5"/>
        <v>147.90187169506751</v>
      </c>
      <c r="BF16" s="285">
        <f t="shared" si="5"/>
        <v>140.14865041153902</v>
      </c>
      <c r="BG16" s="285">
        <f t="shared" si="5"/>
        <v>141.22677536327598</v>
      </c>
      <c r="BH16" s="285">
        <f t="shared" si="5"/>
        <v>134.49658740038404</v>
      </c>
      <c r="BI16" s="285">
        <f t="shared" si="5"/>
        <v>133.38363663187985</v>
      </c>
      <c r="BJ16" s="285">
        <f t="shared" si="5"/>
        <v>135.0916816169466</v>
      </c>
      <c r="BK16" s="285">
        <f t="shared" si="5"/>
        <v>134.01722420921766</v>
      </c>
      <c r="BL16" s="285">
        <f t="shared" si="5"/>
        <v>133.91201033005314</v>
      </c>
      <c r="BM16" s="285">
        <f t="shared" si="5"/>
        <v>130.5475838177249</v>
      </c>
      <c r="BN16" s="285">
        <f t="shared" si="5"/>
        <v>119.2396453367585</v>
      </c>
      <c r="BO16" s="285">
        <f t="shared" si="6"/>
        <v>124.88668135262657</v>
      </c>
      <c r="BP16" s="285">
        <f t="shared" si="6"/>
        <v>120.54205590609899</v>
      </c>
      <c r="BQ16" s="285">
        <f t="shared" si="6"/>
        <v>117.19872235933531</v>
      </c>
      <c r="BR16" s="187">
        <f t="shared" si="1"/>
        <v>-0.24064412518619371</v>
      </c>
    </row>
    <row r="17" spans="1:70" x14ac:dyDescent="0.25">
      <c r="A17" s="22" t="s">
        <v>15</v>
      </c>
      <c r="B17" s="27">
        <v>14999091.138</v>
      </c>
      <c r="C17" s="27">
        <v>14670530.892999999</v>
      </c>
      <c r="D17" s="28">
        <v>14391193.76</v>
      </c>
      <c r="E17" s="28">
        <v>14279913.949999999</v>
      </c>
      <c r="F17" s="27">
        <v>14220255.848999999</v>
      </c>
      <c r="G17" s="27">
        <v>14372439.317</v>
      </c>
      <c r="H17" s="27">
        <v>14847991.648</v>
      </c>
      <c r="I17" s="27">
        <v>14739288.503</v>
      </c>
      <c r="J17" s="27">
        <v>14649493.948000001</v>
      </c>
      <c r="K17" s="28">
        <v>14340352.67</v>
      </c>
      <c r="L17" s="27">
        <v>14429081.567</v>
      </c>
      <c r="M17" s="27">
        <v>14843191.665999999</v>
      </c>
      <c r="N17" s="27">
        <v>14522311.975</v>
      </c>
      <c r="O17" s="27">
        <v>14566267.074999999</v>
      </c>
      <c r="P17" s="27">
        <v>14672870.782</v>
      </c>
      <c r="Q17" s="27">
        <v>14610486.836999999</v>
      </c>
      <c r="R17" s="27">
        <v>15056721.948999999</v>
      </c>
      <c r="S17" s="27">
        <v>14340984.055</v>
      </c>
      <c r="T17" s="27">
        <v>14516277.786</v>
      </c>
      <c r="U17" s="27">
        <v>13575567.579</v>
      </c>
      <c r="V17" s="27">
        <v>14277979.113</v>
      </c>
      <c r="W17" s="28">
        <v>13543600.609999999</v>
      </c>
      <c r="X17" s="27">
        <v>13655136.021</v>
      </c>
      <c r="Y17" s="27">
        <v>13944873.681</v>
      </c>
      <c r="Z17" s="28">
        <v>13350083.550000001</v>
      </c>
      <c r="AA17" s="27">
        <v>13419338.649</v>
      </c>
      <c r="AB17" s="27">
        <v>13516905.469000001</v>
      </c>
      <c r="AC17" s="27">
        <v>13576981.332</v>
      </c>
      <c r="AD17" s="28">
        <v>13253717.310000001</v>
      </c>
      <c r="AE17" s="27">
        <v>12958687.585000001</v>
      </c>
      <c r="AF17" s="27">
        <v>11983000.801000001</v>
      </c>
      <c r="AG17" s="27">
        <v>12466233.357999999</v>
      </c>
      <c r="AH17" s="28">
        <v>11881703.460000001</v>
      </c>
      <c r="AI17" s="27">
        <v>10768720.687999999</v>
      </c>
      <c r="AJ17" s="285">
        <f t="shared" si="2"/>
        <v>239.29996908854773</v>
      </c>
      <c r="AK17" s="285">
        <f t="shared" si="3"/>
        <v>183.94905692029238</v>
      </c>
      <c r="AL17" s="285">
        <f t="shared" si="3"/>
        <v>179.27464246333372</v>
      </c>
      <c r="AM17" s="285">
        <f t="shared" si="3"/>
        <v>176.35046430343766</v>
      </c>
      <c r="AN17" s="285">
        <f t="shared" si="3"/>
        <v>174.8289801802951</v>
      </c>
      <c r="AO17" s="285">
        <f t="shared" si="3"/>
        <v>176.26545940454733</v>
      </c>
      <c r="AP17" s="285">
        <f t="shared" si="3"/>
        <v>181.47696800167407</v>
      </c>
      <c r="AQ17" s="285">
        <f t="shared" si="3"/>
        <v>179.72076511042351</v>
      </c>
      <c r="AR17" s="285">
        <f t="shared" si="3"/>
        <v>178.52744173074308</v>
      </c>
      <c r="AS17" s="285">
        <f t="shared" si="3"/>
        <v>174.80345145680647</v>
      </c>
      <c r="AT17" s="285">
        <f t="shared" si="3"/>
        <v>175.6143051033321</v>
      </c>
      <c r="AU17" s="285">
        <f t="shared" si="4"/>
        <v>180.44340712335614</v>
      </c>
      <c r="AV17" s="285">
        <f t="shared" si="4"/>
        <v>176.15547723141114</v>
      </c>
      <c r="AW17" s="285">
        <f t="shared" si="4"/>
        <v>176.48234790883276</v>
      </c>
      <c r="AX17" s="285">
        <f t="shared" si="4"/>
        <v>177.78472923442928</v>
      </c>
      <c r="AY17" s="285">
        <f t="shared" si="4"/>
        <v>177.0949876770359</v>
      </c>
      <c r="AZ17" s="285">
        <f t="shared" si="4"/>
        <v>182.64299063799402</v>
      </c>
      <c r="BA17" s="285">
        <f t="shared" si="4"/>
        <v>174.22098562561683</v>
      </c>
      <c r="BB17" s="285">
        <f t="shared" si="4"/>
        <v>176.55874097004036</v>
      </c>
      <c r="BC17" s="285">
        <f t="shared" si="4"/>
        <v>165.55094562161116</v>
      </c>
      <c r="BD17" s="285">
        <f t="shared" si="4"/>
        <v>174.5426059943554</v>
      </c>
      <c r="BE17" s="285">
        <f t="shared" si="5"/>
        <v>168.82637725668118</v>
      </c>
      <c r="BF17" s="285">
        <f t="shared" si="5"/>
        <v>169.99244373374631</v>
      </c>
      <c r="BG17" s="285">
        <f t="shared" si="5"/>
        <v>173.17716044904319</v>
      </c>
      <c r="BH17" s="285">
        <f t="shared" si="5"/>
        <v>165.29036636943766</v>
      </c>
      <c r="BI17" s="285">
        <f t="shared" si="5"/>
        <v>165.26780423154955</v>
      </c>
      <c r="BJ17" s="285">
        <f t="shared" si="5"/>
        <v>164.48789728358088</v>
      </c>
      <c r="BK17" s="285">
        <f t="shared" si="5"/>
        <v>164.52628902137965</v>
      </c>
      <c r="BL17" s="285">
        <f t="shared" si="5"/>
        <v>160.08383805890475</v>
      </c>
      <c r="BM17" s="285">
        <f t="shared" si="5"/>
        <v>156.09263346064242</v>
      </c>
      <c r="BN17" s="285">
        <f t="shared" si="5"/>
        <v>144.08410116158134</v>
      </c>
      <c r="BO17" s="285">
        <f t="shared" si="6"/>
        <v>149.91556383401502</v>
      </c>
      <c r="BP17" s="285">
        <f t="shared" si="6"/>
        <v>142.74524261554257</v>
      </c>
      <c r="BQ17" s="285">
        <f t="shared" si="6"/>
        <v>129.55864889815567</v>
      </c>
      <c r="BR17" s="187">
        <f t="shared" si="1"/>
        <v>-0.45859312313485789</v>
      </c>
    </row>
    <row r="18" spans="1:70" x14ac:dyDescent="0.25">
      <c r="A18" s="22" t="s">
        <v>16</v>
      </c>
      <c r="B18" s="23">
        <v>457432.00900000002</v>
      </c>
      <c r="C18" s="23">
        <v>425859.359</v>
      </c>
      <c r="D18" s="23">
        <v>270837.32500000001</v>
      </c>
      <c r="E18" s="23">
        <v>231809.37700000001</v>
      </c>
      <c r="F18" s="23">
        <v>257085.052</v>
      </c>
      <c r="G18" s="23">
        <v>239381.10800000001</v>
      </c>
      <c r="H18" s="23">
        <v>249684.432</v>
      </c>
      <c r="I18" s="23">
        <v>241842.296</v>
      </c>
      <c r="J18" s="23">
        <v>223471.49600000001</v>
      </c>
      <c r="K18" s="23">
        <v>211895.37599999999</v>
      </c>
      <c r="L18" s="23">
        <v>201497.43900000001</v>
      </c>
      <c r="M18" s="23">
        <v>212357.03400000001</v>
      </c>
      <c r="N18" s="23">
        <v>198895.58600000001</v>
      </c>
      <c r="O18" s="23">
        <v>213221.291</v>
      </c>
      <c r="P18" s="23">
        <v>232087.12700000001</v>
      </c>
      <c r="Q18" s="23">
        <v>235042.516</v>
      </c>
      <c r="R18" s="23">
        <v>236884.20800000001</v>
      </c>
      <c r="S18" s="23">
        <v>277058.79399999999</v>
      </c>
      <c r="T18" s="23">
        <v>244575.80100000001</v>
      </c>
      <c r="U18" s="23">
        <v>194874.304</v>
      </c>
      <c r="V18" s="23">
        <v>257069.44500000001</v>
      </c>
      <c r="W18" s="23">
        <v>249239.489</v>
      </c>
      <c r="X18" s="23">
        <v>237790.05100000001</v>
      </c>
      <c r="Y18" s="23">
        <v>263541.71799999999</v>
      </c>
      <c r="Z18" s="23">
        <v>247032.72899999999</v>
      </c>
      <c r="AA18" s="23">
        <v>215024.405</v>
      </c>
      <c r="AB18" s="23">
        <v>263468.223</v>
      </c>
      <c r="AC18" s="23">
        <v>261021.149</v>
      </c>
      <c r="AD18" s="23">
        <v>252213.56400000001</v>
      </c>
      <c r="AE18" s="24">
        <v>213537.15</v>
      </c>
      <c r="AF18" s="23">
        <v>200553.87599999999</v>
      </c>
      <c r="AG18" s="23">
        <v>205552.07500000001</v>
      </c>
      <c r="AH18" s="23">
        <v>216177.42600000001</v>
      </c>
      <c r="AI18" s="23">
        <v>187972.038</v>
      </c>
      <c r="AJ18" s="285">
        <f t="shared" si="2"/>
        <v>291.24684849538295</v>
      </c>
      <c r="AK18" s="285">
        <f t="shared" si="3"/>
        <v>271.63746173654073</v>
      </c>
      <c r="AL18" s="285">
        <f t="shared" si="3"/>
        <v>174.18557919013583</v>
      </c>
      <c r="AM18" s="285">
        <f t="shared" si="3"/>
        <v>153.38378670590873</v>
      </c>
      <c r="AN18" s="285">
        <f t="shared" si="3"/>
        <v>174.06459519334413</v>
      </c>
      <c r="AO18" s="285">
        <f t="shared" si="3"/>
        <v>165.30988243012277</v>
      </c>
      <c r="AP18" s="285">
        <f t="shared" si="3"/>
        <v>175.1935402387889</v>
      </c>
      <c r="AQ18" s="285">
        <f t="shared" si="3"/>
        <v>172.0078122555114</v>
      </c>
      <c r="AR18" s="285">
        <f t="shared" si="3"/>
        <v>160.4160984987158</v>
      </c>
      <c r="AS18" s="285">
        <f t="shared" si="3"/>
        <v>153.63231699845639</v>
      </c>
      <c r="AT18" s="285">
        <f t="shared" si="3"/>
        <v>143.79835075825156</v>
      </c>
      <c r="AU18" s="285">
        <f t="shared" si="4"/>
        <v>152.47647337584007</v>
      </c>
      <c r="AV18" s="285">
        <f t="shared" si="4"/>
        <v>143.76158177389394</v>
      </c>
      <c r="AW18" s="285">
        <f t="shared" si="4"/>
        <v>155.04860492004741</v>
      </c>
      <c r="AX18" s="285">
        <f t="shared" si="4"/>
        <v>169.87163915827998</v>
      </c>
      <c r="AY18" s="285">
        <f t="shared" si="4"/>
        <v>172.97164219744639</v>
      </c>
      <c r="AZ18" s="285">
        <f t="shared" si="4"/>
        <v>175.37884652402457</v>
      </c>
      <c r="BA18" s="285">
        <f t="shared" si="4"/>
        <v>206.31072141304026</v>
      </c>
      <c r="BB18" s="285">
        <f t="shared" si="4"/>
        <v>182.73198723887512</v>
      </c>
      <c r="BC18" s="285">
        <f t="shared" si="4"/>
        <v>145.89239223202122</v>
      </c>
      <c r="BD18" s="285">
        <f t="shared" si="4"/>
        <v>192.8083500213757</v>
      </c>
      <c r="BE18" s="285">
        <f t="shared" si="5"/>
        <v>187.44603056420439</v>
      </c>
      <c r="BF18" s="285">
        <f t="shared" si="5"/>
        <v>179.43480275305856</v>
      </c>
      <c r="BG18" s="285">
        <f t="shared" si="5"/>
        <v>199.62650226409548</v>
      </c>
      <c r="BH18" s="285">
        <f t="shared" si="5"/>
        <v>187.74066113956403</v>
      </c>
      <c r="BI18" s="285">
        <f t="shared" si="5"/>
        <v>163.53282453778701</v>
      </c>
      <c r="BJ18" s="285">
        <f t="shared" si="5"/>
        <v>200.21233654319636</v>
      </c>
      <c r="BK18" s="285">
        <f t="shared" si="5"/>
        <v>198.39936532548921</v>
      </c>
      <c r="BL18" s="285">
        <f t="shared" si="5"/>
        <v>191.19646313146592</v>
      </c>
      <c r="BM18" s="285">
        <f t="shared" si="5"/>
        <v>161.1820096314971</v>
      </c>
      <c r="BN18" s="285">
        <f t="shared" si="5"/>
        <v>150.90857622711019</v>
      </c>
      <c r="BO18" s="285">
        <f t="shared" si="6"/>
        <v>154.54253090819418</v>
      </c>
      <c r="BP18" s="285">
        <f t="shared" si="6"/>
        <v>162.32022471910113</v>
      </c>
      <c r="BQ18" s="285">
        <f t="shared" si="6"/>
        <v>137.61932784921706</v>
      </c>
      <c r="BR18" s="187">
        <f t="shared" si="1"/>
        <v>-0.52748217342032899</v>
      </c>
    </row>
    <row r="19" spans="1:70" x14ac:dyDescent="0.25">
      <c r="A19" s="22" t="s">
        <v>17</v>
      </c>
      <c r="B19" s="28">
        <v>430811.34</v>
      </c>
      <c r="C19" s="27">
        <v>437400.234</v>
      </c>
      <c r="D19" s="27">
        <v>434177.51500000001</v>
      </c>
      <c r="E19" s="27">
        <v>445406.299</v>
      </c>
      <c r="F19" s="27">
        <v>462890.62199999997</v>
      </c>
      <c r="G19" s="27">
        <v>458092.071</v>
      </c>
      <c r="H19" s="27">
        <v>496435.174</v>
      </c>
      <c r="I19" s="27">
        <v>532000.16299999994</v>
      </c>
      <c r="J19" s="27">
        <v>562117.28799999994</v>
      </c>
      <c r="K19" s="27">
        <v>583898.402</v>
      </c>
      <c r="L19" s="27">
        <v>608157.10900000005</v>
      </c>
      <c r="M19" s="27">
        <v>641055.00199999998</v>
      </c>
      <c r="N19" s="27">
        <v>650757.29599999997</v>
      </c>
      <c r="O19" s="28">
        <v>623974.59</v>
      </c>
      <c r="P19" s="27">
        <v>638152.38399999996</v>
      </c>
      <c r="Q19" s="27">
        <v>652108.78099999996</v>
      </c>
      <c r="R19" s="27">
        <v>656585.86499999999</v>
      </c>
      <c r="S19" s="27">
        <v>679390.38399999996</v>
      </c>
      <c r="T19" s="27">
        <v>671105.66500000004</v>
      </c>
      <c r="U19" s="27">
        <v>640300.39500000002</v>
      </c>
      <c r="V19" s="27">
        <v>636651.55799999996</v>
      </c>
      <c r="W19" s="27">
        <v>585697.51500000001</v>
      </c>
      <c r="X19" s="27">
        <v>592626.505</v>
      </c>
      <c r="Y19" s="27">
        <v>563195.25600000005</v>
      </c>
      <c r="Z19" s="27">
        <v>566857.31499999994</v>
      </c>
      <c r="AA19" s="27">
        <v>599861.73400000005</v>
      </c>
      <c r="AB19" s="27">
        <v>632831.68700000003</v>
      </c>
      <c r="AC19" s="27">
        <v>627742.46499999997</v>
      </c>
      <c r="AD19" s="27">
        <v>631332.37699999998</v>
      </c>
      <c r="AE19" s="27">
        <v>633261.12300000002</v>
      </c>
      <c r="AF19" s="27">
        <v>583215.49600000004</v>
      </c>
      <c r="AG19" s="27">
        <v>604793.99300000002</v>
      </c>
      <c r="AH19" s="27">
        <v>618833.21200000006</v>
      </c>
      <c r="AI19" s="27">
        <v>607806.64099999995</v>
      </c>
      <c r="AJ19" s="285">
        <f t="shared" si="2"/>
        <v>122.84431859981694</v>
      </c>
      <c r="AK19" s="285">
        <f t="shared" ref="AK19:BO19" si="7">IFERROR(C19/C73*1000,":")</f>
        <v>124.22695007664065</v>
      </c>
      <c r="AL19" s="285">
        <f t="shared" si="7"/>
        <v>122.38999129525874</v>
      </c>
      <c r="AM19" s="285">
        <f t="shared" si="7"/>
        <v>124.78579507234757</v>
      </c>
      <c r="AN19" s="285">
        <f t="shared" si="7"/>
        <v>129.18524350334928</v>
      </c>
      <c r="AO19" s="285">
        <f t="shared" si="7"/>
        <v>127.33208426577927</v>
      </c>
      <c r="AP19" s="285">
        <f t="shared" si="7"/>
        <v>137.13432604110702</v>
      </c>
      <c r="AQ19" s="285">
        <f t="shared" si="7"/>
        <v>145.55587223372103</v>
      </c>
      <c r="AR19" s="285">
        <f t="shared" si="7"/>
        <v>152.19565136165025</v>
      </c>
      <c r="AS19" s="285">
        <f t="shared" si="7"/>
        <v>156.45698372403476</v>
      </c>
      <c r="AT19" s="285">
        <f t="shared" si="7"/>
        <v>160.99183177523088</v>
      </c>
      <c r="AU19" s="285">
        <f t="shared" si="7"/>
        <v>167.25575176053536</v>
      </c>
      <c r="AV19" s="285">
        <f t="shared" si="7"/>
        <v>166.87359598246223</v>
      </c>
      <c r="AW19" s="285">
        <f t="shared" si="7"/>
        <v>157.40275632531328</v>
      </c>
      <c r="AX19" s="285">
        <f t="shared" si="7"/>
        <v>158.39562793461459</v>
      </c>
      <c r="AY19" s="285">
        <f t="shared" si="7"/>
        <v>158.59941673363048</v>
      </c>
      <c r="AZ19" s="285">
        <f t="shared" si="7"/>
        <v>156.02697832494803</v>
      </c>
      <c r="BA19" s="285">
        <f t="shared" si="7"/>
        <v>156.53730705017696</v>
      </c>
      <c r="BB19" s="285">
        <f t="shared" si="7"/>
        <v>150.54756475498374</v>
      </c>
      <c r="BC19" s="285">
        <f t="shared" si="7"/>
        <v>141.61795930482279</v>
      </c>
      <c r="BD19" s="285">
        <f t="shared" si="7"/>
        <v>139.94101192501563</v>
      </c>
      <c r="BE19" s="285">
        <f t="shared" si="7"/>
        <v>128.13667977792466</v>
      </c>
      <c r="BF19" s="285">
        <f t="shared" si="7"/>
        <v>129.13258748036461</v>
      </c>
      <c r="BG19" s="285">
        <f t="shared" si="7"/>
        <v>122.17402526238244</v>
      </c>
      <c r="BH19" s="285">
        <f t="shared" si="7"/>
        <v>122.22410611636593</v>
      </c>
      <c r="BI19" s="285">
        <f t="shared" si="7"/>
        <v>128.24060875311349</v>
      </c>
      <c r="BJ19" s="285">
        <f t="shared" si="7"/>
        <v>133.89618973544978</v>
      </c>
      <c r="BK19" s="285">
        <f t="shared" si="7"/>
        <v>130.80265242416533</v>
      </c>
      <c r="BL19" s="285">
        <f t="shared" si="7"/>
        <v>130.01793488233392</v>
      </c>
      <c r="BM19" s="285">
        <f t="shared" si="7"/>
        <v>128.18244094349527</v>
      </c>
      <c r="BN19" s="285">
        <f t="shared" si="7"/>
        <v>116.34989745840483</v>
      </c>
      <c r="BO19" s="285">
        <f t="shared" si="7"/>
        <v>119.3619034386556</v>
      </c>
      <c r="BP19" s="285">
        <f t="shared" ref="BP19:BQ51" si="8">IFERROR(AH19/AH73*1000,":")</f>
        <v>120.06207892978978</v>
      </c>
      <c r="BQ19" s="285">
        <f t="shared" si="8"/>
        <v>115.30280713169851</v>
      </c>
      <c r="BR19" s="187">
        <f t="shared" si="1"/>
        <v>-6.1390803857083398E-2</v>
      </c>
    </row>
    <row r="20" spans="1:70" x14ac:dyDescent="0.25">
      <c r="A20" s="22" t="s">
        <v>18</v>
      </c>
      <c r="B20" s="23">
        <v>1035971.573</v>
      </c>
      <c r="C20" s="23">
        <v>1031210.6090000001</v>
      </c>
      <c r="D20" s="23">
        <v>1069339.5549999999</v>
      </c>
      <c r="E20" s="24">
        <v>1079184.8</v>
      </c>
      <c r="F20" s="23">
        <v>1117570.683</v>
      </c>
      <c r="G20" s="24">
        <v>1133427.93</v>
      </c>
      <c r="H20" s="23">
        <v>1143525.125</v>
      </c>
      <c r="I20" s="23">
        <v>1182847.0959999999</v>
      </c>
      <c r="J20" s="23">
        <v>1253314.9720000001</v>
      </c>
      <c r="K20" s="23">
        <v>1246723.0090000001</v>
      </c>
      <c r="L20" s="23">
        <v>1318858.706</v>
      </c>
      <c r="M20" s="23">
        <v>1351102.7290000001</v>
      </c>
      <c r="N20" s="23">
        <v>1355738.8049999999</v>
      </c>
      <c r="O20" s="23">
        <v>1391973.611</v>
      </c>
      <c r="P20" s="23">
        <v>1415027.2579999999</v>
      </c>
      <c r="Q20" s="23">
        <v>1420514.3929999999</v>
      </c>
      <c r="R20" s="23">
        <v>1435459.4680000001</v>
      </c>
      <c r="S20" s="23">
        <v>1439563.2879999999</v>
      </c>
      <c r="T20" s="23">
        <v>1444817.068</v>
      </c>
      <c r="U20" s="23">
        <v>1379038.6310000001</v>
      </c>
      <c r="V20" s="23">
        <v>1300274.4040000001</v>
      </c>
      <c r="W20" s="23">
        <v>1268164.571</v>
      </c>
      <c r="X20" s="23">
        <v>1235557.2649999999</v>
      </c>
      <c r="Y20" s="23">
        <v>1096498.7720000001</v>
      </c>
      <c r="Z20" s="23">
        <v>1082670.385</v>
      </c>
      <c r="AA20" s="23">
        <v>1083184.405</v>
      </c>
      <c r="AB20" s="23">
        <v>1062364.6839999999</v>
      </c>
      <c r="AC20" s="23">
        <v>1110706.2990000001</v>
      </c>
      <c r="AD20" s="24">
        <v>1089534.6200000001</v>
      </c>
      <c r="AE20" s="23">
        <v>1091601.2239999999</v>
      </c>
      <c r="AF20" s="24">
        <v>924251.12</v>
      </c>
      <c r="AG20" s="23">
        <v>976417.56299999997</v>
      </c>
      <c r="AH20" s="23">
        <v>996551.78300000005</v>
      </c>
      <c r="AI20" s="23">
        <v>963154.56499999994</v>
      </c>
      <c r="AJ20" s="285">
        <f t="shared" si="2"/>
        <v>102.3597102903578</v>
      </c>
      <c r="AK20" s="285">
        <f t="shared" ref="AK20:AK51" si="9">IFERROR(C20/C74*1000,":")</f>
        <v>100.38368807160656</v>
      </c>
      <c r="AL20" s="285">
        <f t="shared" ref="AL20:AL51" si="10">IFERROR(D20/D74*1000,":")</f>
        <v>103.14678712006361</v>
      </c>
      <c r="AM20" s="285">
        <f t="shared" ref="AM20:AM51" si="11">IFERROR(E20/E74*1000,":")</f>
        <v>103.45979726886064</v>
      </c>
      <c r="AN20" s="285">
        <f t="shared" ref="AN20:AN51" si="12">IFERROR(F20/F74*1000,":")</f>
        <v>106.53807687434859</v>
      </c>
      <c r="AO20" s="285">
        <f t="shared" ref="AO20:AO51" si="13">IFERROR(G20/G74*1000,":")</f>
        <v>107.57695848309405</v>
      </c>
      <c r="AP20" s="285">
        <f t="shared" ref="AP20:AP51" si="14">IFERROR(H20/H74*1000,":")</f>
        <v>107.99860875159563</v>
      </c>
      <c r="AQ20" s="285">
        <f t="shared" ref="AQ20:AQ51" si="15">IFERROR(I20/I74*1000,":")</f>
        <v>111.28209461668429</v>
      </c>
      <c r="AR20" s="285">
        <f t="shared" ref="AR20:AR51" si="16">IFERROR(J20/J74*1000,":")</f>
        <v>117.20617885114441</v>
      </c>
      <c r="AS20" s="285">
        <f t="shared" ref="AS20:AS51" si="17">IFERROR(K20/K74*1000,":")</f>
        <v>115.99831788330378</v>
      </c>
      <c r="AT20" s="285">
        <f t="shared" ref="AT20:AT51" si="18">IFERROR(L20/L74*1000,":")</f>
        <v>122.39275784137665</v>
      </c>
      <c r="AU20" s="285">
        <f t="shared" ref="AU20:AU51" si="19">IFERROR(M20/M74*1000,":")</f>
        <v>124.68660950098787</v>
      </c>
      <c r="AV20" s="285">
        <f t="shared" ref="AV20:AV51" si="20">IFERROR(N20/N74*1000,":")</f>
        <v>124.51365615891002</v>
      </c>
      <c r="AW20" s="285">
        <f t="shared" ref="AW20:AW51" si="21">IFERROR(O20/O74*1000,":")</f>
        <v>127.51950719005623</v>
      </c>
      <c r="AX20" s="285">
        <f t="shared" ref="AX20:AX51" si="22">IFERROR(P20/P74*1000,":")</f>
        <v>129.33999374244141</v>
      </c>
      <c r="AY20" s="285">
        <f t="shared" ref="AY20:AY51" si="23">IFERROR(Q20/Q74*1000,":")</f>
        <v>129.49186766493659</v>
      </c>
      <c r="AZ20" s="285">
        <f t="shared" ref="AZ20:AZ51" si="24">IFERROR(R20/R74*1000,":")</f>
        <v>130.44039191924628</v>
      </c>
      <c r="BA20" s="285">
        <f t="shared" ref="BA20:BA51" si="25">IFERROR(S20/S74*1000,":")</f>
        <v>130.44239257528628</v>
      </c>
      <c r="BB20" s="285">
        <f t="shared" ref="BB20:BB51" si="26">IFERROR(T20/T74*1000,":")</f>
        <v>130.62338823555365</v>
      </c>
      <c r="BC20" s="285">
        <f t="shared" ref="BC20:BC51" si="27">IFERROR(U20/U74*1000,":")</f>
        <v>124.2965594071788</v>
      </c>
      <c r="BD20" s="285">
        <f t="shared" ref="BD20:BD51" si="28">IFERROR(V20/V74*1000,":")</f>
        <v>116.93862836014065</v>
      </c>
      <c r="BE20" s="285">
        <f t="shared" ref="BE20:BE51" si="29">IFERROR(W20/W74*1000,":")</f>
        <v>114.00879974381915</v>
      </c>
      <c r="BF20" s="285">
        <f t="shared" ref="BF20:BF51" si="30">IFERROR(X20/X74*1000,":")</f>
        <v>111.44795391761765</v>
      </c>
      <c r="BG20" s="285">
        <f t="shared" ref="BG20:BG51" si="31">IFERROR(Y20/Y74*1000,":")</f>
        <v>99.648958274167185</v>
      </c>
      <c r="BH20" s="285">
        <f t="shared" ref="BH20:BH51" si="32">IFERROR(Z20/Z74*1000,":")</f>
        <v>99.083875554862459</v>
      </c>
      <c r="BI20" s="285">
        <f t="shared" ref="BI20:BI51" si="33">IFERROR(AA20/AA74*1000,":")</f>
        <v>99.758943575153395</v>
      </c>
      <c r="BJ20" s="285">
        <f t="shared" ref="BJ20:BJ51" si="34">IFERROR(AB20/AB74*1000,":")</f>
        <v>98.515347725113756</v>
      </c>
      <c r="BK20" s="285">
        <f t="shared" ref="BK20:BK51" si="35">IFERROR(AC20/AC74*1000,":")</f>
        <v>103.14695316103641</v>
      </c>
      <c r="BL20" s="285">
        <f t="shared" ref="BL20:BL51" si="36">IFERROR(AD20/AD74*1000,":")</f>
        <v>101.43542343870523</v>
      </c>
      <c r="BM20" s="285">
        <f t="shared" ref="BM20:BM51" si="37">IFERROR(AE20/AE74*1000,":")</f>
        <v>101.78480556708925</v>
      </c>
      <c r="BN20" s="285">
        <f t="shared" ref="BN20:BN51" si="38">IFERROR(AF20/AF74*1000,":")</f>
        <v>86.228998004863527</v>
      </c>
      <c r="BO20" s="285">
        <f t="shared" ref="BO20:BO51" si="39">IFERROR(AG20/AG74*1000,":")</f>
        <v>91.43657755038285</v>
      </c>
      <c r="BP20" s="285">
        <f t="shared" si="8"/>
        <v>95.274622645099114</v>
      </c>
      <c r="BQ20" s="285">
        <f t="shared" si="8"/>
        <v>92.486674645683081</v>
      </c>
      <c r="BR20" s="187">
        <f t="shared" si="1"/>
        <v>-9.6454314072093927E-2</v>
      </c>
    </row>
    <row r="21" spans="1:70" x14ac:dyDescent="0.25">
      <c r="A21" s="22" t="s">
        <v>19</v>
      </c>
      <c r="B21" s="28">
        <v>3856674.32</v>
      </c>
      <c r="C21" s="27">
        <v>4009611.0290000001</v>
      </c>
      <c r="D21" s="27">
        <v>4089606.023</v>
      </c>
      <c r="E21" s="27">
        <v>3917168.0839999998</v>
      </c>
      <c r="F21" s="27">
        <v>4119573.5389999999</v>
      </c>
      <c r="G21" s="27">
        <v>4432622.9139999999</v>
      </c>
      <c r="H21" s="27">
        <v>4437953.8609999996</v>
      </c>
      <c r="I21" s="27">
        <v>4754997.8619999997</v>
      </c>
      <c r="J21" s="28">
        <v>4992920.1399999997</v>
      </c>
      <c r="K21" s="27">
        <v>5215968.8849999998</v>
      </c>
      <c r="L21" s="27">
        <v>5444408.017</v>
      </c>
      <c r="M21" s="27">
        <v>5610805.4610000001</v>
      </c>
      <c r="N21" s="28">
        <v>5768042.0099999998</v>
      </c>
      <c r="O21" s="27">
        <v>5964229.4340000004</v>
      </c>
      <c r="P21" s="27">
        <v>6230407.7079999996</v>
      </c>
      <c r="Q21" s="27">
        <v>6380121.835</v>
      </c>
      <c r="R21" s="27">
        <v>6402196.3859999999</v>
      </c>
      <c r="S21" s="28">
        <v>6503854.1299999999</v>
      </c>
      <c r="T21" s="27">
        <v>6298979.5329999998</v>
      </c>
      <c r="U21" s="27">
        <v>5818516.9419999998</v>
      </c>
      <c r="V21" s="27">
        <v>5800262.426</v>
      </c>
      <c r="W21" s="27">
        <v>5782419.057</v>
      </c>
      <c r="X21" s="27">
        <v>5755580.2869999995</v>
      </c>
      <c r="Y21" s="27">
        <v>5357663.2060000002</v>
      </c>
      <c r="Z21" s="27">
        <v>5278708.7060000002</v>
      </c>
      <c r="AA21" s="27">
        <v>5459641.6220000004</v>
      </c>
      <c r="AB21" s="27">
        <v>5502931.5769999996</v>
      </c>
      <c r="AC21" s="27">
        <v>5741759.9809999997</v>
      </c>
      <c r="AD21" s="27">
        <v>5746883.358</v>
      </c>
      <c r="AE21" s="27">
        <v>5610966.9759999998</v>
      </c>
      <c r="AF21" s="27">
        <v>4947447.0259999996</v>
      </c>
      <c r="AG21" s="27">
        <v>5248596.9450000003</v>
      </c>
      <c r="AH21" s="27">
        <v>5368697.5990000004</v>
      </c>
      <c r="AI21" s="27">
        <v>5222212.3030000003</v>
      </c>
      <c r="AJ21" s="285">
        <f t="shared" si="2"/>
        <v>99.262651207839184</v>
      </c>
      <c r="AK21" s="285">
        <f t="shared" si="9"/>
        <v>103.12409992989967</v>
      </c>
      <c r="AL21" s="285">
        <f t="shared" si="10"/>
        <v>104.72384409588444</v>
      </c>
      <c r="AM21" s="285">
        <f t="shared" si="11"/>
        <v>99.764789425355517</v>
      </c>
      <c r="AN21" s="285">
        <f t="shared" si="12"/>
        <v>104.40271899413077</v>
      </c>
      <c r="AO21" s="285">
        <f t="shared" si="13"/>
        <v>111.82274352754102</v>
      </c>
      <c r="AP21" s="285">
        <f t="shared" si="14"/>
        <v>111.48292218617118</v>
      </c>
      <c r="AQ21" s="285">
        <f t="shared" si="15"/>
        <v>118.96021425757446</v>
      </c>
      <c r="AR21" s="285">
        <f t="shared" si="16"/>
        <v>124.37695973756514</v>
      </c>
      <c r="AS21" s="285">
        <f t="shared" si="17"/>
        <v>129.41705024726346</v>
      </c>
      <c r="AT21" s="285">
        <f t="shared" si="18"/>
        <v>134.52887404855261</v>
      </c>
      <c r="AU21" s="285">
        <f t="shared" si="19"/>
        <v>137.97443169641525</v>
      </c>
      <c r="AV21" s="285">
        <f t="shared" si="20"/>
        <v>140.56300556803831</v>
      </c>
      <c r="AW21" s="285">
        <f t="shared" si="21"/>
        <v>142.58995250961812</v>
      </c>
      <c r="AX21" s="285">
        <f t="shared" si="22"/>
        <v>146.43433534949014</v>
      </c>
      <c r="AY21" s="285">
        <f t="shared" si="23"/>
        <v>147.35938718420019</v>
      </c>
      <c r="AZ21" s="285">
        <f t="shared" si="24"/>
        <v>145.47149749314764</v>
      </c>
      <c r="BA21" s="285">
        <f t="shared" si="25"/>
        <v>145.22502255571138</v>
      </c>
      <c r="BB21" s="285">
        <f t="shared" si="26"/>
        <v>137.92699526038913</v>
      </c>
      <c r="BC21" s="285">
        <f t="shared" si="27"/>
        <v>125.83495726673729</v>
      </c>
      <c r="BD21" s="285">
        <f t="shared" si="28"/>
        <v>124.77273139610347</v>
      </c>
      <c r="BE21" s="285">
        <f t="shared" si="29"/>
        <v>123.90763273987835</v>
      </c>
      <c r="BF21" s="285">
        <f t="shared" si="30"/>
        <v>122.93462694512149</v>
      </c>
      <c r="BG21" s="285">
        <f t="shared" si="31"/>
        <v>114.69405409455469</v>
      </c>
      <c r="BH21" s="285">
        <f t="shared" si="32"/>
        <v>113.5310084725174</v>
      </c>
      <c r="BI21" s="285">
        <f t="shared" si="33"/>
        <v>117.5994984418336</v>
      </c>
      <c r="BJ21" s="285">
        <f t="shared" si="34"/>
        <v>118.54941572916745</v>
      </c>
      <c r="BK21" s="285">
        <f t="shared" si="35"/>
        <v>123.48563243104833</v>
      </c>
      <c r="BL21" s="285">
        <f t="shared" si="36"/>
        <v>123.20451781935368</v>
      </c>
      <c r="BM21" s="285">
        <f t="shared" si="37"/>
        <v>119.58850009242533</v>
      </c>
      <c r="BN21" s="285">
        <f t="shared" si="38"/>
        <v>104.55728894153499</v>
      </c>
      <c r="BO21" s="285">
        <f t="shared" si="39"/>
        <v>110.72802919900209</v>
      </c>
      <c r="BP21" s="285">
        <f t="shared" si="8"/>
        <v>113.05652807873541</v>
      </c>
      <c r="BQ21" s="285">
        <f t="shared" si="8"/>
        <v>108.60295512806903</v>
      </c>
      <c r="BR21" s="187">
        <f t="shared" si="1"/>
        <v>9.4096861272351395E-2</v>
      </c>
    </row>
    <row r="22" spans="1:70" x14ac:dyDescent="0.25">
      <c r="A22" s="22" t="s">
        <v>20</v>
      </c>
      <c r="B22" s="23">
        <v>9579575.9039999992</v>
      </c>
      <c r="C22" s="24">
        <v>10113600.359999999</v>
      </c>
      <c r="D22" s="23">
        <v>9953158.9279999994</v>
      </c>
      <c r="E22" s="23">
        <v>10111098.153999999</v>
      </c>
      <c r="F22" s="23">
        <v>9730761.3690000009</v>
      </c>
      <c r="G22" s="23">
        <v>10134690.268999999</v>
      </c>
      <c r="H22" s="23">
        <v>10709596.143999999</v>
      </c>
      <c r="I22" s="23">
        <v>10399932.290999999</v>
      </c>
      <c r="J22" s="24">
        <v>10717140.92</v>
      </c>
      <c r="K22" s="23">
        <v>10721070.221999999</v>
      </c>
      <c r="L22" s="23">
        <v>10832614.459000001</v>
      </c>
      <c r="M22" s="23">
        <v>11170391.819</v>
      </c>
      <c r="N22" s="23">
        <v>11195018.200999999</v>
      </c>
      <c r="O22" s="23">
        <v>11469661.158</v>
      </c>
      <c r="P22" s="23">
        <v>11665689.103</v>
      </c>
      <c r="Q22" s="23">
        <v>11711128.213</v>
      </c>
      <c r="R22" s="24">
        <v>11547230.51</v>
      </c>
      <c r="S22" s="23">
        <v>11446006.646</v>
      </c>
      <c r="T22" s="23">
        <v>11495579.812999999</v>
      </c>
      <c r="U22" s="23">
        <v>11050277.649</v>
      </c>
      <c r="V22" s="23">
        <v>11388158.765000001</v>
      </c>
      <c r="W22" s="23">
        <v>11189292.482000001</v>
      </c>
      <c r="X22" s="23">
        <v>11191806.004000001</v>
      </c>
      <c r="Y22" s="23">
        <v>11239407.244000001</v>
      </c>
      <c r="Z22" s="24">
        <v>10799260.41</v>
      </c>
      <c r="AA22" s="23">
        <v>10974377.594000001</v>
      </c>
      <c r="AB22" s="24">
        <v>10782876.82</v>
      </c>
      <c r="AC22" s="23">
        <v>10788153.028999999</v>
      </c>
      <c r="AD22" s="23">
        <v>10747890.630999999</v>
      </c>
      <c r="AE22" s="23">
        <v>10616233.528000001</v>
      </c>
      <c r="AF22" s="23">
        <v>9404578.6779999994</v>
      </c>
      <c r="AG22" s="23">
        <v>10175789.291999999</v>
      </c>
      <c r="AH22" s="23">
        <v>9269461.9340000004</v>
      </c>
      <c r="AI22" s="24">
        <v>9428382.3800000008</v>
      </c>
      <c r="AJ22" s="285" t="str">
        <f t="shared" si="2"/>
        <v>:</v>
      </c>
      <c r="AK22" s="285">
        <f t="shared" si="9"/>
        <v>173.43515548791419</v>
      </c>
      <c r="AL22" s="285">
        <f t="shared" si="10"/>
        <v>169.83506925049599</v>
      </c>
      <c r="AM22" s="285">
        <f t="shared" si="11"/>
        <v>171.70652353977468</v>
      </c>
      <c r="AN22" s="285">
        <f t="shared" si="12"/>
        <v>164.63705815412479</v>
      </c>
      <c r="AO22" s="285">
        <f t="shared" si="13"/>
        <v>170.86178064928754</v>
      </c>
      <c r="AP22" s="285">
        <f t="shared" si="14"/>
        <v>179.92578720542318</v>
      </c>
      <c r="AQ22" s="285">
        <f t="shared" si="15"/>
        <v>174.12626123067281</v>
      </c>
      <c r="AR22" s="285">
        <f t="shared" si="16"/>
        <v>178.81307520341576</v>
      </c>
      <c r="AS22" s="285">
        <f t="shared" si="17"/>
        <v>178.21362469061535</v>
      </c>
      <c r="AT22" s="285">
        <f t="shared" si="18"/>
        <v>178.91833384749617</v>
      </c>
      <c r="AU22" s="285">
        <f t="shared" si="19"/>
        <v>183.18329451552549</v>
      </c>
      <c r="AV22" s="285">
        <f t="shared" si="20"/>
        <v>182.25793891173157</v>
      </c>
      <c r="AW22" s="285">
        <f t="shared" si="21"/>
        <v>185.40095762827698</v>
      </c>
      <c r="AX22" s="285">
        <f t="shared" si="22"/>
        <v>187.27354989524298</v>
      </c>
      <c r="AY22" s="285">
        <f t="shared" si="23"/>
        <v>186.56352996127148</v>
      </c>
      <c r="AZ22" s="285">
        <f t="shared" si="24"/>
        <v>182.6237097525551</v>
      </c>
      <c r="BA22" s="285">
        <f t="shared" si="25"/>
        <v>179.84122800408798</v>
      </c>
      <c r="BB22" s="285">
        <f t="shared" si="26"/>
        <v>179.59824941862394</v>
      </c>
      <c r="BC22" s="285">
        <f t="shared" si="27"/>
        <v>171.72088329573231</v>
      </c>
      <c r="BD22" s="285">
        <f t="shared" si="28"/>
        <v>176.12682112717863</v>
      </c>
      <c r="BE22" s="285">
        <f t="shared" si="29"/>
        <v>172.19933402505725</v>
      </c>
      <c r="BF22" s="285">
        <f t="shared" si="30"/>
        <v>171.45103051101489</v>
      </c>
      <c r="BG22" s="285">
        <f t="shared" si="31"/>
        <v>171.33151338369385</v>
      </c>
      <c r="BH22" s="285">
        <f t="shared" si="32"/>
        <v>163.21469749257852</v>
      </c>
      <c r="BI22" s="285">
        <f t="shared" si="33"/>
        <v>165.13214855670157</v>
      </c>
      <c r="BJ22" s="285">
        <f t="shared" si="34"/>
        <v>161.8117823403029</v>
      </c>
      <c r="BK22" s="285">
        <f t="shared" si="35"/>
        <v>161.47556863500418</v>
      </c>
      <c r="BL22" s="285">
        <f t="shared" si="36"/>
        <v>160.35351523009859</v>
      </c>
      <c r="BM22" s="285">
        <f t="shared" si="37"/>
        <v>157.76726437239532</v>
      </c>
      <c r="BN22" s="285">
        <f t="shared" si="38"/>
        <v>139.38149986874134</v>
      </c>
      <c r="BO22" s="285">
        <f t="shared" si="39"/>
        <v>150.2436799195282</v>
      </c>
      <c r="BP22" s="285">
        <f t="shared" si="8"/>
        <v>136.1320326207732</v>
      </c>
      <c r="BQ22" s="285">
        <f t="shared" si="8"/>
        <v>138.08974297573087</v>
      </c>
      <c r="BR22" s="187" t="str">
        <f t="shared" si="1"/>
        <v>:</v>
      </c>
    </row>
    <row r="23" spans="1:70" x14ac:dyDescent="0.25">
      <c r="A23" s="22" t="s">
        <v>21</v>
      </c>
      <c r="B23" s="28">
        <v>404382.78</v>
      </c>
      <c r="C23" s="27">
        <v>339167.28899999999</v>
      </c>
      <c r="D23" s="27">
        <v>309928.98300000001</v>
      </c>
      <c r="E23" s="27">
        <v>317594.98200000002</v>
      </c>
      <c r="F23" s="27">
        <v>311614.00799999997</v>
      </c>
      <c r="G23" s="27">
        <v>321038.24400000001</v>
      </c>
      <c r="H23" s="27">
        <v>347980.69199999998</v>
      </c>
      <c r="I23" s="27">
        <v>355204.19900000002</v>
      </c>
      <c r="J23" s="27">
        <v>360780.83600000001</v>
      </c>
      <c r="K23" s="28">
        <v>369613.12</v>
      </c>
      <c r="L23" s="27">
        <v>355411.98800000001</v>
      </c>
      <c r="M23" s="27">
        <v>369832.28499999997</v>
      </c>
      <c r="N23" s="27">
        <v>378449.51400000002</v>
      </c>
      <c r="O23" s="27">
        <v>405020.39399999997</v>
      </c>
      <c r="P23" s="27">
        <v>405325.587</v>
      </c>
      <c r="Q23" s="27">
        <v>412437.75099999999</v>
      </c>
      <c r="R23" s="27">
        <v>410098.641</v>
      </c>
      <c r="S23" s="27">
        <v>426280.68699999998</v>
      </c>
      <c r="T23" s="27">
        <v>416157.55200000003</v>
      </c>
      <c r="U23" s="27">
        <v>400683.47499999998</v>
      </c>
      <c r="V23" s="27">
        <v>396814.80699999997</v>
      </c>
      <c r="W23" s="27">
        <v>388707.44400000002</v>
      </c>
      <c r="X23" s="27">
        <v>365462.21899999998</v>
      </c>
      <c r="Y23" s="27">
        <v>358369.95899999997</v>
      </c>
      <c r="Z23" s="27">
        <v>341483.43699999998</v>
      </c>
      <c r="AA23" s="27">
        <v>356230.78399999999</v>
      </c>
      <c r="AB23" s="27">
        <v>359353.33600000001</v>
      </c>
      <c r="AC23" s="27">
        <v>372132.77899999998</v>
      </c>
      <c r="AD23" s="27">
        <v>364117.261</v>
      </c>
      <c r="AE23" s="27">
        <v>369026.44900000002</v>
      </c>
      <c r="AF23" s="27">
        <v>348472.88199999998</v>
      </c>
      <c r="AG23" s="27">
        <v>365012.88400000002</v>
      </c>
      <c r="AH23" s="27">
        <v>357004.95899999997</v>
      </c>
      <c r="AI23" s="27">
        <v>371177.05499999999</v>
      </c>
      <c r="AJ23" s="285">
        <f t="shared" si="2"/>
        <v>84.730861198904748</v>
      </c>
      <c r="AK23" s="285">
        <f t="shared" si="9"/>
        <v>70.923168915258088</v>
      </c>
      <c r="AL23" s="285">
        <f t="shared" si="10"/>
        <v>67.436485405902914</v>
      </c>
      <c r="AM23" s="285">
        <f t="shared" si="11"/>
        <v>69.712674759113213</v>
      </c>
      <c r="AN23" s="285">
        <f t="shared" si="12"/>
        <v>67.083662009125632</v>
      </c>
      <c r="AO23" s="285">
        <f t="shared" si="13"/>
        <v>68.908696550875931</v>
      </c>
      <c r="AP23" s="285">
        <f t="shared" si="14"/>
        <v>75.958962421583848</v>
      </c>
      <c r="AQ23" s="285">
        <f t="shared" si="15"/>
        <v>78.359145145364209</v>
      </c>
      <c r="AR23" s="285">
        <f t="shared" si="16"/>
        <v>79.522985744174548</v>
      </c>
      <c r="AS23" s="285">
        <f t="shared" si="17"/>
        <v>81.638075212149857</v>
      </c>
      <c r="AT23" s="285">
        <f t="shared" si="18"/>
        <v>79.020215286138466</v>
      </c>
      <c r="AU23" s="285">
        <f t="shared" si="19"/>
        <v>86.099494436614364</v>
      </c>
      <c r="AV23" s="285">
        <f t="shared" si="20"/>
        <v>87.899208313842735</v>
      </c>
      <c r="AW23" s="285">
        <f t="shared" si="21"/>
        <v>94.073001153904031</v>
      </c>
      <c r="AX23" s="285">
        <f t="shared" si="22"/>
        <v>94.136431611401107</v>
      </c>
      <c r="AY23" s="285">
        <f t="shared" si="23"/>
        <v>95.674101067049023</v>
      </c>
      <c r="AZ23" s="285">
        <f t="shared" si="24"/>
        <v>95.095623708546839</v>
      </c>
      <c r="BA23" s="285">
        <f t="shared" si="25"/>
        <v>98.824092332729805</v>
      </c>
      <c r="BB23" s="285">
        <f t="shared" si="26"/>
        <v>96.512230265213077</v>
      </c>
      <c r="BC23" s="285">
        <f t="shared" si="27"/>
        <v>92.970403935592302</v>
      </c>
      <c r="BD23" s="285">
        <f t="shared" si="28"/>
        <v>92.221454074476725</v>
      </c>
      <c r="BE23" s="285">
        <f t="shared" si="29"/>
        <v>90.610816164734644</v>
      </c>
      <c r="BF23" s="285">
        <f t="shared" si="30"/>
        <v>85.468565598000367</v>
      </c>
      <c r="BG23" s="285">
        <f t="shared" si="31"/>
        <v>84.365955530423605</v>
      </c>
      <c r="BH23" s="285">
        <f t="shared" si="32"/>
        <v>80.965678608280655</v>
      </c>
      <c r="BI23" s="285">
        <f t="shared" si="33"/>
        <v>85.204024477895373</v>
      </c>
      <c r="BJ23" s="285">
        <f t="shared" si="34"/>
        <v>86.987008592111337</v>
      </c>
      <c r="BK23" s="285">
        <f t="shared" si="35"/>
        <v>91.236541956654079</v>
      </c>
      <c r="BL23" s="285">
        <f t="shared" si="36"/>
        <v>90.704118309829681</v>
      </c>
      <c r="BM23" s="285">
        <f t="shared" si="37"/>
        <v>92.984776031099543</v>
      </c>
      <c r="BN23" s="285">
        <f t="shared" si="38"/>
        <v>88.590798907134101</v>
      </c>
      <c r="BO23" s="285">
        <f t="shared" si="39"/>
        <v>93.760710562939991</v>
      </c>
      <c r="BP23" s="285">
        <f t="shared" si="8"/>
        <v>92.433134876712217</v>
      </c>
      <c r="BQ23" s="285">
        <f t="shared" si="8"/>
        <v>96.387242806475584</v>
      </c>
      <c r="BR23" s="187">
        <f t="shared" si="1"/>
        <v>0.13756949289359421</v>
      </c>
    </row>
    <row r="24" spans="1:70" x14ac:dyDescent="0.25">
      <c r="A24" s="22" t="s">
        <v>22</v>
      </c>
      <c r="B24" s="23">
        <v>6313368.3150000004</v>
      </c>
      <c r="C24" s="23">
        <v>6468387.5949999997</v>
      </c>
      <c r="D24" s="24">
        <v>6425476.8499999996</v>
      </c>
      <c r="E24" s="23">
        <v>6394315.6119999997</v>
      </c>
      <c r="F24" s="23">
        <v>6315329.3269999996</v>
      </c>
      <c r="G24" s="23">
        <v>6850124.4720000001</v>
      </c>
      <c r="H24" s="23">
        <v>6832116.659</v>
      </c>
      <c r="I24" s="24">
        <v>6935038.2699999996</v>
      </c>
      <c r="J24" s="23">
        <v>7141400.023</v>
      </c>
      <c r="K24" s="23">
        <v>7225334.8890000004</v>
      </c>
      <c r="L24" s="23">
        <v>7376527.7170000002</v>
      </c>
      <c r="M24" s="23">
        <v>7395533.1330000004</v>
      </c>
      <c r="N24" s="23">
        <v>7453725.3370000003</v>
      </c>
      <c r="O24" s="24">
        <v>7821085.6699999999</v>
      </c>
      <c r="P24" s="23">
        <v>7877818.6840000004</v>
      </c>
      <c r="Q24" s="23">
        <v>8025531.6529999999</v>
      </c>
      <c r="R24" s="23">
        <v>7966889.8229999999</v>
      </c>
      <c r="S24" s="23">
        <v>7955396.2889999999</v>
      </c>
      <c r="T24" s="23">
        <v>7852310.818</v>
      </c>
      <c r="U24" s="23">
        <v>7323699.3849999998</v>
      </c>
      <c r="V24" s="23">
        <v>7528669.8859999999</v>
      </c>
      <c r="W24" s="23">
        <v>7271984.3389999997</v>
      </c>
      <c r="X24" s="23">
        <v>6988109.3679999998</v>
      </c>
      <c r="Y24" s="23">
        <v>6722760.4919999996</v>
      </c>
      <c r="Z24" s="23">
        <v>6353830.6349999998</v>
      </c>
      <c r="AA24" s="23">
        <v>6599633.8810000001</v>
      </c>
      <c r="AB24" s="23">
        <v>6551937.2280000001</v>
      </c>
      <c r="AC24" s="23">
        <v>6774881.6880000001</v>
      </c>
      <c r="AD24" s="23">
        <v>6686775.4740000004</v>
      </c>
      <c r="AE24" s="23">
        <v>6618762.9919999996</v>
      </c>
      <c r="AF24" s="23">
        <v>6030452.7390000001</v>
      </c>
      <c r="AG24" s="23">
        <v>6555765.4110000003</v>
      </c>
      <c r="AH24" s="23">
        <v>6302427.3229999999</v>
      </c>
      <c r="AI24" s="23">
        <v>6047287.0159999998</v>
      </c>
      <c r="AJ24" s="285">
        <f t="shared" si="2"/>
        <v>111.35796073895182</v>
      </c>
      <c r="AK24" s="285">
        <f t="shared" si="9"/>
        <v>113.99221115760031</v>
      </c>
      <c r="AL24" s="285">
        <f t="shared" si="10"/>
        <v>113.17854551896156</v>
      </c>
      <c r="AM24" s="285">
        <f t="shared" si="11"/>
        <v>112.53387794179113</v>
      </c>
      <c r="AN24" s="285">
        <f t="shared" si="12"/>
        <v>111.10245548779861</v>
      </c>
      <c r="AO24" s="285">
        <f t="shared" si="13"/>
        <v>120.50656718951141</v>
      </c>
      <c r="AP24" s="285">
        <f t="shared" si="14"/>
        <v>120.1902220379681</v>
      </c>
      <c r="AQ24" s="285">
        <f t="shared" si="15"/>
        <v>121.93181459349265</v>
      </c>
      <c r="AR24" s="285">
        <f t="shared" si="16"/>
        <v>125.49825072337578</v>
      </c>
      <c r="AS24" s="285">
        <f t="shared" si="17"/>
        <v>126.96271328022374</v>
      </c>
      <c r="AT24" s="285">
        <f t="shared" si="18"/>
        <v>129.58663130202549</v>
      </c>
      <c r="AU24" s="285">
        <f t="shared" si="19"/>
        <v>129.83573185873516</v>
      </c>
      <c r="AV24" s="285">
        <f t="shared" si="20"/>
        <v>130.78255269437952</v>
      </c>
      <c r="AW24" s="285">
        <f t="shared" si="21"/>
        <v>136.76483707361217</v>
      </c>
      <c r="AX24" s="285">
        <f t="shared" si="22"/>
        <v>136.7392218876661</v>
      </c>
      <c r="AY24" s="285">
        <f t="shared" si="23"/>
        <v>138.26546708200871</v>
      </c>
      <c r="AZ24" s="285">
        <f t="shared" si="24"/>
        <v>136.67913962697179</v>
      </c>
      <c r="BA24" s="285">
        <f t="shared" si="25"/>
        <v>135.96475328241104</v>
      </c>
      <c r="BB24" s="285">
        <f t="shared" si="26"/>
        <v>133.08602353939591</v>
      </c>
      <c r="BC24" s="285">
        <f t="shared" si="27"/>
        <v>123.25187512436766</v>
      </c>
      <c r="BD24" s="285">
        <f t="shared" si="28"/>
        <v>126.12883279090029</v>
      </c>
      <c r="BE24" s="285">
        <f t="shared" si="29"/>
        <v>121.30386419863036</v>
      </c>
      <c r="BF24" s="285">
        <f t="shared" si="30"/>
        <v>116.26466781526419</v>
      </c>
      <c r="BG24" s="285">
        <f t="shared" si="31"/>
        <v>111.53053451672834</v>
      </c>
      <c r="BH24" s="285">
        <f t="shared" si="32"/>
        <v>105.29014970474307</v>
      </c>
      <c r="BI24" s="285">
        <f t="shared" si="33"/>
        <v>109.45483841023817</v>
      </c>
      <c r="BJ24" s="285">
        <f t="shared" si="34"/>
        <v>108.90181157705163</v>
      </c>
      <c r="BK24" s="285">
        <f t="shared" si="35"/>
        <v>112.78924684002297</v>
      </c>
      <c r="BL24" s="285">
        <f t="shared" si="36"/>
        <v>111.56196811396167</v>
      </c>
      <c r="BM24" s="285">
        <f t="shared" si="37"/>
        <v>110.65080453404688</v>
      </c>
      <c r="BN24" s="285">
        <f t="shared" si="38"/>
        <v>101.11170832961109</v>
      </c>
      <c r="BO24" s="285">
        <f t="shared" si="39"/>
        <v>110.6715821114358</v>
      </c>
      <c r="BP24" s="285">
        <f t="shared" si="8"/>
        <v>106.76627347256697</v>
      </c>
      <c r="BQ24" s="285">
        <f t="shared" si="8"/>
        <v>102.50125283062157</v>
      </c>
      <c r="BR24" s="187">
        <f t="shared" si="1"/>
        <v>-7.9533675451298635E-2</v>
      </c>
    </row>
    <row r="25" spans="1:70" x14ac:dyDescent="0.25">
      <c r="A25" s="22" t="s">
        <v>23</v>
      </c>
      <c r="B25" s="28">
        <v>70163.17</v>
      </c>
      <c r="C25" s="27">
        <v>73102.741999999998</v>
      </c>
      <c r="D25" s="28">
        <v>80332.3</v>
      </c>
      <c r="E25" s="27">
        <v>83002.548999999999</v>
      </c>
      <c r="F25" s="27">
        <v>93919.343999999997</v>
      </c>
      <c r="G25" s="27">
        <v>85466.827999999994</v>
      </c>
      <c r="H25" s="27">
        <v>93971.986999999994</v>
      </c>
      <c r="I25" s="27">
        <v>92325.769</v>
      </c>
      <c r="J25" s="28">
        <v>98415.65</v>
      </c>
      <c r="K25" s="27">
        <v>101344.781</v>
      </c>
      <c r="L25" s="27">
        <v>109461.446</v>
      </c>
      <c r="M25" s="27">
        <v>110483.041</v>
      </c>
      <c r="N25" s="27">
        <v>108998.80100000001</v>
      </c>
      <c r="O25" s="28">
        <v>117400.64</v>
      </c>
      <c r="P25" s="27">
        <v>107501.196</v>
      </c>
      <c r="Q25" s="27">
        <v>118710.436</v>
      </c>
      <c r="R25" s="27">
        <v>123127.387</v>
      </c>
      <c r="S25" s="27">
        <v>127209.736</v>
      </c>
      <c r="T25" s="27">
        <v>132863.435</v>
      </c>
      <c r="U25" s="27">
        <v>128268.251</v>
      </c>
      <c r="V25" s="27">
        <v>123307.41800000001</v>
      </c>
      <c r="W25" s="27">
        <v>121843.548</v>
      </c>
      <c r="X25" s="27">
        <v>114543.026</v>
      </c>
      <c r="Y25" s="27">
        <v>102175.704</v>
      </c>
      <c r="Z25" s="27">
        <v>103711.931</v>
      </c>
      <c r="AA25" s="27">
        <v>106422.68799999999</v>
      </c>
      <c r="AB25" s="27">
        <v>115150.251</v>
      </c>
      <c r="AC25" s="27">
        <v>118352.674</v>
      </c>
      <c r="AD25" s="28">
        <v>121519.21</v>
      </c>
      <c r="AE25" s="27">
        <v>121562.425</v>
      </c>
      <c r="AF25" s="27">
        <v>107122.086</v>
      </c>
      <c r="AG25" s="27">
        <v>111454.10400000001</v>
      </c>
      <c r="AH25" s="27">
        <v>119707.552</v>
      </c>
      <c r="AI25" s="27">
        <v>119101.192</v>
      </c>
      <c r="AJ25" s="285">
        <f t="shared" si="2"/>
        <v>122.52258340536623</v>
      </c>
      <c r="AK25" s="285">
        <f t="shared" si="9"/>
        <v>124.50628043349042</v>
      </c>
      <c r="AL25" s="285">
        <f t="shared" si="10"/>
        <v>133.20581890297794</v>
      </c>
      <c r="AM25" s="285">
        <f t="shared" si="11"/>
        <v>134.04133352496885</v>
      </c>
      <c r="AN25" s="285">
        <f t="shared" si="12"/>
        <v>148.38491872898706</v>
      </c>
      <c r="AO25" s="285">
        <f t="shared" si="13"/>
        <v>132.42479148557712</v>
      </c>
      <c r="AP25" s="285">
        <f t="shared" si="14"/>
        <v>143.17730024240743</v>
      </c>
      <c r="AQ25" s="285">
        <f t="shared" si="15"/>
        <v>138.56216072626529</v>
      </c>
      <c r="AR25" s="285">
        <f t="shared" si="16"/>
        <v>145.75453744362906</v>
      </c>
      <c r="AS25" s="285">
        <f t="shared" si="17"/>
        <v>148.41180355620904</v>
      </c>
      <c r="AT25" s="285">
        <f t="shared" si="18"/>
        <v>158.5255924355935</v>
      </c>
      <c r="AU25" s="285">
        <f t="shared" si="19"/>
        <v>158.38749822593107</v>
      </c>
      <c r="AV25" s="285">
        <f t="shared" si="20"/>
        <v>154.4901146499343</v>
      </c>
      <c r="AW25" s="285">
        <f t="shared" si="21"/>
        <v>164.49117300902313</v>
      </c>
      <c r="AX25" s="285">
        <f t="shared" si="22"/>
        <v>148.70969285910914</v>
      </c>
      <c r="AY25" s="285">
        <f t="shared" si="23"/>
        <v>161.93667973050214</v>
      </c>
      <c r="AZ25" s="285">
        <f t="shared" si="24"/>
        <v>165.49090808897157</v>
      </c>
      <c r="BA25" s="285">
        <f t="shared" si="25"/>
        <v>167.84147055874266</v>
      </c>
      <c r="BB25" s="285">
        <f t="shared" si="26"/>
        <v>171.14232552268163</v>
      </c>
      <c r="BC25" s="285">
        <f t="shared" si="27"/>
        <v>160.95297077535042</v>
      </c>
      <c r="BD25" s="285">
        <f t="shared" si="28"/>
        <v>150.53277583807409</v>
      </c>
      <c r="BE25" s="285">
        <f t="shared" si="29"/>
        <v>145.09485311717401</v>
      </c>
      <c r="BF25" s="285">
        <f t="shared" si="30"/>
        <v>132.87884493353334</v>
      </c>
      <c r="BG25" s="285">
        <f t="shared" si="31"/>
        <v>118.00242528393146</v>
      </c>
      <c r="BH25" s="285">
        <f t="shared" si="32"/>
        <v>120.59078150580443</v>
      </c>
      <c r="BI25" s="285">
        <f t="shared" si="33"/>
        <v>123.62569844083609</v>
      </c>
      <c r="BJ25" s="285">
        <f t="shared" si="34"/>
        <v>133.31216744388513</v>
      </c>
      <c r="BK25" s="285">
        <f t="shared" si="35"/>
        <v>136.0566355282005</v>
      </c>
      <c r="BL25" s="285">
        <f t="shared" si="36"/>
        <v>138.3098926588975</v>
      </c>
      <c r="BM25" s="285">
        <f t="shared" si="37"/>
        <v>136.55722797502568</v>
      </c>
      <c r="BN25" s="285">
        <f t="shared" si="38"/>
        <v>118.70417063281432</v>
      </c>
      <c r="BO25" s="285">
        <f t="shared" si="39"/>
        <v>124.38976927635611</v>
      </c>
      <c r="BP25" s="285">
        <f t="shared" si="8"/>
        <v>132.31666896944307</v>
      </c>
      <c r="BQ25" s="285">
        <f t="shared" si="8"/>
        <v>125.49067521947477</v>
      </c>
      <c r="BR25" s="187">
        <f t="shared" si="1"/>
        <v>2.4224854974601584E-2</v>
      </c>
    </row>
    <row r="26" spans="1:70" x14ac:dyDescent="0.25">
      <c r="A26" s="22" t="s">
        <v>24</v>
      </c>
      <c r="B26" s="24">
        <v>352764.45</v>
      </c>
      <c r="C26" s="24">
        <v>320436.11</v>
      </c>
      <c r="D26" s="24">
        <v>264787.74</v>
      </c>
      <c r="E26" s="24">
        <v>231484.49</v>
      </c>
      <c r="F26" s="23">
        <v>213344.47500000001</v>
      </c>
      <c r="G26" s="23">
        <v>200336.413</v>
      </c>
      <c r="H26" s="23">
        <v>196457.674</v>
      </c>
      <c r="I26" s="24">
        <v>190431.86</v>
      </c>
      <c r="J26" s="23">
        <v>183780.80600000001</v>
      </c>
      <c r="K26" s="23">
        <v>168797.09899999999</v>
      </c>
      <c r="L26" s="23">
        <v>162135.19899999999</v>
      </c>
      <c r="M26" s="23">
        <v>181628.87700000001</v>
      </c>
      <c r="N26" s="23">
        <v>180926.67800000001</v>
      </c>
      <c r="O26" s="23">
        <v>191054.568</v>
      </c>
      <c r="P26" s="23">
        <v>196312.73499999999</v>
      </c>
      <c r="Q26" s="23">
        <v>203022.67300000001</v>
      </c>
      <c r="R26" s="24">
        <v>207744.04</v>
      </c>
      <c r="S26" s="23">
        <v>212017.90900000001</v>
      </c>
      <c r="T26" s="23">
        <v>205131.45600000001</v>
      </c>
      <c r="U26" s="24">
        <v>200259.76</v>
      </c>
      <c r="V26" s="23">
        <v>204349.71100000001</v>
      </c>
      <c r="W26" s="24">
        <v>192253.42</v>
      </c>
      <c r="X26" s="23">
        <v>200056.989</v>
      </c>
      <c r="Y26" s="23">
        <v>197038.111</v>
      </c>
      <c r="Z26" s="23">
        <v>196118.454</v>
      </c>
      <c r="AA26" s="24">
        <v>194023.54</v>
      </c>
      <c r="AB26" s="23">
        <v>197059.666</v>
      </c>
      <c r="AC26" s="23">
        <v>201439.40599999999</v>
      </c>
      <c r="AD26" s="23">
        <v>202287.22700000001</v>
      </c>
      <c r="AE26" s="23">
        <v>206838.43599999999</v>
      </c>
      <c r="AF26" s="23">
        <v>191266.147</v>
      </c>
      <c r="AG26" s="23">
        <v>200454.21599999999</v>
      </c>
      <c r="AH26" s="23">
        <v>187579.53400000001</v>
      </c>
      <c r="AI26" s="23">
        <v>185064.45800000001</v>
      </c>
      <c r="AJ26" s="285">
        <f t="shared" si="2"/>
        <v>132.21362072454971</v>
      </c>
      <c r="AK26" s="285">
        <f t="shared" si="9"/>
        <v>120.54804430581895</v>
      </c>
      <c r="AL26" s="285">
        <f t="shared" si="10"/>
        <v>100.18454029511918</v>
      </c>
      <c r="AM26" s="285">
        <f t="shared" si="11"/>
        <v>89.525748595627832</v>
      </c>
      <c r="AN26" s="285">
        <f t="shared" si="12"/>
        <v>83.96400454326492</v>
      </c>
      <c r="AO26" s="285">
        <f t="shared" si="13"/>
        <v>80.115978293036022</v>
      </c>
      <c r="AP26" s="285">
        <f t="shared" si="14"/>
        <v>79.552625174577685</v>
      </c>
      <c r="AQ26" s="285">
        <f t="shared" si="15"/>
        <v>77.889044677272636</v>
      </c>
      <c r="AR26" s="285">
        <f t="shared" si="16"/>
        <v>75.917730128482901</v>
      </c>
      <c r="AS26" s="285">
        <f t="shared" si="17"/>
        <v>70.354168889585395</v>
      </c>
      <c r="AT26" s="285">
        <f t="shared" si="18"/>
        <v>68.074979164173712</v>
      </c>
      <c r="AU26" s="285">
        <f t="shared" si="19"/>
        <v>77.177747872850333</v>
      </c>
      <c r="AV26" s="285">
        <f t="shared" si="20"/>
        <v>77.953514844745015</v>
      </c>
      <c r="AW26" s="285">
        <f t="shared" si="21"/>
        <v>83.089240189789464</v>
      </c>
      <c r="AX26" s="285">
        <f t="shared" si="22"/>
        <v>86.233696607102061</v>
      </c>
      <c r="AY26" s="285">
        <f t="shared" si="23"/>
        <v>90.243368964370745</v>
      </c>
      <c r="AZ26" s="285">
        <f t="shared" si="24"/>
        <v>93.247661223211011</v>
      </c>
      <c r="BA26" s="285">
        <f t="shared" si="25"/>
        <v>95.986087267525036</v>
      </c>
      <c r="BB26" s="285">
        <f t="shared" si="26"/>
        <v>93.589980883379496</v>
      </c>
      <c r="BC26" s="285">
        <f t="shared" si="27"/>
        <v>92.591368547008244</v>
      </c>
      <c r="BD26" s="285">
        <f t="shared" si="28"/>
        <v>96.36846287486371</v>
      </c>
      <c r="BE26" s="285">
        <f t="shared" si="29"/>
        <v>92.669891376912716</v>
      </c>
      <c r="BF26" s="285">
        <f t="shared" si="30"/>
        <v>97.836324886432152</v>
      </c>
      <c r="BG26" s="285">
        <f t="shared" si="31"/>
        <v>97.359263276222009</v>
      </c>
      <c r="BH26" s="285">
        <f t="shared" si="32"/>
        <v>97.987304318630123</v>
      </c>
      <c r="BI26" s="285">
        <f t="shared" si="33"/>
        <v>97.690917256769069</v>
      </c>
      <c r="BJ26" s="285">
        <f t="shared" si="34"/>
        <v>100.08327556162983</v>
      </c>
      <c r="BK26" s="285">
        <f t="shared" si="35"/>
        <v>103.29611469266443</v>
      </c>
      <c r="BL26" s="285">
        <f t="shared" si="36"/>
        <v>104.57476378724128</v>
      </c>
      <c r="BM26" s="285">
        <f t="shared" si="37"/>
        <v>107.73014758579309</v>
      </c>
      <c r="BN26" s="285">
        <f t="shared" si="38"/>
        <v>100.26138991180363</v>
      </c>
      <c r="BO26" s="285">
        <f t="shared" si="39"/>
        <v>105.87987574628028</v>
      </c>
      <c r="BP26" s="285">
        <f t="shared" si="8"/>
        <v>100.00204397477926</v>
      </c>
      <c r="BQ26" s="285">
        <f t="shared" si="8"/>
        <v>98.281291423084767</v>
      </c>
      <c r="BR26" s="187">
        <f t="shared" si="1"/>
        <v>-0.25664775773865722</v>
      </c>
    </row>
    <row r="27" spans="1:70" x14ac:dyDescent="0.25">
      <c r="A27" s="22" t="s">
        <v>25</v>
      </c>
      <c r="B27" s="28">
        <v>686095.09</v>
      </c>
      <c r="C27" s="28">
        <v>729731.52</v>
      </c>
      <c r="D27" s="28">
        <v>480284.78</v>
      </c>
      <c r="E27" s="28">
        <v>393858.29</v>
      </c>
      <c r="F27" s="28">
        <v>352280.49</v>
      </c>
      <c r="G27" s="28">
        <v>376478.06</v>
      </c>
      <c r="H27" s="28">
        <v>404649.87</v>
      </c>
      <c r="I27" s="28">
        <v>381027.85</v>
      </c>
      <c r="J27" s="28">
        <v>398792.1</v>
      </c>
      <c r="K27" s="28">
        <v>341770.65</v>
      </c>
      <c r="L27" s="27">
        <v>311546.34499999997</v>
      </c>
      <c r="M27" s="28">
        <v>355786.74</v>
      </c>
      <c r="N27" s="27">
        <v>380666.77500000002</v>
      </c>
      <c r="O27" s="28">
        <v>396819.92</v>
      </c>
      <c r="P27" s="28">
        <v>402255.45</v>
      </c>
      <c r="Q27" s="28">
        <v>382021.29</v>
      </c>
      <c r="R27" s="27">
        <v>377190.94900000002</v>
      </c>
      <c r="S27" s="28">
        <v>407023.18</v>
      </c>
      <c r="T27" s="27">
        <v>406907.31400000001</v>
      </c>
      <c r="U27" s="27">
        <v>375489.31800000003</v>
      </c>
      <c r="V27" s="27">
        <v>302318.13500000001</v>
      </c>
      <c r="W27" s="27">
        <v>313442.81900000002</v>
      </c>
      <c r="X27" s="27">
        <v>315634.78899999999</v>
      </c>
      <c r="Y27" s="27">
        <v>297393.60800000001</v>
      </c>
      <c r="Z27" s="27">
        <v>296053.22899999999</v>
      </c>
      <c r="AA27" s="27">
        <v>303966.147</v>
      </c>
      <c r="AB27" s="27">
        <v>314775.40500000003</v>
      </c>
      <c r="AC27" s="27">
        <v>329438.84399999998</v>
      </c>
      <c r="AD27" s="27">
        <v>336377.88699999999</v>
      </c>
      <c r="AE27" s="28">
        <v>334803.56</v>
      </c>
      <c r="AF27" s="27">
        <v>327180.71600000001</v>
      </c>
      <c r="AG27" s="28">
        <v>340656.49</v>
      </c>
      <c r="AH27" s="27">
        <v>305072.39799999999</v>
      </c>
      <c r="AI27" s="27">
        <v>306486.33100000001</v>
      </c>
      <c r="AJ27" s="285">
        <f t="shared" si="2"/>
        <v>185.74697566781131</v>
      </c>
      <c r="AK27" s="285">
        <f t="shared" si="9"/>
        <v>197.1198886646238</v>
      </c>
      <c r="AL27" s="285">
        <f t="shared" si="10"/>
        <v>129.58608574213793</v>
      </c>
      <c r="AM27" s="285">
        <f t="shared" si="11"/>
        <v>106.62313487887829</v>
      </c>
      <c r="AN27" s="285">
        <f t="shared" si="12"/>
        <v>95.955349282651127</v>
      </c>
      <c r="AO27" s="285">
        <f t="shared" si="13"/>
        <v>103.34312107825686</v>
      </c>
      <c r="AP27" s="285">
        <f t="shared" si="14"/>
        <v>111.92977617910098</v>
      </c>
      <c r="AQ27" s="285">
        <f t="shared" si="15"/>
        <v>106.19466819100153</v>
      </c>
      <c r="AR27" s="285">
        <f t="shared" si="16"/>
        <v>111.94915251858299</v>
      </c>
      <c r="AS27" s="285">
        <f t="shared" si="17"/>
        <v>96.643635718913103</v>
      </c>
      <c r="AT27" s="285">
        <f t="shared" si="18"/>
        <v>88.707226840892304</v>
      </c>
      <c r="AU27" s="285">
        <f t="shared" si="19"/>
        <v>102.03239003865215</v>
      </c>
      <c r="AV27" s="285">
        <f t="shared" si="20"/>
        <v>110.19009377830436</v>
      </c>
      <c r="AW27" s="285">
        <f t="shared" si="21"/>
        <v>115.64046828541595</v>
      </c>
      <c r="AX27" s="285">
        <f t="shared" si="22"/>
        <v>118.3477059979776</v>
      </c>
      <c r="AY27" s="285">
        <f t="shared" si="23"/>
        <v>113.85879018365412</v>
      </c>
      <c r="AZ27" s="285">
        <f t="shared" si="24"/>
        <v>114.65345496050715</v>
      </c>
      <c r="BA27" s="285">
        <f t="shared" si="25"/>
        <v>125.23855663245007</v>
      </c>
      <c r="BB27" s="285">
        <f t="shared" si="26"/>
        <v>126.65961548338497</v>
      </c>
      <c r="BC27" s="285">
        <f t="shared" si="27"/>
        <v>117.93539594755542</v>
      </c>
      <c r="BD27" s="285">
        <f t="shared" si="28"/>
        <v>96.219110203260627</v>
      </c>
      <c r="BE27" s="285">
        <f t="shared" si="29"/>
        <v>102.6810100151085</v>
      </c>
      <c r="BF27" s="285">
        <f t="shared" si="30"/>
        <v>105.0840593133467</v>
      </c>
      <c r="BG27" s="285">
        <f t="shared" si="31"/>
        <v>99.976436788757752</v>
      </c>
      <c r="BH27" s="285">
        <f t="shared" si="32"/>
        <v>100.42981286098195</v>
      </c>
      <c r="BI27" s="285">
        <f t="shared" si="33"/>
        <v>103.86167466900655</v>
      </c>
      <c r="BJ27" s="285">
        <f t="shared" si="34"/>
        <v>108.7091933099252</v>
      </c>
      <c r="BK27" s="285">
        <f t="shared" si="35"/>
        <v>115.22559343452448</v>
      </c>
      <c r="BL27" s="285">
        <f t="shared" si="36"/>
        <v>119.02126070341801</v>
      </c>
      <c r="BM27" s="285">
        <f t="shared" si="37"/>
        <v>119.05396486736362</v>
      </c>
      <c r="BN27" s="285">
        <f t="shared" si="38"/>
        <v>116.43537153506951</v>
      </c>
      <c r="BO27" s="285">
        <f t="shared" si="39"/>
        <v>121.19724515887334</v>
      </c>
      <c r="BP27" s="285">
        <f t="shared" si="8"/>
        <v>108.72153080650806</v>
      </c>
      <c r="BQ27" s="285">
        <f t="shared" si="8"/>
        <v>107.26510466776259</v>
      </c>
      <c r="BR27" s="187">
        <f t="shared" si="1"/>
        <v>-0.42252031677977464</v>
      </c>
    </row>
    <row r="28" spans="1:70" x14ac:dyDescent="0.25">
      <c r="A28" s="22" t="s">
        <v>26</v>
      </c>
      <c r="B28" s="23">
        <v>146995.15900000001</v>
      </c>
      <c r="C28" s="23">
        <v>156809.054</v>
      </c>
      <c r="D28" s="23">
        <v>157113.24799999999</v>
      </c>
      <c r="E28" s="23">
        <v>159201.99799999999</v>
      </c>
      <c r="F28" s="23">
        <v>155261.70499999999</v>
      </c>
      <c r="G28" s="23">
        <v>139226.72200000001</v>
      </c>
      <c r="H28" s="23">
        <v>141800.796</v>
      </c>
      <c r="I28" s="23">
        <v>140047.66699999999</v>
      </c>
      <c r="J28" s="23">
        <v>136891.41099999999</v>
      </c>
      <c r="K28" s="23">
        <v>144251.11300000001</v>
      </c>
      <c r="L28" s="24">
        <v>153088.38</v>
      </c>
      <c r="M28" s="24">
        <v>161473.92000000001</v>
      </c>
      <c r="N28" s="23">
        <v>168342.772</v>
      </c>
      <c r="O28" s="23">
        <v>177412.74799999999</v>
      </c>
      <c r="P28" s="23">
        <v>197029.70499999999</v>
      </c>
      <c r="Q28" s="23">
        <v>201050.492</v>
      </c>
      <c r="R28" s="23">
        <v>197801.125</v>
      </c>
      <c r="S28" s="23">
        <v>194037.29699999999</v>
      </c>
      <c r="T28" s="23">
        <v>194207.25399999999</v>
      </c>
      <c r="U28" s="23">
        <v>182904.03599999999</v>
      </c>
      <c r="V28" s="23">
        <v>194437.49799999999</v>
      </c>
      <c r="W28" s="23">
        <v>191322.49600000001</v>
      </c>
      <c r="X28" s="23">
        <v>186760.61499999999</v>
      </c>
      <c r="Y28" s="24">
        <v>181710.41</v>
      </c>
      <c r="Z28" s="23">
        <v>176767.33499999999</v>
      </c>
      <c r="AA28" s="23">
        <v>174934.451</v>
      </c>
      <c r="AB28" s="23">
        <v>175448.20699999999</v>
      </c>
      <c r="AC28" s="23">
        <v>181304.72700000001</v>
      </c>
      <c r="AD28" s="24">
        <v>188604.41</v>
      </c>
      <c r="AE28" s="23">
        <v>190317.421</v>
      </c>
      <c r="AF28" s="23">
        <v>166112.34400000001</v>
      </c>
      <c r="AG28" s="23">
        <v>176754.883</v>
      </c>
      <c r="AH28" s="23">
        <v>159837.96299999999</v>
      </c>
      <c r="AI28" s="23">
        <v>154498.75099999999</v>
      </c>
      <c r="AJ28" s="285">
        <f t="shared" si="2"/>
        <v>387.54326127076195</v>
      </c>
      <c r="AK28" s="285">
        <f t="shared" si="9"/>
        <v>407.93198231009364</v>
      </c>
      <c r="AL28" s="285">
        <f t="shared" si="10"/>
        <v>403.26809034907598</v>
      </c>
      <c r="AM28" s="285">
        <f t="shared" si="11"/>
        <v>403.29828499050029</v>
      </c>
      <c r="AN28" s="285">
        <f t="shared" si="12"/>
        <v>387.96028235882056</v>
      </c>
      <c r="AO28" s="285">
        <f t="shared" si="13"/>
        <v>343.21883890052999</v>
      </c>
      <c r="AP28" s="285">
        <f t="shared" si="14"/>
        <v>344.51116618075798</v>
      </c>
      <c r="AQ28" s="285">
        <f t="shared" si="15"/>
        <v>335.96657550677702</v>
      </c>
      <c r="AR28" s="285">
        <f t="shared" si="16"/>
        <v>324.3487999052245</v>
      </c>
      <c r="AS28" s="285">
        <f t="shared" si="17"/>
        <v>337.54794196794199</v>
      </c>
      <c r="AT28" s="285">
        <f t="shared" si="18"/>
        <v>353.06360701107013</v>
      </c>
      <c r="AU28" s="285">
        <f t="shared" si="19"/>
        <v>367.82214123006833</v>
      </c>
      <c r="AV28" s="285">
        <f t="shared" si="20"/>
        <v>379.10769507938295</v>
      </c>
      <c r="AW28" s="285">
        <f t="shared" si="21"/>
        <v>395.74559000669188</v>
      </c>
      <c r="AX28" s="285">
        <f t="shared" si="22"/>
        <v>433.07039080358709</v>
      </c>
      <c r="AY28" s="285">
        <f t="shared" si="23"/>
        <v>435.90072631875637</v>
      </c>
      <c r="AZ28" s="285">
        <f t="shared" si="24"/>
        <v>421.67347778445742</v>
      </c>
      <c r="BA28" s="285">
        <f t="shared" si="25"/>
        <v>407.48129831347768</v>
      </c>
      <c r="BB28" s="285">
        <f t="shared" si="26"/>
        <v>401.42136300405747</v>
      </c>
      <c r="BC28" s="285">
        <f t="shared" si="27"/>
        <v>370.6262127659574</v>
      </c>
      <c r="BD28" s="285">
        <f t="shared" si="28"/>
        <v>387.27477662299373</v>
      </c>
      <c r="BE28" s="285">
        <f t="shared" si="29"/>
        <v>373.79356048765243</v>
      </c>
      <c r="BF28" s="285">
        <f t="shared" si="30"/>
        <v>355.83413832063457</v>
      </c>
      <c r="BG28" s="285">
        <f t="shared" si="31"/>
        <v>338.35607842260987</v>
      </c>
      <c r="BH28" s="285">
        <f t="shared" si="32"/>
        <v>321.58225694949789</v>
      </c>
      <c r="BI28" s="285">
        <f t="shared" si="33"/>
        <v>310.74156686644471</v>
      </c>
      <c r="BJ28" s="285">
        <f t="shared" si="34"/>
        <v>304.4659634984182</v>
      </c>
      <c r="BK28" s="285">
        <f t="shared" si="35"/>
        <v>306.94913885488779</v>
      </c>
      <c r="BL28" s="285">
        <f t="shared" si="36"/>
        <v>313.29376001860447</v>
      </c>
      <c r="BM28" s="285">
        <f t="shared" si="37"/>
        <v>310.01674719088311</v>
      </c>
      <c r="BN28" s="285">
        <f t="shared" si="38"/>
        <v>265.30940987816797</v>
      </c>
      <c r="BO28" s="285">
        <f t="shared" si="39"/>
        <v>278.47255210877063</v>
      </c>
      <c r="BP28" s="285">
        <f t="shared" si="8"/>
        <v>247.65836066792997</v>
      </c>
      <c r="BQ28" s="285">
        <f t="shared" si="8"/>
        <v>233.80243156494538</v>
      </c>
      <c r="BR28" s="187">
        <f t="shared" si="1"/>
        <v>-0.39670623919945702</v>
      </c>
    </row>
    <row r="29" spans="1:70" x14ac:dyDescent="0.25">
      <c r="A29" s="22" t="s">
        <v>27</v>
      </c>
      <c r="B29" s="27">
        <v>1220432.7860000001</v>
      </c>
      <c r="C29" s="27">
        <v>1164392.801</v>
      </c>
      <c r="D29" s="27">
        <v>1054848.351</v>
      </c>
      <c r="E29" s="27">
        <v>1082356.8359999999</v>
      </c>
      <c r="F29" s="27">
        <v>1050961.108</v>
      </c>
      <c r="G29" s="27">
        <v>1090398.4450000001</v>
      </c>
      <c r="H29" s="27">
        <v>1120216.8940000001</v>
      </c>
      <c r="I29" s="27">
        <v>1098821.5889999999</v>
      </c>
      <c r="J29" s="27">
        <v>1084327.0970000001</v>
      </c>
      <c r="K29" s="27">
        <v>1076930.0719999999</v>
      </c>
      <c r="L29" s="27">
        <v>1056352.8019999999</v>
      </c>
      <c r="M29" s="27">
        <v>1081001.7039999999</v>
      </c>
      <c r="N29" s="27">
        <v>1080445.162</v>
      </c>
      <c r="O29" s="27">
        <v>1103132.351</v>
      </c>
      <c r="P29" s="27">
        <v>1106815.3130000001</v>
      </c>
      <c r="Q29" s="27">
        <v>1193668.3430000001</v>
      </c>
      <c r="R29" s="27">
        <v>1180712.625</v>
      </c>
      <c r="S29" s="27">
        <v>1155422.152</v>
      </c>
      <c r="T29" s="28">
        <v>1137576.6000000001</v>
      </c>
      <c r="U29" s="27">
        <v>1081883.9280000001</v>
      </c>
      <c r="V29" s="27">
        <v>1113371.398</v>
      </c>
      <c r="W29" s="27">
        <v>1091189.9110000001</v>
      </c>
      <c r="X29" s="27">
        <v>1037113.311</v>
      </c>
      <c r="Y29" s="27">
        <v>1001479.307</v>
      </c>
      <c r="Z29" s="27">
        <v>997431.17700000003</v>
      </c>
      <c r="AA29" s="28">
        <v>1055209.42</v>
      </c>
      <c r="AB29" s="27">
        <v>1068456.8160000001</v>
      </c>
      <c r="AC29" s="27">
        <v>1116052.2279999999</v>
      </c>
      <c r="AD29" s="27">
        <v>1118066.727</v>
      </c>
      <c r="AE29" s="27">
        <v>1118105.2960000001</v>
      </c>
      <c r="AF29" s="28">
        <v>1094409.3600000001</v>
      </c>
      <c r="AG29" s="27">
        <v>1146157.5549999999</v>
      </c>
      <c r="AH29" s="27">
        <v>1079366.128</v>
      </c>
      <c r="AI29" s="27">
        <v>1017286.9350000001</v>
      </c>
      <c r="AJ29" s="285">
        <f t="shared" si="2"/>
        <v>117.63408262483129</v>
      </c>
      <c r="AK29" s="285">
        <f t="shared" si="9"/>
        <v>112.25061473594383</v>
      </c>
      <c r="AL29" s="285">
        <f t="shared" si="10"/>
        <v>101.68539097195037</v>
      </c>
      <c r="AM29" s="285">
        <f t="shared" si="11"/>
        <v>104.42384767634648</v>
      </c>
      <c r="AN29" s="285">
        <f t="shared" si="12"/>
        <v>101.54203793039814</v>
      </c>
      <c r="AO29" s="285">
        <f t="shared" si="13"/>
        <v>105.48806147029518</v>
      </c>
      <c r="AP29" s="285">
        <f t="shared" si="14"/>
        <v>108.53522327622031</v>
      </c>
      <c r="AQ29" s="285">
        <f t="shared" si="15"/>
        <v>106.66879349655434</v>
      </c>
      <c r="AR29" s="285">
        <f t="shared" si="16"/>
        <v>105.48212160170837</v>
      </c>
      <c r="AS29" s="285">
        <f t="shared" si="17"/>
        <v>105.03134487082158</v>
      </c>
      <c r="AT29" s="285">
        <f t="shared" si="18"/>
        <v>103.34470678102268</v>
      </c>
      <c r="AU29" s="285">
        <f t="shared" si="19"/>
        <v>105.97746301137475</v>
      </c>
      <c r="AV29" s="285">
        <f t="shared" si="20"/>
        <v>106.18779082115486</v>
      </c>
      <c r="AW29" s="285">
        <f t="shared" si="21"/>
        <v>108.76483712571095</v>
      </c>
      <c r="AX29" s="285">
        <f t="shared" si="22"/>
        <v>109.40432334836652</v>
      </c>
      <c r="AY29" s="285">
        <f t="shared" si="23"/>
        <v>118.21367175341264</v>
      </c>
      <c r="AZ29" s="285">
        <f t="shared" si="24"/>
        <v>117.17393280518462</v>
      </c>
      <c r="BA29" s="285">
        <f t="shared" si="25"/>
        <v>114.78283492073142</v>
      </c>
      <c r="BB29" s="285">
        <f t="shared" si="26"/>
        <v>113.2435230808606</v>
      </c>
      <c r="BC29" s="285">
        <f t="shared" si="27"/>
        <v>107.85431406219237</v>
      </c>
      <c r="BD29" s="285">
        <f t="shared" si="28"/>
        <v>111.17788859238027</v>
      </c>
      <c r="BE29" s="285">
        <f t="shared" si="29"/>
        <v>109.27501396493915</v>
      </c>
      <c r="BF29" s="285">
        <f t="shared" si="30"/>
        <v>104.42218512524006</v>
      </c>
      <c r="BG29" s="285">
        <f t="shared" si="31"/>
        <v>101.20808539450748</v>
      </c>
      <c r="BH29" s="285">
        <f t="shared" si="32"/>
        <v>101.2598176263528</v>
      </c>
      <c r="BI29" s="285">
        <f t="shared" si="33"/>
        <v>107.50047728889312</v>
      </c>
      <c r="BJ29" s="285">
        <f t="shared" si="34"/>
        <v>109.25305072205025</v>
      </c>
      <c r="BK29" s="285">
        <f t="shared" si="35"/>
        <v>114.58609998072866</v>
      </c>
      <c r="BL29" s="285">
        <f t="shared" si="36"/>
        <v>115.10257745410971</v>
      </c>
      <c r="BM29" s="285">
        <f t="shared" si="37"/>
        <v>115.2653550333434</v>
      </c>
      <c r="BN29" s="285">
        <f t="shared" si="38"/>
        <v>112.94941593762076</v>
      </c>
      <c r="BO29" s="285">
        <f t="shared" si="39"/>
        <v>118.75482426961058</v>
      </c>
      <c r="BP29" s="285">
        <f t="shared" si="8"/>
        <v>112.31226494872276</v>
      </c>
      <c r="BQ29" s="285">
        <f t="shared" si="8"/>
        <v>105.97021493489827</v>
      </c>
      <c r="BR29" s="187">
        <f t="shared" si="1"/>
        <v>-9.9153811800721359E-2</v>
      </c>
    </row>
    <row r="30" spans="1:70" x14ac:dyDescent="0.25">
      <c r="A30" s="22" t="s">
        <v>28</v>
      </c>
      <c r="B30" s="24">
        <v>33421</v>
      </c>
      <c r="C30" s="24">
        <v>33357.300000000003</v>
      </c>
      <c r="D30" s="24">
        <v>33440.5</v>
      </c>
      <c r="E30" s="24">
        <v>40379.199999999997</v>
      </c>
      <c r="F30" s="24">
        <v>37130.800000000003</v>
      </c>
      <c r="G30" s="24">
        <v>34982</v>
      </c>
      <c r="H30" s="24">
        <v>33229</v>
      </c>
      <c r="I30" s="24">
        <v>41910.5</v>
      </c>
      <c r="J30" s="24">
        <v>33623.699999999997</v>
      </c>
      <c r="K30" s="24">
        <v>36304.699999999997</v>
      </c>
      <c r="L30" s="24">
        <v>61422.7</v>
      </c>
      <c r="M30" s="24">
        <v>67588.100000000006</v>
      </c>
      <c r="N30" s="24">
        <v>65961.100000000006</v>
      </c>
      <c r="O30" s="24">
        <v>76665</v>
      </c>
      <c r="P30" s="24">
        <v>80501.600000000006</v>
      </c>
      <c r="Q30" s="24">
        <v>66743.399999999994</v>
      </c>
      <c r="R30" s="24">
        <v>70740.600000000006</v>
      </c>
      <c r="S30" s="24">
        <v>75397.8</v>
      </c>
      <c r="T30" s="24">
        <v>79071.8</v>
      </c>
      <c r="U30" s="24">
        <v>84872</v>
      </c>
      <c r="V30" s="23">
        <v>99971.788</v>
      </c>
      <c r="W30" s="23">
        <v>95075.879000000001</v>
      </c>
      <c r="X30" s="23">
        <v>90699.712</v>
      </c>
      <c r="Y30" s="23">
        <v>86616.351999999999</v>
      </c>
      <c r="Z30" s="23">
        <v>88577.903000000006</v>
      </c>
      <c r="AA30" s="23">
        <v>96067.290999999997</v>
      </c>
      <c r="AB30" s="23">
        <v>103432.572</v>
      </c>
      <c r="AC30" s="23">
        <v>123900.611</v>
      </c>
      <c r="AD30" s="23">
        <v>127857.058</v>
      </c>
      <c r="AE30" s="23">
        <v>132455.04500000001</v>
      </c>
      <c r="AF30" s="23">
        <v>123379.906</v>
      </c>
      <c r="AG30" s="23">
        <v>114665.02499999999</v>
      </c>
      <c r="AH30" s="23">
        <v>127376.318</v>
      </c>
      <c r="AI30" s="23">
        <v>133768.41800000001</v>
      </c>
      <c r="AJ30" s="285">
        <f t="shared" si="2"/>
        <v>94.830179042646762</v>
      </c>
      <c r="AK30" s="285">
        <f t="shared" si="9"/>
        <v>92.170662157233338</v>
      </c>
      <c r="AL30" s="285">
        <f t="shared" si="10"/>
        <v>91.42218978022369</v>
      </c>
      <c r="AM30" s="285">
        <f t="shared" si="11"/>
        <v>109.29396002219485</v>
      </c>
      <c r="AN30" s="285">
        <f t="shared" si="12"/>
        <v>99.503431494716764</v>
      </c>
      <c r="AO30" s="285">
        <f t="shared" si="13"/>
        <v>92.930216001253882</v>
      </c>
      <c r="AP30" s="285">
        <f t="shared" si="14"/>
        <v>87.813553767930571</v>
      </c>
      <c r="AQ30" s="285">
        <f t="shared" si="15"/>
        <v>109.8845059713428</v>
      </c>
      <c r="AR30" s="285">
        <f t="shared" si="16"/>
        <v>87.521604681187782</v>
      </c>
      <c r="AS30" s="285">
        <f t="shared" si="17"/>
        <v>93.956992419713387</v>
      </c>
      <c r="AT30" s="285">
        <f t="shared" si="18"/>
        <v>157.99685666441164</v>
      </c>
      <c r="AU30" s="285">
        <f t="shared" si="19"/>
        <v>172.67631541969521</v>
      </c>
      <c r="AV30" s="285">
        <f t="shared" si="20"/>
        <v>167.14203541953322</v>
      </c>
      <c r="AW30" s="285">
        <f t="shared" si="21"/>
        <v>192.96695662679713</v>
      </c>
      <c r="AX30" s="285">
        <f t="shared" si="22"/>
        <v>201.3209392122881</v>
      </c>
      <c r="AY30" s="285">
        <f t="shared" si="23"/>
        <v>165.75292797043716</v>
      </c>
      <c r="AZ30" s="285">
        <f t="shared" si="24"/>
        <v>174.66857942859122</v>
      </c>
      <c r="BA30" s="285">
        <f t="shared" si="25"/>
        <v>185.88467910536073</v>
      </c>
      <c r="BB30" s="285">
        <f t="shared" si="26"/>
        <v>193.88326565840839</v>
      </c>
      <c r="BC30" s="285">
        <f t="shared" si="27"/>
        <v>206.53840350817424</v>
      </c>
      <c r="BD30" s="285">
        <f t="shared" si="28"/>
        <v>241.46200127044852</v>
      </c>
      <c r="BE30" s="285">
        <f t="shared" si="29"/>
        <v>229.10457626587694</v>
      </c>
      <c r="BF30" s="285">
        <f t="shared" si="30"/>
        <v>217.22088584251796</v>
      </c>
      <c r="BG30" s="285">
        <f t="shared" si="31"/>
        <v>205.51304975039386</v>
      </c>
      <c r="BH30" s="285">
        <f t="shared" si="32"/>
        <v>206.88231158736536</v>
      </c>
      <c r="BI30" s="285">
        <f t="shared" si="33"/>
        <v>218.92934446963912</v>
      </c>
      <c r="BJ30" s="285">
        <f t="shared" si="34"/>
        <v>230.03674536012545</v>
      </c>
      <c r="BK30" s="285">
        <f t="shared" si="35"/>
        <v>269.71561578231297</v>
      </c>
      <c r="BL30" s="285">
        <f t="shared" si="36"/>
        <v>269.26515414763384</v>
      </c>
      <c r="BM30" s="285">
        <f t="shared" si="37"/>
        <v>268.68893112737538</v>
      </c>
      <c r="BN30" s="285">
        <f t="shared" si="38"/>
        <v>239.64010449544045</v>
      </c>
      <c r="BO30" s="285">
        <f t="shared" si="39"/>
        <v>222.16522160329376</v>
      </c>
      <c r="BP30" s="285">
        <f t="shared" si="8"/>
        <v>244.87251957998672</v>
      </c>
      <c r="BQ30" s="285">
        <f t="shared" si="8"/>
        <v>246.7819780795534</v>
      </c>
      <c r="BR30" s="187">
        <f t="shared" si="1"/>
        <v>1.6023569771873074</v>
      </c>
    </row>
    <row r="31" spans="1:70" x14ac:dyDescent="0.25">
      <c r="A31" s="22" t="s">
        <v>29</v>
      </c>
      <c r="B31" s="27">
        <v>3345017.9130000002</v>
      </c>
      <c r="C31" s="27">
        <v>3472277.3160000001</v>
      </c>
      <c r="D31" s="27">
        <v>3454161.466</v>
      </c>
      <c r="E31" s="27">
        <v>3504610.983</v>
      </c>
      <c r="F31" s="27">
        <v>3530205.8450000002</v>
      </c>
      <c r="G31" s="27">
        <v>3633050.6140000001</v>
      </c>
      <c r="H31" s="27">
        <v>3811515.923</v>
      </c>
      <c r="I31" s="27">
        <v>3756922.0079999999</v>
      </c>
      <c r="J31" s="27">
        <v>3786761.8190000001</v>
      </c>
      <c r="K31" s="27">
        <v>3765504.7030000002</v>
      </c>
      <c r="L31" s="27">
        <v>3827946.179</v>
      </c>
      <c r="M31" s="27">
        <v>3959928.0350000001</v>
      </c>
      <c r="N31" s="27">
        <v>3992029.7209999999</v>
      </c>
      <c r="O31" s="27">
        <v>4074030.9470000002</v>
      </c>
      <c r="P31" s="27">
        <v>4163761.554</v>
      </c>
      <c r="Q31" s="27">
        <v>4158348.284</v>
      </c>
      <c r="R31" s="27">
        <v>4174534.1490000002</v>
      </c>
      <c r="S31" s="27">
        <v>4179228.0010000002</v>
      </c>
      <c r="T31" s="27">
        <v>4126058.5269999998</v>
      </c>
      <c r="U31" s="27">
        <v>3985132.0839999998</v>
      </c>
      <c r="V31" s="27">
        <v>4187369.5980000002</v>
      </c>
      <c r="W31" s="27">
        <v>3997468.4679999999</v>
      </c>
      <c r="X31" s="28">
        <v>3953836.64</v>
      </c>
      <c r="Y31" s="27">
        <v>3861862.0729999999</v>
      </c>
      <c r="Z31" s="27">
        <v>3681604.7239999999</v>
      </c>
      <c r="AA31" s="27">
        <v>3702141.0159999998</v>
      </c>
      <c r="AB31" s="27">
        <v>3770298.6179999998</v>
      </c>
      <c r="AC31" s="27">
        <v>3814434.4840000002</v>
      </c>
      <c r="AD31" s="27">
        <v>3734476.6150000002</v>
      </c>
      <c r="AE31" s="27">
        <v>3669221.057</v>
      </c>
      <c r="AF31" s="27">
        <v>3507779.5210000002</v>
      </c>
      <c r="AG31" s="27">
        <v>3587978.2850000001</v>
      </c>
      <c r="AH31" s="27">
        <v>3299912.6510000001</v>
      </c>
      <c r="AI31" s="27">
        <v>3182770.372</v>
      </c>
      <c r="AJ31" s="285">
        <f t="shared" si="2"/>
        <v>224.60978961729518</v>
      </c>
      <c r="AK31" s="285">
        <f t="shared" si="9"/>
        <v>231.32407573526299</v>
      </c>
      <c r="AL31" s="285">
        <f t="shared" si="10"/>
        <v>228.31166760855697</v>
      </c>
      <c r="AM31" s="285">
        <f t="shared" si="11"/>
        <v>229.97369432296298</v>
      </c>
      <c r="AN31" s="285">
        <f t="shared" si="12"/>
        <v>230.10746337088563</v>
      </c>
      <c r="AO31" s="285">
        <f t="shared" si="13"/>
        <v>235.54343086757223</v>
      </c>
      <c r="AP31" s="285">
        <f t="shared" si="14"/>
        <v>246.00124106994701</v>
      </c>
      <c r="AQ31" s="285">
        <f t="shared" si="15"/>
        <v>241.33719951947396</v>
      </c>
      <c r="AR31" s="285">
        <f t="shared" si="16"/>
        <v>241.90081602423172</v>
      </c>
      <c r="AS31" s="285">
        <f t="shared" si="17"/>
        <v>238.92455234617526</v>
      </c>
      <c r="AT31" s="285">
        <f t="shared" si="18"/>
        <v>241.29842687350882</v>
      </c>
      <c r="AU31" s="285">
        <f t="shared" si="19"/>
        <v>247.69559378435395</v>
      </c>
      <c r="AV31" s="285">
        <f t="shared" si="20"/>
        <v>247.87079030268634</v>
      </c>
      <c r="AW31" s="285">
        <f t="shared" si="21"/>
        <v>251.59875447828796</v>
      </c>
      <c r="AX31" s="285">
        <f t="shared" si="22"/>
        <v>256.10489350740608</v>
      </c>
      <c r="AY31" s="285">
        <f t="shared" si="23"/>
        <v>255.0269328324643</v>
      </c>
      <c r="AZ31" s="285">
        <f t="shared" si="24"/>
        <v>255.57000607926557</v>
      </c>
      <c r="BA31" s="285">
        <f t="shared" si="25"/>
        <v>255.48539215571202</v>
      </c>
      <c r="BB31" s="285">
        <f t="shared" si="26"/>
        <v>251.50613691261026</v>
      </c>
      <c r="BC31" s="285">
        <f t="shared" si="27"/>
        <v>241.73138255395386</v>
      </c>
      <c r="BD31" s="285">
        <f t="shared" si="28"/>
        <v>252.63181761387594</v>
      </c>
      <c r="BE31" s="285">
        <f t="shared" si="29"/>
        <v>240.00460548305128</v>
      </c>
      <c r="BF31" s="285">
        <f t="shared" si="30"/>
        <v>236.3272204499273</v>
      </c>
      <c r="BG31" s="285">
        <f t="shared" si="31"/>
        <v>230.15255589012236</v>
      </c>
      <c r="BH31" s="285">
        <f t="shared" si="32"/>
        <v>218.76175065981693</v>
      </c>
      <c r="BI31" s="285">
        <f t="shared" si="33"/>
        <v>219.05218840894764</v>
      </c>
      <c r="BJ31" s="285">
        <f t="shared" si="34"/>
        <v>222.05500744443762</v>
      </c>
      <c r="BK31" s="285">
        <f t="shared" si="35"/>
        <v>223.30784303750249</v>
      </c>
      <c r="BL31" s="285">
        <f t="shared" si="36"/>
        <v>217.35977863794858</v>
      </c>
      <c r="BM31" s="285">
        <f t="shared" si="37"/>
        <v>212.31260560382401</v>
      </c>
      <c r="BN31" s="285">
        <f t="shared" si="38"/>
        <v>201.5086826231209</v>
      </c>
      <c r="BO31" s="285">
        <f t="shared" si="39"/>
        <v>205.31576989731005</v>
      </c>
      <c r="BP31" s="285">
        <f t="shared" si="8"/>
        <v>187.59446205352472</v>
      </c>
      <c r="BQ31" s="285">
        <f t="shared" si="8"/>
        <v>178.69397406397997</v>
      </c>
      <c r="BR31" s="187">
        <f t="shared" si="1"/>
        <v>-0.20442481884493802</v>
      </c>
    </row>
    <row r="32" spans="1:70" x14ac:dyDescent="0.25">
      <c r="A32" s="22" t="s">
        <v>30</v>
      </c>
      <c r="B32" s="23">
        <v>1061157.845</v>
      </c>
      <c r="C32" s="23">
        <v>1128548.9879999999</v>
      </c>
      <c r="D32" s="23">
        <v>1084777.3359999999</v>
      </c>
      <c r="E32" s="23">
        <v>1098196.594</v>
      </c>
      <c r="F32" s="23">
        <v>1093586.1059999999</v>
      </c>
      <c r="G32" s="23">
        <v>1142993.341</v>
      </c>
      <c r="H32" s="23">
        <v>1216791.0830000001</v>
      </c>
      <c r="I32" s="23">
        <v>1208003.0290000001</v>
      </c>
      <c r="J32" s="23">
        <v>1229045.1580000001</v>
      </c>
      <c r="K32" s="23">
        <v>1227072.9739999999</v>
      </c>
      <c r="L32" s="23">
        <v>1224423.2919999999</v>
      </c>
      <c r="M32" s="23">
        <v>1291543.7069999999</v>
      </c>
      <c r="N32" s="24">
        <v>1299153.53</v>
      </c>
      <c r="O32" s="23">
        <v>1367441.605</v>
      </c>
      <c r="P32" s="23">
        <v>1385779.8119999999</v>
      </c>
      <c r="Q32" s="23">
        <v>1440348.3959999999</v>
      </c>
      <c r="R32" s="23">
        <v>1453325.5719999999</v>
      </c>
      <c r="S32" s="23">
        <v>1428552.8840000001</v>
      </c>
      <c r="T32" s="23">
        <v>1439903.655</v>
      </c>
      <c r="U32" s="23">
        <v>1367033.2209999999</v>
      </c>
      <c r="V32" s="23">
        <v>1459274.9609999999</v>
      </c>
      <c r="W32" s="23">
        <v>1416816.791</v>
      </c>
      <c r="X32" s="23">
        <v>1412659.9820000001</v>
      </c>
      <c r="Y32" s="23">
        <v>1429210.466</v>
      </c>
      <c r="Z32" s="23">
        <v>1379058.0730000001</v>
      </c>
      <c r="AA32" s="23">
        <v>1412704.804</v>
      </c>
      <c r="AB32" s="23">
        <v>1432278.7649999999</v>
      </c>
      <c r="AC32" s="23">
        <v>1458047.4779999999</v>
      </c>
      <c r="AD32" s="23">
        <v>1424689.561</v>
      </c>
      <c r="AE32" s="23">
        <v>1456294.615</v>
      </c>
      <c r="AF32" s="23">
        <v>1354546.814</v>
      </c>
      <c r="AG32" s="23">
        <v>1433306.5870000001</v>
      </c>
      <c r="AH32" s="23">
        <v>1365309.5460000001</v>
      </c>
      <c r="AI32" s="24">
        <v>1323757.98</v>
      </c>
      <c r="AJ32" s="285">
        <f t="shared" si="2"/>
        <v>138.80746997508638</v>
      </c>
      <c r="AK32" s="285">
        <f t="shared" si="9"/>
        <v>146.35796371932545</v>
      </c>
      <c r="AL32" s="285">
        <f t="shared" si="10"/>
        <v>139.09365103971726</v>
      </c>
      <c r="AM32" s="285">
        <f t="shared" si="11"/>
        <v>139.3205134044079</v>
      </c>
      <c r="AN32" s="285">
        <f t="shared" si="12"/>
        <v>137.92674226163885</v>
      </c>
      <c r="AO32" s="285">
        <f t="shared" si="13"/>
        <v>143.89059278611705</v>
      </c>
      <c r="AP32" s="285">
        <f t="shared" si="14"/>
        <v>152.99645822171499</v>
      </c>
      <c r="AQ32" s="285">
        <f t="shared" si="15"/>
        <v>151.66455563024374</v>
      </c>
      <c r="AR32" s="285">
        <f t="shared" si="16"/>
        <v>154.18733813433403</v>
      </c>
      <c r="AS32" s="285">
        <f t="shared" si="17"/>
        <v>153.72113612581381</v>
      </c>
      <c r="AT32" s="285">
        <f t="shared" si="18"/>
        <v>153.01110121659255</v>
      </c>
      <c r="AU32" s="285">
        <f t="shared" si="19"/>
        <v>161.02136917515713</v>
      </c>
      <c r="AV32" s="285">
        <f t="shared" si="20"/>
        <v>161.11254098645279</v>
      </c>
      <c r="AW32" s="285">
        <f t="shared" si="21"/>
        <v>168.81426156871504</v>
      </c>
      <c r="AX32" s="285">
        <f t="shared" si="22"/>
        <v>170.18942439938826</v>
      </c>
      <c r="AY32" s="285">
        <f t="shared" si="23"/>
        <v>175.62313709227945</v>
      </c>
      <c r="AZ32" s="285">
        <f t="shared" si="24"/>
        <v>176.06894880703362</v>
      </c>
      <c r="BA32" s="285">
        <f t="shared" si="25"/>
        <v>172.46838627238685</v>
      </c>
      <c r="BB32" s="285">
        <f t="shared" si="26"/>
        <v>173.31554663830201</v>
      </c>
      <c r="BC32" s="285">
        <f t="shared" si="27"/>
        <v>164.01112525094473</v>
      </c>
      <c r="BD32" s="285">
        <f t="shared" si="28"/>
        <v>174.72908755798107</v>
      </c>
      <c r="BE32" s="285">
        <f t="shared" si="29"/>
        <v>169.16884146985061</v>
      </c>
      <c r="BF32" s="285">
        <f t="shared" si="30"/>
        <v>168.01137638242838</v>
      </c>
      <c r="BG32" s="285">
        <f t="shared" si="31"/>
        <v>169.10011121812241</v>
      </c>
      <c r="BH32" s="285">
        <f t="shared" si="32"/>
        <v>162.09364845331089</v>
      </c>
      <c r="BI32" s="285">
        <f t="shared" si="33"/>
        <v>164.5564334509115</v>
      </c>
      <c r="BJ32" s="285">
        <f t="shared" si="34"/>
        <v>164.62083087225966</v>
      </c>
      <c r="BK32" s="285">
        <f t="shared" si="35"/>
        <v>166.19969394262876</v>
      </c>
      <c r="BL32" s="285">
        <f t="shared" si="36"/>
        <v>161.4879215285595</v>
      </c>
      <c r="BM32" s="285">
        <f t="shared" si="37"/>
        <v>164.39006691105712</v>
      </c>
      <c r="BN32" s="285">
        <f t="shared" si="38"/>
        <v>152.17807826120563</v>
      </c>
      <c r="BO32" s="285">
        <f t="shared" si="39"/>
        <v>160.45678948631675</v>
      </c>
      <c r="BP32" s="285">
        <f t="shared" si="8"/>
        <v>152.05706003466562</v>
      </c>
      <c r="BQ32" s="285">
        <f t="shared" si="8"/>
        <v>145.39166713894647</v>
      </c>
      <c r="BR32" s="187">
        <f t="shared" si="1"/>
        <v>4.7434026173388544E-2</v>
      </c>
    </row>
    <row r="33" spans="1:70" x14ac:dyDescent="0.25">
      <c r="A33" s="22" t="s">
        <v>31</v>
      </c>
      <c r="B33" s="27">
        <v>4343396.4230000004</v>
      </c>
      <c r="C33" s="28">
        <v>4247263.01</v>
      </c>
      <c r="D33" s="27">
        <v>4148590.8530000001</v>
      </c>
      <c r="E33" s="27">
        <v>4243845.1409999998</v>
      </c>
      <c r="F33" s="27">
        <v>4045517.2919999999</v>
      </c>
      <c r="G33" s="27">
        <v>4183927.2629999998</v>
      </c>
      <c r="H33" s="27">
        <v>4357205.648</v>
      </c>
      <c r="I33" s="27">
        <v>4299679.7520000003</v>
      </c>
      <c r="J33" s="27">
        <v>4011892.3640000001</v>
      </c>
      <c r="K33" s="27">
        <v>3912695.7740000002</v>
      </c>
      <c r="L33" s="27">
        <v>3747305.324</v>
      </c>
      <c r="M33" s="27">
        <v>3773237.5720000002</v>
      </c>
      <c r="N33" s="27">
        <v>3730093.6230000001</v>
      </c>
      <c r="O33" s="27">
        <v>3827792.148</v>
      </c>
      <c r="P33" s="27">
        <v>3840797.3429999999</v>
      </c>
      <c r="Q33" s="27">
        <v>3889757.145</v>
      </c>
      <c r="R33" s="27">
        <v>4096135.9160000002</v>
      </c>
      <c r="S33" s="27">
        <v>4078369.2949999999</v>
      </c>
      <c r="T33" s="27">
        <v>4126488.551</v>
      </c>
      <c r="U33" s="27">
        <v>3956673.6179999998</v>
      </c>
      <c r="V33" s="27">
        <v>4262963.9210000001</v>
      </c>
      <c r="W33" s="27">
        <v>4263650.3109999998</v>
      </c>
      <c r="X33" s="27">
        <v>4100425.4470000002</v>
      </c>
      <c r="Y33" s="27">
        <v>4129776.2829999998</v>
      </c>
      <c r="Z33" s="27">
        <v>3976202.4539999999</v>
      </c>
      <c r="AA33" s="27">
        <v>4021891.3590000002</v>
      </c>
      <c r="AB33" s="27">
        <v>4218834.1660000002</v>
      </c>
      <c r="AC33" s="28">
        <v>4416764.1399999997</v>
      </c>
      <c r="AD33" s="27">
        <v>4615805.7319999998</v>
      </c>
      <c r="AE33" s="27">
        <v>4452570.6670000004</v>
      </c>
      <c r="AF33" s="27">
        <v>4323338.1109999996</v>
      </c>
      <c r="AG33" s="27">
        <v>4602877.8590000002</v>
      </c>
      <c r="AH33" s="27">
        <v>4385037.3119999999</v>
      </c>
      <c r="AI33" s="27">
        <v>4123376.6189999999</v>
      </c>
      <c r="AJ33" s="285">
        <f t="shared" si="2"/>
        <v>114.18451040123846</v>
      </c>
      <c r="AK33" s="285">
        <f t="shared" si="9"/>
        <v>111.23393165992547</v>
      </c>
      <c r="AL33" s="285">
        <f t="shared" si="10"/>
        <v>108.29221276879883</v>
      </c>
      <c r="AM33" s="285">
        <f t="shared" si="11"/>
        <v>110.46470953228618</v>
      </c>
      <c r="AN33" s="285">
        <f t="shared" si="12"/>
        <v>105.06552593686793</v>
      </c>
      <c r="AO33" s="285">
        <f t="shared" si="13"/>
        <v>108.44641058820318</v>
      </c>
      <c r="AP33" s="285">
        <f t="shared" si="14"/>
        <v>112.85349580292613</v>
      </c>
      <c r="AQ33" s="285">
        <f t="shared" si="15"/>
        <v>111.2772537192081</v>
      </c>
      <c r="AR33" s="285">
        <f t="shared" si="16"/>
        <v>103.77378539186479</v>
      </c>
      <c r="AS33" s="285">
        <f t="shared" si="17"/>
        <v>101.18958011283166</v>
      </c>
      <c r="AT33" s="285">
        <f t="shared" si="18"/>
        <v>97.934705845964217</v>
      </c>
      <c r="AU33" s="285">
        <f t="shared" si="19"/>
        <v>98.63653501971234</v>
      </c>
      <c r="AV33" s="285">
        <f t="shared" si="20"/>
        <v>97.538685421237702</v>
      </c>
      <c r="AW33" s="285">
        <f t="shared" si="21"/>
        <v>100.15539707687876</v>
      </c>
      <c r="AX33" s="285">
        <f t="shared" si="22"/>
        <v>100.56915938599353</v>
      </c>
      <c r="AY33" s="285">
        <f t="shared" si="23"/>
        <v>101.89589662657681</v>
      </c>
      <c r="AZ33" s="285">
        <f t="shared" si="24"/>
        <v>107.34937263895236</v>
      </c>
      <c r="BA33" s="285">
        <f t="shared" si="25"/>
        <v>106.97227685978712</v>
      </c>
      <c r="BB33" s="285">
        <f t="shared" si="26"/>
        <v>108.26234172475284</v>
      </c>
      <c r="BC33" s="285">
        <f t="shared" si="27"/>
        <v>103.75200553935092</v>
      </c>
      <c r="BD33" s="285">
        <f t="shared" si="28"/>
        <v>112.11578802746317</v>
      </c>
      <c r="BE33" s="285">
        <f t="shared" si="29"/>
        <v>112.01644378102478</v>
      </c>
      <c r="BF33" s="285">
        <f t="shared" si="30"/>
        <v>107.7250907371499</v>
      </c>
      <c r="BG33" s="285">
        <f t="shared" si="31"/>
        <v>108.49976973420188</v>
      </c>
      <c r="BH33" s="285">
        <f t="shared" si="32"/>
        <v>104.58776144556916</v>
      </c>
      <c r="BI33" s="285">
        <f t="shared" si="33"/>
        <v>105.8236122431807</v>
      </c>
      <c r="BJ33" s="285">
        <f t="shared" si="34"/>
        <v>111.11783765828035</v>
      </c>
      <c r="BK33" s="285">
        <f t="shared" si="35"/>
        <v>116.31338917867986</v>
      </c>
      <c r="BL33" s="285">
        <f t="shared" si="36"/>
        <v>121.54313861027424</v>
      </c>
      <c r="BM33" s="285">
        <f t="shared" si="37"/>
        <v>117.25680644878237</v>
      </c>
      <c r="BN33" s="285">
        <f t="shared" si="38"/>
        <v>113.89752866697516</v>
      </c>
      <c r="BO33" s="285">
        <f t="shared" si="39"/>
        <v>124.15595002632215</v>
      </c>
      <c r="BP33" s="285">
        <f t="shared" si="8"/>
        <v>118.86868315574068</v>
      </c>
      <c r="BQ33" s="285">
        <f t="shared" si="8"/>
        <v>112.18931917560707</v>
      </c>
      <c r="BR33" s="187">
        <f t="shared" si="1"/>
        <v>-1.747339651079105E-2</v>
      </c>
    </row>
    <row r="34" spans="1:70" x14ac:dyDescent="0.25">
      <c r="A34" s="22" t="s">
        <v>32</v>
      </c>
      <c r="B34" s="23">
        <v>747529.77599999995</v>
      </c>
      <c r="C34" s="23">
        <v>757593.74199999997</v>
      </c>
      <c r="D34" s="24">
        <v>803424.11</v>
      </c>
      <c r="E34" s="23">
        <v>788434.88399999996</v>
      </c>
      <c r="F34" s="24">
        <v>805053.23</v>
      </c>
      <c r="G34" s="23">
        <v>888130.28300000005</v>
      </c>
      <c r="H34" s="23">
        <v>881090.53300000005</v>
      </c>
      <c r="I34" s="23">
        <v>926785.44700000004</v>
      </c>
      <c r="J34" s="23">
        <v>996132.34199999995</v>
      </c>
      <c r="K34" s="23">
        <v>1078759.838</v>
      </c>
      <c r="L34" s="23">
        <v>1090453.0490000001</v>
      </c>
      <c r="M34" s="24">
        <v>1089785.27</v>
      </c>
      <c r="N34" s="23">
        <v>1134250.2790000001</v>
      </c>
      <c r="O34" s="23">
        <v>1109037.7209999999</v>
      </c>
      <c r="P34" s="23">
        <v>1147486.524</v>
      </c>
      <c r="Q34" s="24">
        <v>1172949.47</v>
      </c>
      <c r="R34" s="24">
        <v>1120022.44</v>
      </c>
      <c r="S34" s="23">
        <v>1117526.7450000001</v>
      </c>
      <c r="T34" s="23">
        <v>1093455.6950000001</v>
      </c>
      <c r="U34" s="23">
        <v>1074063.648</v>
      </c>
      <c r="V34" s="23">
        <v>1040077.178</v>
      </c>
      <c r="W34" s="24">
        <v>1018594.81</v>
      </c>
      <c r="X34" s="23">
        <v>961544.19200000004</v>
      </c>
      <c r="Y34" s="23">
        <v>964647.70200000005</v>
      </c>
      <c r="Z34" s="24">
        <v>976385.73</v>
      </c>
      <c r="AA34" s="23">
        <v>1014469.995</v>
      </c>
      <c r="AB34" s="23">
        <v>1016725.902</v>
      </c>
      <c r="AC34" s="23">
        <v>1064279.831</v>
      </c>
      <c r="AD34" s="23">
        <v>1040130.875</v>
      </c>
      <c r="AE34" s="24">
        <v>1040750.76</v>
      </c>
      <c r="AF34" s="23">
        <v>924725.38199999998</v>
      </c>
      <c r="AG34" s="23">
        <v>929609.05599999998</v>
      </c>
      <c r="AH34" s="23">
        <v>975067.17700000003</v>
      </c>
      <c r="AI34" s="23">
        <v>949421.84100000001</v>
      </c>
      <c r="AJ34" s="285">
        <f t="shared" si="2"/>
        <v>74.782928162729164</v>
      </c>
      <c r="AK34" s="285">
        <f t="shared" si="9"/>
        <v>75.983975232389426</v>
      </c>
      <c r="AL34" s="285">
        <f t="shared" si="10"/>
        <v>80.745906368715112</v>
      </c>
      <c r="AM34" s="285">
        <f t="shared" si="11"/>
        <v>79.200222040113076</v>
      </c>
      <c r="AN34" s="285">
        <f t="shared" si="12"/>
        <v>80.712018407940903</v>
      </c>
      <c r="AO34" s="285">
        <f t="shared" si="13"/>
        <v>88.736191631666145</v>
      </c>
      <c r="AP34" s="285">
        <f t="shared" si="14"/>
        <v>87.72575316668879</v>
      </c>
      <c r="AQ34" s="285">
        <f t="shared" si="15"/>
        <v>91.904743521446832</v>
      </c>
      <c r="AR34" s="285">
        <f t="shared" si="16"/>
        <v>98.298414270401949</v>
      </c>
      <c r="AS34" s="285">
        <f t="shared" si="17"/>
        <v>105.89953835584943</v>
      </c>
      <c r="AT34" s="285">
        <f t="shared" si="18"/>
        <v>106.39581503483943</v>
      </c>
      <c r="AU34" s="285">
        <f t="shared" si="19"/>
        <v>105.48921794243103</v>
      </c>
      <c r="AV34" s="285">
        <f t="shared" si="20"/>
        <v>109.11846053010443</v>
      </c>
      <c r="AW34" s="285">
        <f t="shared" si="21"/>
        <v>106.1829625321889</v>
      </c>
      <c r="AX34" s="285">
        <f t="shared" si="22"/>
        <v>109.56564935715957</v>
      </c>
      <c r="AY34" s="285">
        <f t="shared" si="23"/>
        <v>111.76618668977935</v>
      </c>
      <c r="AZ34" s="285">
        <f t="shared" si="24"/>
        <v>106.54715739782046</v>
      </c>
      <c r="BA34" s="285">
        <f t="shared" si="25"/>
        <v>106.10181894516334</v>
      </c>
      <c r="BB34" s="285">
        <f t="shared" si="26"/>
        <v>103.61229701803383</v>
      </c>
      <c r="BC34" s="285">
        <f t="shared" si="27"/>
        <v>101.68155111789116</v>
      </c>
      <c r="BD34" s="285">
        <f t="shared" si="28"/>
        <v>98.366599867460835</v>
      </c>
      <c r="BE34" s="285">
        <f t="shared" si="29"/>
        <v>96.341784673973706</v>
      </c>
      <c r="BF34" s="285">
        <f t="shared" si="30"/>
        <v>91.064375908589398</v>
      </c>
      <c r="BG34" s="285">
        <f t="shared" si="31"/>
        <v>91.837194966550015</v>
      </c>
      <c r="BH34" s="285">
        <f t="shared" si="32"/>
        <v>93.48689479181148</v>
      </c>
      <c r="BI34" s="285">
        <f t="shared" si="33"/>
        <v>97.590975131506397</v>
      </c>
      <c r="BJ34" s="285">
        <f t="shared" si="34"/>
        <v>98.058601228290854</v>
      </c>
      <c r="BK34" s="285">
        <f t="shared" si="35"/>
        <v>102.88386045192421</v>
      </c>
      <c r="BL34" s="285">
        <f t="shared" si="36"/>
        <v>100.63409644370957</v>
      </c>
      <c r="BM34" s="285">
        <f t="shared" si="37"/>
        <v>100.71623001547589</v>
      </c>
      <c r="BN34" s="285">
        <f t="shared" si="38"/>
        <v>89.126764041272651</v>
      </c>
      <c r="BO34" s="285">
        <f t="shared" si="39"/>
        <v>89.434528953713752</v>
      </c>
      <c r="BP34" s="285">
        <f t="shared" si="8"/>
        <v>93.566474400009128</v>
      </c>
      <c r="BQ34" s="285">
        <f t="shared" si="8"/>
        <v>90.278221588474096</v>
      </c>
      <c r="BR34" s="187">
        <f t="shared" si="1"/>
        <v>0.20720361994955394</v>
      </c>
    </row>
    <row r="35" spans="1:70" x14ac:dyDescent="0.25">
      <c r="A35" s="22" t="s">
        <v>33</v>
      </c>
      <c r="B35" s="27">
        <v>2645352.9909999999</v>
      </c>
      <c r="C35" s="27">
        <v>2172337.9470000002</v>
      </c>
      <c r="D35" s="28">
        <v>1938945.16</v>
      </c>
      <c r="E35" s="27">
        <v>1924321.034</v>
      </c>
      <c r="F35" s="27">
        <v>1810655.7069999999</v>
      </c>
      <c r="G35" s="27">
        <v>1958957.4539999999</v>
      </c>
      <c r="H35" s="27">
        <v>2007594.4809999999</v>
      </c>
      <c r="I35" s="27">
        <v>1884834.085</v>
      </c>
      <c r="J35" s="28">
        <v>1726492.62</v>
      </c>
      <c r="K35" s="27">
        <v>1523647.9029999999</v>
      </c>
      <c r="L35" s="27">
        <v>1538941.6189999999</v>
      </c>
      <c r="M35" s="27">
        <v>1548806.652</v>
      </c>
      <c r="N35" s="27">
        <v>1604337.9909999999</v>
      </c>
      <c r="O35" s="27">
        <v>1671668.531</v>
      </c>
      <c r="P35" s="27">
        <v>1647317.825</v>
      </c>
      <c r="Q35" s="27">
        <v>1619717.547</v>
      </c>
      <c r="R35" s="27">
        <v>1678822.902</v>
      </c>
      <c r="S35" s="27">
        <v>1668013.301</v>
      </c>
      <c r="T35" s="27">
        <v>1661713.6070000001</v>
      </c>
      <c r="U35" s="27">
        <v>1457316.5560000001</v>
      </c>
      <c r="V35" s="27">
        <v>1466278.4180000001</v>
      </c>
      <c r="W35" s="27">
        <v>1497225.433</v>
      </c>
      <c r="X35" s="27">
        <v>1465327.932</v>
      </c>
      <c r="Y35" s="27">
        <v>1335983.5589999999</v>
      </c>
      <c r="Z35" s="27">
        <v>1325768.128</v>
      </c>
      <c r="AA35" s="27">
        <v>1336323.9129999999</v>
      </c>
      <c r="AB35" s="27">
        <v>1332506.4169999999</v>
      </c>
      <c r="AC35" s="27">
        <v>1405194.4739999999</v>
      </c>
      <c r="AD35" s="27">
        <v>1407193.473</v>
      </c>
      <c r="AE35" s="27">
        <v>1391667.2220000001</v>
      </c>
      <c r="AF35" s="27">
        <v>1350868.9080000001</v>
      </c>
      <c r="AG35" s="27">
        <v>1437118.4129999999</v>
      </c>
      <c r="AH35" s="27">
        <v>1326060.041</v>
      </c>
      <c r="AI35" s="27">
        <v>1289216.665</v>
      </c>
      <c r="AJ35" s="285">
        <f t="shared" si="2"/>
        <v>113.96785893308007</v>
      </c>
      <c r="AK35" s="285">
        <f t="shared" si="9"/>
        <v>93.666448878622262</v>
      </c>
      <c r="AL35" s="285">
        <f t="shared" si="10"/>
        <v>85.004041422996508</v>
      </c>
      <c r="AM35" s="285">
        <f t="shared" si="11"/>
        <v>84.479585845146389</v>
      </c>
      <c r="AN35" s="285">
        <f t="shared" si="12"/>
        <v>79.596164845417135</v>
      </c>
      <c r="AO35" s="285">
        <f t="shared" si="13"/>
        <v>86.250593134303671</v>
      </c>
      <c r="AP35" s="285">
        <f t="shared" si="14"/>
        <v>88.611477415950503</v>
      </c>
      <c r="AQ35" s="285">
        <f t="shared" si="15"/>
        <v>83.4667258616672</v>
      </c>
      <c r="AR35" s="285">
        <f t="shared" si="16"/>
        <v>76.644121996655173</v>
      </c>
      <c r="AS35" s="285">
        <f t="shared" si="17"/>
        <v>67.752027327629847</v>
      </c>
      <c r="AT35" s="285">
        <f t="shared" si="18"/>
        <v>68.532994010149409</v>
      </c>
      <c r="AU35" s="285">
        <f t="shared" si="19"/>
        <v>69.049268679635006</v>
      </c>
      <c r="AV35" s="285">
        <f t="shared" si="20"/>
        <v>73.480625651894385</v>
      </c>
      <c r="AW35" s="285">
        <f t="shared" si="21"/>
        <v>77.293623181476875</v>
      </c>
      <c r="AX35" s="285">
        <f t="shared" si="22"/>
        <v>76.544164106161276</v>
      </c>
      <c r="AY35" s="285">
        <f t="shared" si="23"/>
        <v>75.750197896826521</v>
      </c>
      <c r="AZ35" s="285">
        <f t="shared" si="24"/>
        <v>78.977355147119425</v>
      </c>
      <c r="BA35" s="285">
        <f t="shared" si="25"/>
        <v>78.938646230996014</v>
      </c>
      <c r="BB35" s="285">
        <f t="shared" si="26"/>
        <v>80.527093023368508</v>
      </c>
      <c r="BC35" s="285">
        <f t="shared" si="27"/>
        <v>71.29627593346278</v>
      </c>
      <c r="BD35" s="285">
        <f t="shared" si="28"/>
        <v>72.249387585901204</v>
      </c>
      <c r="BE35" s="285">
        <f t="shared" si="29"/>
        <v>74.123523922574805</v>
      </c>
      <c r="BF35" s="285">
        <f t="shared" si="30"/>
        <v>72.916412403744516</v>
      </c>
      <c r="BG35" s="285">
        <f t="shared" si="31"/>
        <v>66.732198842022257</v>
      </c>
      <c r="BH35" s="285">
        <f t="shared" si="32"/>
        <v>66.463501170659057</v>
      </c>
      <c r="BI35" s="285">
        <f t="shared" si="33"/>
        <v>67.251152566899293</v>
      </c>
      <c r="BJ35" s="285">
        <f t="shared" si="34"/>
        <v>67.432538915219354</v>
      </c>
      <c r="BK35" s="285">
        <f t="shared" si="35"/>
        <v>71.533197016546922</v>
      </c>
      <c r="BL35" s="285">
        <f t="shared" si="36"/>
        <v>72.040076881330066</v>
      </c>
      <c r="BM35" s="285">
        <f t="shared" si="37"/>
        <v>71.68200224801538</v>
      </c>
      <c r="BN35" s="285">
        <f t="shared" si="38"/>
        <v>69.888780070483278</v>
      </c>
      <c r="BO35" s="285">
        <f t="shared" si="39"/>
        <v>74.843438708586788</v>
      </c>
      <c r="BP35" s="285">
        <f t="shared" si="8"/>
        <v>69.637031622235682</v>
      </c>
      <c r="BQ35" s="285">
        <f t="shared" si="8"/>
        <v>67.659262502579438</v>
      </c>
      <c r="BR35" s="187">
        <f t="shared" si="1"/>
        <v>-0.40633031860054702</v>
      </c>
    </row>
    <row r="36" spans="1:70" x14ac:dyDescent="0.25">
      <c r="A36" s="22" t="s">
        <v>34</v>
      </c>
      <c r="B36" s="23">
        <v>240064.87700000001</v>
      </c>
      <c r="C36" s="23">
        <v>233312.63500000001</v>
      </c>
      <c r="D36" s="23">
        <v>216506.77499999999</v>
      </c>
      <c r="E36" s="23">
        <v>227332.04500000001</v>
      </c>
      <c r="F36" s="23">
        <v>236581.04800000001</v>
      </c>
      <c r="G36" s="23">
        <v>255058.356</v>
      </c>
      <c r="H36" s="23">
        <v>265765.29100000003</v>
      </c>
      <c r="I36" s="23">
        <v>276264.234</v>
      </c>
      <c r="J36" s="23">
        <v>271088.04399999999</v>
      </c>
      <c r="K36" s="23">
        <v>270578.429</v>
      </c>
      <c r="L36" s="23">
        <v>274705.84899999999</v>
      </c>
      <c r="M36" s="23">
        <v>292007.59100000001</v>
      </c>
      <c r="N36" s="23">
        <v>292576.69300000003</v>
      </c>
      <c r="O36" s="23">
        <v>297285.90600000002</v>
      </c>
      <c r="P36" s="23">
        <v>305519.049</v>
      </c>
      <c r="Q36" s="23">
        <v>317537.94099999999</v>
      </c>
      <c r="R36" s="23">
        <v>315787.23100000003</v>
      </c>
      <c r="S36" s="23">
        <v>320468.70299999998</v>
      </c>
      <c r="T36" s="23">
        <v>338454.51899999997</v>
      </c>
      <c r="U36" s="23">
        <v>297081.27899999998</v>
      </c>
      <c r="V36" s="23">
        <v>304476.21600000001</v>
      </c>
      <c r="W36" s="23">
        <v>304451.84499999997</v>
      </c>
      <c r="X36" s="23">
        <v>293542.61099999998</v>
      </c>
      <c r="Y36" s="23">
        <v>286448.94099999999</v>
      </c>
      <c r="Z36" s="24">
        <v>276780.27</v>
      </c>
      <c r="AA36" s="23">
        <v>275052.50900000002</v>
      </c>
      <c r="AB36" s="23">
        <v>286467.228</v>
      </c>
      <c r="AC36" s="23">
        <v>296066.20699999999</v>
      </c>
      <c r="AD36" s="23">
        <v>296545.49800000002</v>
      </c>
      <c r="AE36" s="23">
        <v>290315.91700000002</v>
      </c>
      <c r="AF36" s="23">
        <v>270349.696</v>
      </c>
      <c r="AG36" s="23">
        <v>277802.99900000001</v>
      </c>
      <c r="AH36" s="23">
        <v>267050.68800000002</v>
      </c>
      <c r="AI36" s="23">
        <v>254554.58199999999</v>
      </c>
      <c r="AJ36" s="285">
        <f t="shared" si="2"/>
        <v>120.25027186748797</v>
      </c>
      <c r="AK36" s="285">
        <f t="shared" si="9"/>
        <v>116.65952563695501</v>
      </c>
      <c r="AL36" s="285">
        <f t="shared" si="10"/>
        <v>108.31230939631159</v>
      </c>
      <c r="AM36" s="285">
        <f t="shared" si="11"/>
        <v>114.00324409603608</v>
      </c>
      <c r="AN36" s="285">
        <f t="shared" si="12"/>
        <v>118.92032604674355</v>
      </c>
      <c r="AO36" s="285">
        <f t="shared" si="13"/>
        <v>128.20372188268576</v>
      </c>
      <c r="AP36" s="285">
        <f t="shared" si="14"/>
        <v>133.5325484131267</v>
      </c>
      <c r="AQ36" s="285">
        <f t="shared" si="15"/>
        <v>139.03661972965125</v>
      </c>
      <c r="AR36" s="285">
        <f t="shared" si="16"/>
        <v>136.57358194751131</v>
      </c>
      <c r="AS36" s="285">
        <f t="shared" si="17"/>
        <v>136.77085315219776</v>
      </c>
      <c r="AT36" s="285">
        <f t="shared" si="18"/>
        <v>138.19904817243571</v>
      </c>
      <c r="AU36" s="285">
        <f t="shared" si="19"/>
        <v>146.73055192367798</v>
      </c>
      <c r="AV36" s="285">
        <f t="shared" si="20"/>
        <v>146.72661891068623</v>
      </c>
      <c r="AW36" s="285">
        <f t="shared" si="21"/>
        <v>149.01302685218744</v>
      </c>
      <c r="AX36" s="285">
        <f t="shared" si="22"/>
        <v>153.03245788864439</v>
      </c>
      <c r="AY36" s="285">
        <f t="shared" si="23"/>
        <v>158.96051792409855</v>
      </c>
      <c r="AZ36" s="285">
        <f t="shared" si="24"/>
        <v>157.62895648206663</v>
      </c>
      <c r="BA36" s="285">
        <f t="shared" si="25"/>
        <v>159.40726689571159</v>
      </c>
      <c r="BB36" s="285">
        <f t="shared" si="26"/>
        <v>168.36280069980683</v>
      </c>
      <c r="BC36" s="285">
        <f t="shared" si="27"/>
        <v>146.17537574506903</v>
      </c>
      <c r="BD36" s="285">
        <f t="shared" si="28"/>
        <v>148.74439954352175</v>
      </c>
      <c r="BE36" s="285">
        <f t="shared" si="29"/>
        <v>148.4994042012712</v>
      </c>
      <c r="BF36" s="285">
        <f t="shared" si="30"/>
        <v>142.80865105064663</v>
      </c>
      <c r="BG36" s="285">
        <f t="shared" si="31"/>
        <v>139.13251370565968</v>
      </c>
      <c r="BH36" s="285">
        <f t="shared" si="32"/>
        <v>134.28862468069002</v>
      </c>
      <c r="BI36" s="285">
        <f t="shared" si="33"/>
        <v>133.33461423237677</v>
      </c>
      <c r="BJ36" s="285">
        <f t="shared" si="34"/>
        <v>138.77962084848861</v>
      </c>
      <c r="BK36" s="285">
        <f t="shared" si="35"/>
        <v>143.31135270669611</v>
      </c>
      <c r="BL36" s="285">
        <f t="shared" si="36"/>
        <v>143.47494677968729</v>
      </c>
      <c r="BM36" s="285">
        <f t="shared" si="37"/>
        <v>139.51405684441602</v>
      </c>
      <c r="BN36" s="285">
        <f t="shared" si="38"/>
        <v>128.99218793612744</v>
      </c>
      <c r="BO36" s="285">
        <f t="shared" si="39"/>
        <v>131.7240534154711</v>
      </c>
      <c r="BP36" s="285">
        <f t="shared" si="8"/>
        <v>126.73368577909814</v>
      </c>
      <c r="BQ36" s="285">
        <f t="shared" si="8"/>
        <v>120.24466171494001</v>
      </c>
      <c r="BR36" s="187">
        <f t="shared" si="1"/>
        <v>-4.6653969765220182E-5</v>
      </c>
    </row>
    <row r="37" spans="1:70" x14ac:dyDescent="0.25">
      <c r="A37" s="22" t="s">
        <v>35</v>
      </c>
      <c r="B37" s="27">
        <v>891032.23100000003</v>
      </c>
      <c r="C37" s="27">
        <v>799384.64899999998</v>
      </c>
      <c r="D37" s="27">
        <v>756270.62300000002</v>
      </c>
      <c r="E37" s="27">
        <v>742031.53500000003</v>
      </c>
      <c r="F37" s="27">
        <v>729502.38800000004</v>
      </c>
      <c r="G37" s="27">
        <v>744499.07499999995</v>
      </c>
      <c r="H37" s="27">
        <v>756961.223</v>
      </c>
      <c r="I37" s="27">
        <v>757703.25899999996</v>
      </c>
      <c r="J37" s="27">
        <v>734605.95600000001</v>
      </c>
      <c r="K37" s="27">
        <v>738201.34100000001</v>
      </c>
      <c r="L37" s="27">
        <v>742375.12199999997</v>
      </c>
      <c r="M37" s="27">
        <v>774508.61199999996</v>
      </c>
      <c r="N37" s="27">
        <v>780572.86600000004</v>
      </c>
      <c r="O37" s="27">
        <v>776441.929</v>
      </c>
      <c r="P37" s="27">
        <v>764497.25800000003</v>
      </c>
      <c r="Q37" s="27">
        <v>782887.11800000002</v>
      </c>
      <c r="R37" s="27">
        <v>776260.61699999997</v>
      </c>
      <c r="S37" s="27">
        <v>743415.70499999996</v>
      </c>
      <c r="T37" s="27">
        <v>764616.46600000001</v>
      </c>
      <c r="U37" s="27">
        <v>698785.00899999996</v>
      </c>
      <c r="V37" s="28">
        <v>771552.15</v>
      </c>
      <c r="W37" s="27">
        <v>747974.39199999999</v>
      </c>
      <c r="X37" s="27">
        <v>724384.598</v>
      </c>
      <c r="Y37" s="27">
        <v>730692.57799999998</v>
      </c>
      <c r="Z37" s="27">
        <v>675365.41700000002</v>
      </c>
      <c r="AA37" s="27">
        <v>705495.76500000001</v>
      </c>
      <c r="AB37" s="27">
        <v>711915.78200000001</v>
      </c>
      <c r="AC37" s="27">
        <v>748739.38699999999</v>
      </c>
      <c r="AD37" s="27">
        <v>734117.00100000005</v>
      </c>
      <c r="AE37" s="27">
        <v>712520.598</v>
      </c>
      <c r="AF37" s="27">
        <v>688587.00800000003</v>
      </c>
      <c r="AG37" s="27">
        <v>744951.17500000005</v>
      </c>
      <c r="AH37" s="27">
        <v>696122.701</v>
      </c>
      <c r="AI37" s="27">
        <v>688267.15099999995</v>
      </c>
      <c r="AJ37" s="285">
        <f t="shared" si="2"/>
        <v>168.51153921874371</v>
      </c>
      <c r="AK37" s="285">
        <f t="shared" si="9"/>
        <v>150.52309361213591</v>
      </c>
      <c r="AL37" s="285">
        <f t="shared" si="10"/>
        <v>142.80366084786337</v>
      </c>
      <c r="AM37" s="285">
        <f t="shared" si="11"/>
        <v>139.633024441327</v>
      </c>
      <c r="AN37" s="285">
        <f t="shared" si="12"/>
        <v>136.70168454526461</v>
      </c>
      <c r="AO37" s="285">
        <f t="shared" si="13"/>
        <v>138.99744259323808</v>
      </c>
      <c r="AP37" s="285">
        <f t="shared" si="14"/>
        <v>141.01915741860245</v>
      </c>
      <c r="AQ37" s="285">
        <f t="shared" si="15"/>
        <v>140.86500052426766</v>
      </c>
      <c r="AR37" s="285">
        <f t="shared" si="16"/>
        <v>136.34997744842369</v>
      </c>
      <c r="AS37" s="285">
        <f t="shared" si="17"/>
        <v>136.87169590435093</v>
      </c>
      <c r="AT37" s="285">
        <f t="shared" si="18"/>
        <v>137.51107395783802</v>
      </c>
      <c r="AU37" s="285">
        <f t="shared" si="19"/>
        <v>143.99328100799008</v>
      </c>
      <c r="AV37" s="285">
        <f t="shared" si="20"/>
        <v>145.11618826793551</v>
      </c>
      <c r="AW37" s="285">
        <f t="shared" si="21"/>
        <v>144.4577256057957</v>
      </c>
      <c r="AX37" s="285">
        <f t="shared" si="22"/>
        <v>142.31478915648634</v>
      </c>
      <c r="AY37" s="285">
        <f t="shared" si="23"/>
        <v>145.71617692085056</v>
      </c>
      <c r="AZ37" s="285">
        <f t="shared" si="24"/>
        <v>144.47627383058176</v>
      </c>
      <c r="BA37" s="285">
        <f t="shared" si="25"/>
        <v>138.35674684265183</v>
      </c>
      <c r="BB37" s="285">
        <f t="shared" si="26"/>
        <v>142.22607208545136</v>
      </c>
      <c r="BC37" s="285">
        <f t="shared" si="27"/>
        <v>129.82774954894663</v>
      </c>
      <c r="BD37" s="285">
        <f t="shared" si="28"/>
        <v>143.13422355627867</v>
      </c>
      <c r="BE37" s="285">
        <f t="shared" si="29"/>
        <v>138.70781311486473</v>
      </c>
      <c r="BF37" s="285">
        <f t="shared" si="30"/>
        <v>134.03801586952071</v>
      </c>
      <c r="BG37" s="285">
        <f t="shared" si="31"/>
        <v>135.04245517698189</v>
      </c>
      <c r="BH37" s="285">
        <f t="shared" si="32"/>
        <v>124.69936792240843</v>
      </c>
      <c r="BI37" s="285">
        <f t="shared" si="33"/>
        <v>130.13288113345959</v>
      </c>
      <c r="BJ37" s="285">
        <f t="shared" si="34"/>
        <v>131.1984371533058</v>
      </c>
      <c r="BK37" s="285">
        <f t="shared" si="35"/>
        <v>137.7538431337268</v>
      </c>
      <c r="BL37" s="285">
        <f t="shared" si="36"/>
        <v>134.87062585428947</v>
      </c>
      <c r="BM37" s="285">
        <f t="shared" si="37"/>
        <v>130.72762599439565</v>
      </c>
      <c r="BN37" s="285">
        <f t="shared" si="38"/>
        <v>126.16398512753962</v>
      </c>
      <c r="BO37" s="285">
        <f t="shared" si="39"/>
        <v>136.443416869651</v>
      </c>
      <c r="BP37" s="285">
        <f t="shared" si="8"/>
        <v>128.08824110642846</v>
      </c>
      <c r="BQ37" s="285">
        <f t="shared" si="8"/>
        <v>126.78090282331686</v>
      </c>
      <c r="BR37" s="187">
        <f t="shared" si="1"/>
        <v>-0.24764260411422967</v>
      </c>
    </row>
    <row r="38" spans="1:70" x14ac:dyDescent="0.25">
      <c r="A38" s="22" t="s">
        <v>36</v>
      </c>
      <c r="B38" s="23">
        <v>1223046.368</v>
      </c>
      <c r="C38" s="23">
        <v>1237875.9480000001</v>
      </c>
      <c r="D38" s="23">
        <v>1171795.0179999999</v>
      </c>
      <c r="E38" s="23">
        <v>1226291.1939999999</v>
      </c>
      <c r="F38" s="23">
        <v>1303350.682</v>
      </c>
      <c r="G38" s="23">
        <v>1236896.341</v>
      </c>
      <c r="H38" s="23">
        <v>1331138.5649999999</v>
      </c>
      <c r="I38" s="23">
        <v>1383179.986</v>
      </c>
      <c r="J38" s="23">
        <v>1400434.371</v>
      </c>
      <c r="K38" s="23">
        <v>1399734.341</v>
      </c>
      <c r="L38" s="23">
        <v>1400115.4010000001</v>
      </c>
      <c r="M38" s="23">
        <v>1431474.645</v>
      </c>
      <c r="N38" s="23">
        <v>1508117.2420000001</v>
      </c>
      <c r="O38" s="23">
        <v>1588159.6839999999</v>
      </c>
      <c r="P38" s="23">
        <v>1601558.0179999999</v>
      </c>
      <c r="Q38" s="23">
        <v>1480196.0319999999</v>
      </c>
      <c r="R38" s="23">
        <v>1612241.784</v>
      </c>
      <c r="S38" s="23">
        <v>1585853.338</v>
      </c>
      <c r="T38" s="23">
        <v>1522950.933</v>
      </c>
      <c r="U38" s="24">
        <v>1417852.57</v>
      </c>
      <c r="V38" s="24">
        <v>1549249.18</v>
      </c>
      <c r="W38" s="23">
        <v>1491977.1340000001</v>
      </c>
      <c r="X38" s="23">
        <v>1435863.2819999999</v>
      </c>
      <c r="Y38" s="24">
        <v>1413119.76</v>
      </c>
      <c r="Z38" s="23">
        <v>1442112.304</v>
      </c>
      <c r="AA38" s="23">
        <v>1379912.6680000001</v>
      </c>
      <c r="AB38" s="23">
        <v>1429796.4580000001</v>
      </c>
      <c r="AC38" s="23">
        <v>1449024.1040000001</v>
      </c>
      <c r="AD38" s="23">
        <v>1475264.301</v>
      </c>
      <c r="AE38" s="23">
        <v>1446344.3859999999</v>
      </c>
      <c r="AF38" s="23">
        <v>1357912.2209999999</v>
      </c>
      <c r="AG38" s="23">
        <v>1423106.0009999999</v>
      </c>
      <c r="AH38" s="24">
        <v>1374583.79</v>
      </c>
      <c r="AI38" s="23">
        <v>1406441.3629999999</v>
      </c>
      <c r="AJ38" s="285">
        <f t="shared" si="2"/>
        <v>245.86895862260707</v>
      </c>
      <c r="AK38" s="285">
        <f t="shared" si="9"/>
        <v>247.65057443485799</v>
      </c>
      <c r="AL38" s="285">
        <f t="shared" si="10"/>
        <v>233.00746708790331</v>
      </c>
      <c r="AM38" s="285">
        <f t="shared" si="11"/>
        <v>242.59061535728512</v>
      </c>
      <c r="AN38" s="285">
        <f t="shared" si="12"/>
        <v>256.6705925585162</v>
      </c>
      <c r="AO38" s="285">
        <f t="shared" si="13"/>
        <v>242.58796188245208</v>
      </c>
      <c r="AP38" s="285">
        <f t="shared" si="14"/>
        <v>260.1492732017856</v>
      </c>
      <c r="AQ38" s="285">
        <f t="shared" si="15"/>
        <v>269.50384738285999</v>
      </c>
      <c r="AR38" s="285">
        <f t="shared" si="16"/>
        <v>272.06905360409792</v>
      </c>
      <c r="AS38" s="285">
        <f t="shared" si="17"/>
        <v>271.28495656484961</v>
      </c>
      <c r="AT38" s="285">
        <f t="shared" si="18"/>
        <v>270.74717372916916</v>
      </c>
      <c r="AU38" s="285">
        <f t="shared" si="19"/>
        <v>276.28698552338636</v>
      </c>
      <c r="AV38" s="285">
        <f t="shared" si="20"/>
        <v>290.30721509418566</v>
      </c>
      <c r="AW38" s="285">
        <f t="shared" si="21"/>
        <v>305.04604214705466</v>
      </c>
      <c r="AX38" s="285">
        <f t="shared" si="22"/>
        <v>306.82763367927703</v>
      </c>
      <c r="AY38" s="285">
        <f t="shared" si="23"/>
        <v>282.66297267450261</v>
      </c>
      <c r="AZ38" s="285">
        <f t="shared" si="24"/>
        <v>306.76762298357175</v>
      </c>
      <c r="BA38" s="285">
        <f t="shared" si="25"/>
        <v>300.52432472893929</v>
      </c>
      <c r="BB38" s="285">
        <f t="shared" si="26"/>
        <v>287.32299408884171</v>
      </c>
      <c r="BC38" s="285">
        <f t="shared" si="27"/>
        <v>266.19770633124523</v>
      </c>
      <c r="BD38" s="285">
        <f t="shared" si="28"/>
        <v>289.50206739249171</v>
      </c>
      <c r="BE38" s="285">
        <f t="shared" si="29"/>
        <v>277.56288867771627</v>
      </c>
      <c r="BF38" s="285">
        <f t="shared" si="30"/>
        <v>265.83823425133397</v>
      </c>
      <c r="BG38" s="285">
        <f t="shared" si="31"/>
        <v>260.40255228156326</v>
      </c>
      <c r="BH38" s="285">
        <f t="shared" si="32"/>
        <v>264.54611567579667</v>
      </c>
      <c r="BI38" s="285">
        <f t="shared" si="33"/>
        <v>252.18840616526367</v>
      </c>
      <c r="BJ38" s="285">
        <f t="shared" si="34"/>
        <v>260.56427997116253</v>
      </c>
      <c r="BK38" s="285">
        <f t="shared" si="35"/>
        <v>263.30109096419841</v>
      </c>
      <c r="BL38" s="285">
        <f t="shared" si="36"/>
        <v>267.59106006932541</v>
      </c>
      <c r="BM38" s="285">
        <f t="shared" si="37"/>
        <v>262.11772699091813</v>
      </c>
      <c r="BN38" s="285">
        <f t="shared" si="38"/>
        <v>245.76297886156965</v>
      </c>
      <c r="BO38" s="285">
        <f t="shared" si="39"/>
        <v>257.16646809882474</v>
      </c>
      <c r="BP38" s="285">
        <f t="shared" si="8"/>
        <v>247.75127648564654</v>
      </c>
      <c r="BQ38" s="285">
        <f t="shared" si="8"/>
        <v>252.77658991691183</v>
      </c>
      <c r="BR38" s="187">
        <f t="shared" si="1"/>
        <v>2.8094767769800244E-2</v>
      </c>
    </row>
    <row r="39" spans="1:70" x14ac:dyDescent="0.25">
      <c r="A39" s="22" t="s">
        <v>37</v>
      </c>
      <c r="B39" s="28">
        <v>2011230.29</v>
      </c>
      <c r="C39" s="27">
        <v>2078469.905</v>
      </c>
      <c r="D39" s="27">
        <v>1981910.2450000001</v>
      </c>
      <c r="E39" s="27">
        <v>1987659.368</v>
      </c>
      <c r="F39" s="27">
        <v>2129676.327</v>
      </c>
      <c r="G39" s="27">
        <v>2154798.6090000002</v>
      </c>
      <c r="H39" s="27">
        <v>2205135.4330000002</v>
      </c>
      <c r="I39" s="27">
        <v>2161786.324</v>
      </c>
      <c r="J39" s="27">
        <v>2206413.3969999999</v>
      </c>
      <c r="K39" s="27">
        <v>2167386.2549999999</v>
      </c>
      <c r="L39" s="27">
        <v>2054262.338</v>
      </c>
      <c r="M39" s="27">
        <v>2178401.8020000001</v>
      </c>
      <c r="N39" s="27">
        <v>2215803.2119999998</v>
      </c>
      <c r="O39" s="27">
        <v>2186359.5159999998</v>
      </c>
      <c r="P39" s="27">
        <v>2284736.014</v>
      </c>
      <c r="Q39" s="27">
        <v>2233459.1809999999</v>
      </c>
      <c r="R39" s="27">
        <v>2185382.875</v>
      </c>
      <c r="S39" s="27">
        <v>2174117.7710000002</v>
      </c>
      <c r="T39" s="27">
        <v>2162082.591</v>
      </c>
      <c r="U39" s="27">
        <v>1965137.595</v>
      </c>
      <c r="V39" s="27">
        <v>2194609.4160000002</v>
      </c>
      <c r="W39" s="27">
        <v>2200578.6230000001</v>
      </c>
      <c r="X39" s="27">
        <v>2193790.5240000002</v>
      </c>
      <c r="Y39" s="27">
        <v>2156224.452</v>
      </c>
      <c r="Z39" s="27">
        <v>2136963.6120000002</v>
      </c>
      <c r="AA39" s="28">
        <v>2045352.22</v>
      </c>
      <c r="AB39" s="27">
        <v>2139349.5660000001</v>
      </c>
      <c r="AC39" s="27">
        <v>2204364.9750000001</v>
      </c>
      <c r="AD39" s="27">
        <v>2212622.4160000002</v>
      </c>
      <c r="AE39" s="27">
        <v>2167303.1370000001</v>
      </c>
      <c r="AF39" s="27">
        <v>1982094.5660000001</v>
      </c>
      <c r="AG39" s="27">
        <v>2081588.443</v>
      </c>
      <c r="AH39" s="28">
        <v>2006176.03</v>
      </c>
      <c r="AI39" s="27">
        <v>1965869.5589999999</v>
      </c>
      <c r="AJ39" s="285">
        <f t="shared" si="2"/>
        <v>235.8650277077424</v>
      </c>
      <c r="AK39" s="285">
        <f t="shared" si="9"/>
        <v>241.94615586982562</v>
      </c>
      <c r="AL39" s="285">
        <f t="shared" si="10"/>
        <v>229.27842799498387</v>
      </c>
      <c r="AM39" s="285">
        <f t="shared" si="11"/>
        <v>228.6765295910165</v>
      </c>
      <c r="AN39" s="285">
        <f t="shared" si="12"/>
        <v>243.52770525787614</v>
      </c>
      <c r="AO39" s="285">
        <f t="shared" si="13"/>
        <v>244.40851739506269</v>
      </c>
      <c r="AP39" s="285">
        <f t="shared" si="14"/>
        <v>249.52038824119413</v>
      </c>
      <c r="AQ39" s="285">
        <f t="shared" si="15"/>
        <v>244.42156915841136</v>
      </c>
      <c r="AR39" s="285">
        <f t="shared" si="16"/>
        <v>249.37917203769371</v>
      </c>
      <c r="AS39" s="285">
        <f t="shared" si="17"/>
        <v>244.78285915059334</v>
      </c>
      <c r="AT39" s="285">
        <f t="shared" si="18"/>
        <v>231.82074058960714</v>
      </c>
      <c r="AU39" s="285">
        <f t="shared" si="19"/>
        <v>245.23841175162045</v>
      </c>
      <c r="AV39" s="285">
        <f t="shared" si="20"/>
        <v>248.7115699763209</v>
      </c>
      <c r="AW39" s="285">
        <f t="shared" si="21"/>
        <v>244.53767565006572</v>
      </c>
      <c r="AX39" s="285">
        <f t="shared" si="22"/>
        <v>254.54768435114033</v>
      </c>
      <c r="AY39" s="285">
        <f t="shared" si="23"/>
        <v>247.8484102123179</v>
      </c>
      <c r="AZ39" s="285">
        <f t="shared" si="24"/>
        <v>241.53876841451887</v>
      </c>
      <c r="BA39" s="285">
        <f t="shared" si="25"/>
        <v>238.5664939549055</v>
      </c>
      <c r="BB39" s="285">
        <f t="shared" si="26"/>
        <v>235.44590858666305</v>
      </c>
      <c r="BC39" s="285">
        <f t="shared" si="27"/>
        <v>212.30163421920113</v>
      </c>
      <c r="BD39" s="285">
        <f t="shared" si="28"/>
        <v>234.95173221826846</v>
      </c>
      <c r="BE39" s="285">
        <f t="shared" si="29"/>
        <v>233.71698399565827</v>
      </c>
      <c r="BF39" s="285">
        <f t="shared" si="30"/>
        <v>231.34283124649698</v>
      </c>
      <c r="BG39" s="285">
        <f t="shared" si="31"/>
        <v>225.64342777802139</v>
      </c>
      <c r="BH39" s="285">
        <f t="shared" si="32"/>
        <v>221.56492947956551</v>
      </c>
      <c r="BI39" s="285">
        <f t="shared" si="33"/>
        <v>209.83663978587012</v>
      </c>
      <c r="BJ39" s="285">
        <f t="shared" si="34"/>
        <v>217.17042676913462</v>
      </c>
      <c r="BK39" s="285">
        <f t="shared" si="35"/>
        <v>220.54339488350004</v>
      </c>
      <c r="BL39" s="285">
        <f t="shared" si="36"/>
        <v>218.63335046731098</v>
      </c>
      <c r="BM39" s="285">
        <f t="shared" si="37"/>
        <v>211.85375797211881</v>
      </c>
      <c r="BN39" s="285">
        <f t="shared" si="38"/>
        <v>191.92229338328627</v>
      </c>
      <c r="BO39" s="285">
        <f t="shared" si="39"/>
        <v>200.55200695230263</v>
      </c>
      <c r="BP39" s="285">
        <f t="shared" si="8"/>
        <v>191.93584566727063</v>
      </c>
      <c r="BQ39" s="285">
        <f t="shared" si="8"/>
        <v>186.84209436322917</v>
      </c>
      <c r="BR39" s="187">
        <f t="shared" si="1"/>
        <v>-0.20784316276534631</v>
      </c>
    </row>
    <row r="40" spans="1:70" x14ac:dyDescent="0.25">
      <c r="A40" s="22" t="s">
        <v>38</v>
      </c>
      <c r="B40" s="24">
        <v>101351.54</v>
      </c>
      <c r="C40" s="24">
        <v>91867.55</v>
      </c>
      <c r="D40" s="24">
        <v>90393.96</v>
      </c>
      <c r="E40" s="24">
        <v>96880</v>
      </c>
      <c r="F40" s="24">
        <v>98549.52</v>
      </c>
      <c r="G40" s="24">
        <v>99191.31</v>
      </c>
      <c r="H40" s="24">
        <v>106774.67</v>
      </c>
      <c r="I40" s="24">
        <v>105861.59</v>
      </c>
      <c r="J40" s="24">
        <v>114033</v>
      </c>
      <c r="K40" s="24">
        <v>127820.99</v>
      </c>
      <c r="L40" s="24">
        <v>143192.84</v>
      </c>
      <c r="M40" s="24">
        <v>137545.74</v>
      </c>
      <c r="N40" s="24">
        <v>141953.16</v>
      </c>
      <c r="O40" s="24">
        <v>142098.76</v>
      </c>
      <c r="P40" s="23">
        <v>141653.08600000001</v>
      </c>
      <c r="Q40" s="24">
        <v>143986.09</v>
      </c>
      <c r="R40" s="23">
        <v>177226.30900000001</v>
      </c>
      <c r="S40" s="23">
        <v>208586.99600000001</v>
      </c>
      <c r="T40" s="23">
        <v>240053.652</v>
      </c>
      <c r="U40" s="23">
        <v>246596.80499999999</v>
      </c>
      <c r="V40" s="23">
        <v>234550.992</v>
      </c>
      <c r="W40" s="23">
        <v>251208.514</v>
      </c>
      <c r="X40" s="23">
        <v>245517.40400000001</v>
      </c>
      <c r="Y40" s="23">
        <v>255019.72500000001</v>
      </c>
      <c r="Z40" s="23">
        <v>254945.117</v>
      </c>
      <c r="AA40" s="24">
        <v>245800.67</v>
      </c>
      <c r="AB40" s="24">
        <v>237366.41</v>
      </c>
      <c r="AC40" s="23">
        <v>252460.592</v>
      </c>
      <c r="AD40" s="23">
        <v>278073.76299999998</v>
      </c>
      <c r="AE40" s="23">
        <v>268026.31900000002</v>
      </c>
      <c r="AF40" s="23">
        <v>251567.70699999999</v>
      </c>
      <c r="AG40" s="23">
        <v>254535.77799999999</v>
      </c>
      <c r="AH40" s="23">
        <v>268793.10100000002</v>
      </c>
      <c r="AI40" s="23">
        <v>271302.245</v>
      </c>
      <c r="AJ40" s="285">
        <f t="shared" si="2"/>
        <v>399.3598518430955</v>
      </c>
      <c r="AK40" s="285">
        <f t="shared" si="9"/>
        <v>359.04555509524516</v>
      </c>
      <c r="AL40" s="285">
        <f t="shared" si="10"/>
        <v>348.03451316189694</v>
      </c>
      <c r="AM40" s="285">
        <f t="shared" si="11"/>
        <v>369.22701668534148</v>
      </c>
      <c r="AN40" s="285">
        <f t="shared" si="12"/>
        <v>371.79518908640932</v>
      </c>
      <c r="AO40" s="285">
        <f t="shared" si="13"/>
        <v>371.53364696716585</v>
      </c>
      <c r="AP40" s="285">
        <f t="shared" si="14"/>
        <v>398.4753953977862</v>
      </c>
      <c r="AQ40" s="285">
        <f t="shared" si="15"/>
        <v>392.26301903851424</v>
      </c>
      <c r="AR40" s="285">
        <f t="shared" si="16"/>
        <v>418.65254918661725</v>
      </c>
      <c r="AS40" s="285">
        <f t="shared" si="17"/>
        <v>463.60328893918296</v>
      </c>
      <c r="AT40" s="285">
        <f t="shared" si="18"/>
        <v>513.14586327132508</v>
      </c>
      <c r="AU40" s="285">
        <f t="shared" si="19"/>
        <v>485.40815426258371</v>
      </c>
      <c r="AV40" s="285">
        <f t="shared" si="20"/>
        <v>495.34383669196546</v>
      </c>
      <c r="AW40" s="285">
        <f t="shared" si="21"/>
        <v>492.59287762028077</v>
      </c>
      <c r="AX40" s="285">
        <f t="shared" si="22"/>
        <v>487.50072615892901</v>
      </c>
      <c r="AY40" s="285">
        <f t="shared" si="23"/>
        <v>490.45425901892861</v>
      </c>
      <c r="AZ40" s="285">
        <f t="shared" si="24"/>
        <v>590.96908209982973</v>
      </c>
      <c r="BA40" s="285">
        <f t="shared" si="25"/>
        <v>677.95248186380309</v>
      </c>
      <c r="BB40" s="285">
        <f t="shared" si="26"/>
        <v>760.96624917976658</v>
      </c>
      <c r="BC40" s="285">
        <f t="shared" si="27"/>
        <v>772.13999210941608</v>
      </c>
      <c r="BD40" s="285">
        <f t="shared" si="28"/>
        <v>738.44092812391773</v>
      </c>
      <c r="BE40" s="285">
        <f t="shared" si="29"/>
        <v>788.84263248464447</v>
      </c>
      <c r="BF40" s="285">
        <f t="shared" si="30"/>
        <v>768.26223578189786</v>
      </c>
      <c r="BG40" s="285">
        <f t="shared" si="31"/>
        <v>792.33860068291199</v>
      </c>
      <c r="BH40" s="285">
        <f t="shared" si="32"/>
        <v>782.83027042628908</v>
      </c>
      <c r="BI40" s="285">
        <f t="shared" si="33"/>
        <v>746.88748100881196</v>
      </c>
      <c r="BJ40" s="285">
        <f t="shared" si="34"/>
        <v>713.8216817179856</v>
      </c>
      <c r="BK40" s="285">
        <f t="shared" si="35"/>
        <v>746.1543908804224</v>
      </c>
      <c r="BL40" s="285">
        <f t="shared" si="36"/>
        <v>798.03060123403634</v>
      </c>
      <c r="BM40" s="285">
        <f t="shared" si="37"/>
        <v>750.79293035398655</v>
      </c>
      <c r="BN40" s="285">
        <f t="shared" si="38"/>
        <v>690.86574447868088</v>
      </c>
      <c r="BO40" s="285">
        <f t="shared" si="39"/>
        <v>690.18790537755694</v>
      </c>
      <c r="BP40" s="285">
        <f t="shared" si="8"/>
        <v>714.40406593523426</v>
      </c>
      <c r="BQ40" s="285">
        <f t="shared" si="8"/>
        <v>699.66898168445266</v>
      </c>
      <c r="BR40" s="187">
        <f t="shared" si="1"/>
        <v>0.75197626515382821</v>
      </c>
    </row>
    <row r="41" spans="1:70" x14ac:dyDescent="0.25">
      <c r="A41" s="22" t="s">
        <v>39</v>
      </c>
      <c r="B41" s="27">
        <v>894235.19400000002</v>
      </c>
      <c r="C41" s="27">
        <v>913188.51899999997</v>
      </c>
      <c r="D41" s="27">
        <v>930969.52099999995</v>
      </c>
      <c r="E41" s="27">
        <v>988841.41899999999</v>
      </c>
      <c r="F41" s="27">
        <v>976000.44200000004</v>
      </c>
      <c r="G41" s="27">
        <v>989280.03799999994</v>
      </c>
      <c r="H41" s="27">
        <v>970935.57900000003</v>
      </c>
      <c r="I41" s="27">
        <v>1031163.939</v>
      </c>
      <c r="J41" s="27">
        <v>1076159.2479999999</v>
      </c>
      <c r="K41" s="27">
        <v>1124792.5349999999</v>
      </c>
      <c r="L41" s="27">
        <v>1104667.622</v>
      </c>
      <c r="M41" s="27">
        <v>1175056.7350000001</v>
      </c>
      <c r="N41" s="27">
        <v>1083674.3330000001</v>
      </c>
      <c r="O41" s="27">
        <v>1164524.1240000001</v>
      </c>
      <c r="P41" s="27">
        <v>1233676.7339999999</v>
      </c>
      <c r="Q41" s="28">
        <v>1271311.6499999999</v>
      </c>
      <c r="R41" s="28">
        <v>1277365.78</v>
      </c>
      <c r="S41" s="27">
        <v>1207632.1089999999</v>
      </c>
      <c r="T41" s="27">
        <v>1326857.4739999999</v>
      </c>
      <c r="U41" s="27">
        <v>1301771.6329999999</v>
      </c>
      <c r="V41" s="27">
        <v>1384300.561</v>
      </c>
      <c r="W41" s="27">
        <v>1212300.4410000001</v>
      </c>
      <c r="X41" s="27">
        <v>1290683.6710000001</v>
      </c>
      <c r="Y41" s="27">
        <v>1351834.3130000001</v>
      </c>
      <c r="Z41" s="27">
        <v>1241696.0009999999</v>
      </c>
      <c r="AA41" s="27">
        <v>1119758.591</v>
      </c>
      <c r="AB41" s="27">
        <v>1232727.9990000001</v>
      </c>
      <c r="AC41" s="27">
        <v>1300279.1229999999</v>
      </c>
      <c r="AD41" s="27">
        <v>1304991.078</v>
      </c>
      <c r="AE41" s="27">
        <v>1243045.425</v>
      </c>
      <c r="AF41" s="27">
        <v>1213551.3470000001</v>
      </c>
      <c r="AG41" s="28">
        <v>1256408.76</v>
      </c>
      <c r="AH41" s="27">
        <v>1136819.1740000001</v>
      </c>
      <c r="AI41" s="27">
        <v>1207545.8759999999</v>
      </c>
      <c r="AJ41" s="285">
        <f t="shared" si="2"/>
        <v>211.24750514750838</v>
      </c>
      <c r="AK41" s="285">
        <f t="shared" si="9"/>
        <v>214.87648188280474</v>
      </c>
      <c r="AL41" s="285">
        <f t="shared" si="10"/>
        <v>217.84025515521449</v>
      </c>
      <c r="AM41" s="285">
        <f t="shared" si="11"/>
        <v>230.00767799901703</v>
      </c>
      <c r="AN41" s="285">
        <f t="shared" si="12"/>
        <v>225.67449520962168</v>
      </c>
      <c r="AO41" s="285">
        <f t="shared" si="13"/>
        <v>227.5038549722772</v>
      </c>
      <c r="AP41" s="285">
        <f t="shared" si="14"/>
        <v>222.18424094333196</v>
      </c>
      <c r="AQ41" s="285">
        <f t="shared" si="15"/>
        <v>234.74415566321869</v>
      </c>
      <c r="AR41" s="285">
        <f t="shared" si="16"/>
        <v>243.60727354384133</v>
      </c>
      <c r="AS41" s="285">
        <f t="shared" si="17"/>
        <v>253.02796148496543</v>
      </c>
      <c r="AT41" s="285">
        <f t="shared" si="18"/>
        <v>246.66034654036832</v>
      </c>
      <c r="AU41" s="285">
        <f t="shared" si="19"/>
        <v>260.92448854607909</v>
      </c>
      <c r="AV41" s="285">
        <f t="shared" si="20"/>
        <v>239.53548268305551</v>
      </c>
      <c r="AW41" s="285">
        <f t="shared" si="21"/>
        <v>255.81275465417997</v>
      </c>
      <c r="AX41" s="285">
        <f t="shared" si="22"/>
        <v>269.511375857818</v>
      </c>
      <c r="AY41" s="285">
        <f t="shared" si="23"/>
        <v>275.9903312005589</v>
      </c>
      <c r="AZ41" s="285">
        <f t="shared" si="24"/>
        <v>275.28135633253521</v>
      </c>
      <c r="BA41" s="285">
        <f t="shared" si="25"/>
        <v>257.97853874723512</v>
      </c>
      <c r="BB41" s="285">
        <f t="shared" si="26"/>
        <v>280.094907699131</v>
      </c>
      <c r="BC41" s="285">
        <f t="shared" si="27"/>
        <v>271.2446925062489</v>
      </c>
      <c r="BD41" s="285">
        <f t="shared" si="28"/>
        <v>284.94109874873385</v>
      </c>
      <c r="BE41" s="285">
        <f t="shared" si="29"/>
        <v>246.3872546518966</v>
      </c>
      <c r="BF41" s="285">
        <f t="shared" si="30"/>
        <v>258.86829600450881</v>
      </c>
      <c r="BG41" s="285">
        <f t="shared" si="31"/>
        <v>267.62239493989142</v>
      </c>
      <c r="BH41" s="285">
        <f t="shared" si="32"/>
        <v>243.038244442809</v>
      </c>
      <c r="BI41" s="285">
        <f t="shared" si="33"/>
        <v>216.7637456875041</v>
      </c>
      <c r="BJ41" s="285">
        <f t="shared" si="34"/>
        <v>236.42722389880294</v>
      </c>
      <c r="BK41" s="285">
        <f t="shared" si="35"/>
        <v>247.28047453206034</v>
      </c>
      <c r="BL41" s="285">
        <f t="shared" si="36"/>
        <v>246.42843036857448</v>
      </c>
      <c r="BM41" s="285">
        <f t="shared" si="37"/>
        <v>233.29503874845821</v>
      </c>
      <c r="BN41" s="285">
        <f t="shared" si="38"/>
        <v>226.08910291043637</v>
      </c>
      <c r="BO41" s="285">
        <f t="shared" si="39"/>
        <v>233.04076571275311</v>
      </c>
      <c r="BP41" s="285">
        <f t="shared" si="8"/>
        <v>209.54149268147026</v>
      </c>
      <c r="BQ41" s="285">
        <f t="shared" si="8"/>
        <v>219.99442446908208</v>
      </c>
      <c r="BR41" s="187">
        <f t="shared" si="1"/>
        <v>4.1406024253237694E-2</v>
      </c>
    </row>
    <row r="42" spans="1:70" x14ac:dyDescent="0.25">
      <c r="A42" s="22" t="s">
        <v>50</v>
      </c>
      <c r="B42" s="63" t="s">
        <v>4</v>
      </c>
      <c r="C42" s="63" t="s">
        <v>4</v>
      </c>
      <c r="D42" s="63" t="s">
        <v>4</v>
      </c>
      <c r="E42" s="63" t="s">
        <v>4</v>
      </c>
      <c r="F42" s="63" t="s">
        <v>4</v>
      </c>
      <c r="G42" s="63" t="s">
        <v>4</v>
      </c>
      <c r="H42" s="63" t="s">
        <v>4</v>
      </c>
      <c r="I42" s="63" t="s">
        <v>4</v>
      </c>
      <c r="J42" s="63" t="s">
        <v>4</v>
      </c>
      <c r="K42" s="63" t="s">
        <v>4</v>
      </c>
      <c r="L42" s="63" t="s">
        <v>4</v>
      </c>
      <c r="M42" s="63" t="s">
        <v>4</v>
      </c>
      <c r="N42" s="63" t="s">
        <v>4</v>
      </c>
      <c r="O42" s="63" t="s">
        <v>4</v>
      </c>
      <c r="P42" s="63" t="s">
        <v>4</v>
      </c>
      <c r="Q42" s="63" t="s">
        <v>4</v>
      </c>
      <c r="R42" s="63" t="s">
        <v>4</v>
      </c>
      <c r="S42" s="63" t="s">
        <v>4</v>
      </c>
      <c r="T42" s="63" t="s">
        <v>4</v>
      </c>
      <c r="U42" s="63" t="s">
        <v>4</v>
      </c>
      <c r="V42" s="63" t="s">
        <v>4</v>
      </c>
      <c r="W42" s="63" t="s">
        <v>4</v>
      </c>
      <c r="X42" s="63" t="s">
        <v>4</v>
      </c>
      <c r="Y42" s="63" t="s">
        <v>4</v>
      </c>
      <c r="Z42" s="23">
        <v>251317.78700000001</v>
      </c>
      <c r="AA42" s="24">
        <v>258872.53</v>
      </c>
      <c r="AB42" s="23">
        <v>283326.016</v>
      </c>
      <c r="AC42" s="24">
        <v>282795.94</v>
      </c>
      <c r="AD42" s="23">
        <v>313102.76799999998</v>
      </c>
      <c r="AE42" s="23">
        <v>302718.28200000001</v>
      </c>
      <c r="AF42" s="23">
        <v>297608.22200000001</v>
      </c>
      <c r="AG42" s="23">
        <v>308737.94400000002</v>
      </c>
      <c r="AH42" s="23">
        <v>306059.58799999999</v>
      </c>
      <c r="AI42" s="23">
        <v>291017.59499999997</v>
      </c>
      <c r="AJ42" s="285" t="str">
        <f t="shared" si="2"/>
        <v>:</v>
      </c>
      <c r="AK42" s="285" t="str">
        <f t="shared" si="9"/>
        <v>:</v>
      </c>
      <c r="AL42" s="285" t="str">
        <f t="shared" si="10"/>
        <v>:</v>
      </c>
      <c r="AM42" s="285" t="str">
        <f t="shared" si="11"/>
        <v>:</v>
      </c>
      <c r="AN42" s="285" t="str">
        <f t="shared" si="12"/>
        <v>:</v>
      </c>
      <c r="AO42" s="285" t="str">
        <f t="shared" si="13"/>
        <v>:</v>
      </c>
      <c r="AP42" s="285" t="str">
        <f t="shared" si="14"/>
        <v>:</v>
      </c>
      <c r="AQ42" s="285" t="str">
        <f t="shared" si="15"/>
        <v>:</v>
      </c>
      <c r="AR42" s="285" t="str">
        <f t="shared" si="16"/>
        <v>:</v>
      </c>
      <c r="AS42" s="285" t="str">
        <f t="shared" si="17"/>
        <v>:</v>
      </c>
      <c r="AT42" s="285" t="str">
        <f t="shared" si="18"/>
        <v>:</v>
      </c>
      <c r="AU42" s="285" t="str">
        <f t="shared" si="19"/>
        <v>:</v>
      </c>
      <c r="AV42" s="285" t="str">
        <f t="shared" si="20"/>
        <v>:</v>
      </c>
      <c r="AW42" s="285" t="str">
        <f t="shared" si="21"/>
        <v>:</v>
      </c>
      <c r="AX42" s="285" t="str">
        <f t="shared" si="22"/>
        <v>:</v>
      </c>
      <c r="AY42" s="285" t="str">
        <f t="shared" si="23"/>
        <v>:</v>
      </c>
      <c r="AZ42" s="285" t="str">
        <f t="shared" si="24"/>
        <v>:</v>
      </c>
      <c r="BA42" s="285" t="str">
        <f t="shared" si="25"/>
        <v>:</v>
      </c>
      <c r="BB42" s="285" t="str">
        <f t="shared" si="26"/>
        <v>:</v>
      </c>
      <c r="BC42" s="285" t="str">
        <f t="shared" si="27"/>
        <v>:</v>
      </c>
      <c r="BD42" s="285" t="str">
        <f t="shared" si="28"/>
        <v>:</v>
      </c>
      <c r="BE42" s="285" t="str">
        <f t="shared" si="29"/>
        <v>:</v>
      </c>
      <c r="BF42" s="285" t="str">
        <f t="shared" si="30"/>
        <v>:</v>
      </c>
      <c r="BG42" s="285" t="str">
        <f t="shared" si="31"/>
        <v>:</v>
      </c>
      <c r="BH42" s="285" t="str">
        <f t="shared" si="32"/>
        <v>:</v>
      </c>
      <c r="BI42" s="285" t="str">
        <f t="shared" si="33"/>
        <v>:</v>
      </c>
      <c r="BJ42" s="285" t="str">
        <f t="shared" si="34"/>
        <v>:</v>
      </c>
      <c r="BK42" s="285" t="str">
        <f t="shared" si="35"/>
        <v>:</v>
      </c>
      <c r="BL42" s="285" t="str">
        <f t="shared" si="36"/>
        <v>:</v>
      </c>
      <c r="BM42" s="285" t="str">
        <f t="shared" si="37"/>
        <v>:</v>
      </c>
      <c r="BN42" s="285" t="str">
        <f t="shared" si="38"/>
        <v>:</v>
      </c>
      <c r="BO42" s="285" t="str">
        <f t="shared" si="39"/>
        <v>:</v>
      </c>
      <c r="BP42" s="285" t="str">
        <f t="shared" si="8"/>
        <v>:</v>
      </c>
      <c r="BQ42" s="285" t="str">
        <f t="shared" si="8"/>
        <v>:</v>
      </c>
      <c r="BR42" s="187" t="str">
        <f t="shared" si="1"/>
        <v>:</v>
      </c>
    </row>
    <row r="43" spans="1:70" x14ac:dyDescent="0.25">
      <c r="A43" s="22" t="s">
        <v>40</v>
      </c>
      <c r="B43" s="30" t="s">
        <v>4</v>
      </c>
      <c r="C43" s="30" t="s">
        <v>4</v>
      </c>
      <c r="D43" s="30" t="s">
        <v>4</v>
      </c>
      <c r="E43" s="30" t="s">
        <v>4</v>
      </c>
      <c r="F43" s="30" t="s">
        <v>4</v>
      </c>
      <c r="G43" s="30" t="s">
        <v>4</v>
      </c>
      <c r="H43" s="30" t="s">
        <v>4</v>
      </c>
      <c r="I43" s="30" t="s">
        <v>4</v>
      </c>
      <c r="J43" s="30" t="s">
        <v>4</v>
      </c>
      <c r="K43" s="30" t="s">
        <v>4</v>
      </c>
      <c r="L43" s="30" t="s">
        <v>4</v>
      </c>
      <c r="M43" s="30" t="s">
        <v>4</v>
      </c>
      <c r="N43" s="30" t="s">
        <v>4</v>
      </c>
      <c r="O43" s="30" t="s">
        <v>4</v>
      </c>
      <c r="P43" s="30" t="s">
        <v>4</v>
      </c>
      <c r="Q43" s="27">
        <v>43570.591</v>
      </c>
      <c r="R43" s="28">
        <v>48228.59</v>
      </c>
      <c r="S43" s="27">
        <v>47891.226999999999</v>
      </c>
      <c r="T43" s="27">
        <v>51617.822</v>
      </c>
      <c r="U43" s="27">
        <v>40382.764000000003</v>
      </c>
      <c r="V43" s="28">
        <v>47268.68</v>
      </c>
      <c r="W43" s="27">
        <v>47467.561000000002</v>
      </c>
      <c r="X43" s="27">
        <v>44793.453000000001</v>
      </c>
      <c r="Y43" s="27">
        <v>41657.485000000001</v>
      </c>
      <c r="Z43" s="28">
        <v>40774.86</v>
      </c>
      <c r="AA43" s="28">
        <v>42658.22</v>
      </c>
      <c r="AB43" s="27">
        <v>41436.462</v>
      </c>
      <c r="AC43" s="27">
        <v>43422.222000000002</v>
      </c>
      <c r="AD43" s="27">
        <v>44978.652999999998</v>
      </c>
      <c r="AE43" s="27">
        <v>46567.105000000003</v>
      </c>
      <c r="AF43" s="27">
        <v>42811.040999999997</v>
      </c>
      <c r="AG43" s="27">
        <v>45757.298000000003</v>
      </c>
      <c r="AH43" s="27">
        <v>44446.722999999998</v>
      </c>
      <c r="AI43" s="27">
        <v>45992.714999999997</v>
      </c>
      <c r="AJ43" s="285" t="str">
        <f t="shared" si="2"/>
        <v>:</v>
      </c>
      <c r="AK43" s="285" t="str">
        <f t="shared" si="9"/>
        <v>:</v>
      </c>
      <c r="AL43" s="285" t="str">
        <f t="shared" si="10"/>
        <v>:</v>
      </c>
      <c r="AM43" s="285" t="str">
        <f t="shared" si="11"/>
        <v>:</v>
      </c>
      <c r="AN43" s="285" t="str">
        <f t="shared" si="12"/>
        <v>:</v>
      </c>
      <c r="AO43" s="285" t="str">
        <f t="shared" si="13"/>
        <v>:</v>
      </c>
      <c r="AP43" s="285" t="str">
        <f t="shared" si="14"/>
        <v>:</v>
      </c>
      <c r="AQ43" s="285" t="str">
        <f t="shared" si="15"/>
        <v>:</v>
      </c>
      <c r="AR43" s="285" t="str">
        <f t="shared" si="16"/>
        <v>:</v>
      </c>
      <c r="AS43" s="285" t="str">
        <f t="shared" si="17"/>
        <v>:</v>
      </c>
      <c r="AT43" s="285" t="str">
        <f t="shared" si="18"/>
        <v>:</v>
      </c>
      <c r="AU43" s="285" t="str">
        <f t="shared" si="19"/>
        <v>:</v>
      </c>
      <c r="AV43" s="285" t="str">
        <f t="shared" si="20"/>
        <v>:</v>
      </c>
      <c r="AW43" s="285" t="str">
        <f t="shared" si="21"/>
        <v>:</v>
      </c>
      <c r="AX43" s="285" t="str">
        <f t="shared" si="22"/>
        <v>:</v>
      </c>
      <c r="AY43" s="285">
        <f t="shared" si="23"/>
        <v>71.028970362883513</v>
      </c>
      <c r="AZ43" s="285">
        <f t="shared" si="24"/>
        <v>78.662342258880557</v>
      </c>
      <c r="BA43" s="285">
        <f t="shared" si="25"/>
        <v>77.919552441818084</v>
      </c>
      <c r="BB43" s="285">
        <f t="shared" si="26"/>
        <v>83.85737795734822</v>
      </c>
      <c r="BC43" s="285">
        <f t="shared" si="27"/>
        <v>65.433534740754794</v>
      </c>
      <c r="BD43" s="285">
        <f t="shared" si="28"/>
        <v>76.362849171487611</v>
      </c>
      <c r="BE43" s="285">
        <f t="shared" si="29"/>
        <v>76.57910946196661</v>
      </c>
      <c r="BF43" s="285">
        <f t="shared" si="30"/>
        <v>72.211631963476208</v>
      </c>
      <c r="BG43" s="285">
        <f t="shared" si="31"/>
        <v>67.092856579152922</v>
      </c>
      <c r="BH43" s="285">
        <f t="shared" si="32"/>
        <v>65.604959446261674</v>
      </c>
      <c r="BI43" s="285">
        <f t="shared" si="33"/>
        <v>68.571433164174834</v>
      </c>
      <c r="BJ43" s="285">
        <f t="shared" si="34"/>
        <v>66.594765821625217</v>
      </c>
      <c r="BK43" s="285">
        <f t="shared" si="35"/>
        <v>69.76723806891853</v>
      </c>
      <c r="BL43" s="285">
        <f t="shared" si="36"/>
        <v>72.271234126926743</v>
      </c>
      <c r="BM43" s="285">
        <f t="shared" si="37"/>
        <v>74.844828362119131</v>
      </c>
      <c r="BN43" s="285">
        <f t="shared" si="38"/>
        <v>68.842096376591357</v>
      </c>
      <c r="BO43" s="285">
        <f t="shared" si="39"/>
        <v>73.714230940862421</v>
      </c>
      <c r="BP43" s="285">
        <f t="shared" si="8"/>
        <v>71.95717382540883</v>
      </c>
      <c r="BQ43" s="285">
        <f t="shared" si="8"/>
        <v>74.579354462092283</v>
      </c>
      <c r="BR43" s="187" t="str">
        <f t="shared" si="1"/>
        <v>:</v>
      </c>
    </row>
    <row r="44" spans="1:70" x14ac:dyDescent="0.25">
      <c r="A44" s="22" t="s">
        <v>43</v>
      </c>
      <c r="B44" s="63" t="s">
        <v>4</v>
      </c>
      <c r="C44" s="63" t="s">
        <v>4</v>
      </c>
      <c r="D44" s="63" t="s">
        <v>4</v>
      </c>
      <c r="E44" s="63" t="s">
        <v>4</v>
      </c>
      <c r="F44" s="63" t="s">
        <v>4</v>
      </c>
      <c r="G44" s="63" t="s">
        <v>4</v>
      </c>
      <c r="H44" s="63" t="s">
        <v>4</v>
      </c>
      <c r="I44" s="63" t="s">
        <v>4</v>
      </c>
      <c r="J44" s="63" t="s">
        <v>4</v>
      </c>
      <c r="K44" s="63" t="s">
        <v>4</v>
      </c>
      <c r="L44" s="63" t="s">
        <v>4</v>
      </c>
      <c r="M44" s="63" t="s">
        <v>4</v>
      </c>
      <c r="N44" s="63" t="s">
        <v>4</v>
      </c>
      <c r="O44" s="63" t="s">
        <v>4</v>
      </c>
      <c r="P44" s="63" t="s">
        <v>4</v>
      </c>
      <c r="Q44" s="63" t="s">
        <v>4</v>
      </c>
      <c r="R44" s="63" t="s">
        <v>4</v>
      </c>
      <c r="S44" s="63" t="s">
        <v>4</v>
      </c>
      <c r="T44" s="63" t="s">
        <v>4</v>
      </c>
      <c r="U44" s="63" t="s">
        <v>4</v>
      </c>
      <c r="V44" s="23">
        <v>106272.724</v>
      </c>
      <c r="W44" s="23">
        <v>108243.549</v>
      </c>
      <c r="X44" s="23">
        <v>106038.702</v>
      </c>
      <c r="Y44" s="23">
        <v>107188.746</v>
      </c>
      <c r="Z44" s="23">
        <v>108352.197</v>
      </c>
      <c r="AA44" s="23">
        <v>108955.569</v>
      </c>
      <c r="AB44" s="23">
        <v>113386.80100000001</v>
      </c>
      <c r="AC44" s="23">
        <v>119343.594</v>
      </c>
      <c r="AD44" s="23">
        <v>125113.75199999999</v>
      </c>
      <c r="AE44" s="23">
        <v>118899.674</v>
      </c>
      <c r="AF44" s="23">
        <v>113651.682</v>
      </c>
      <c r="AG44" s="23">
        <v>125972.842</v>
      </c>
      <c r="AH44" s="23">
        <v>112716.88400000001</v>
      </c>
      <c r="AI44" s="23">
        <v>107717.31299999999</v>
      </c>
      <c r="AJ44" s="285" t="str">
        <f t="shared" si="2"/>
        <v>:</v>
      </c>
      <c r="AK44" s="285" t="str">
        <f t="shared" si="9"/>
        <v>:</v>
      </c>
      <c r="AL44" s="285" t="str">
        <f t="shared" si="10"/>
        <v>:</v>
      </c>
      <c r="AM44" s="285" t="str">
        <f t="shared" si="11"/>
        <v>:</v>
      </c>
      <c r="AN44" s="285" t="str">
        <f t="shared" si="12"/>
        <v>:</v>
      </c>
      <c r="AO44" s="285" t="str">
        <f t="shared" si="13"/>
        <v>:</v>
      </c>
      <c r="AP44" s="285" t="str">
        <f t="shared" si="14"/>
        <v>:</v>
      </c>
      <c r="AQ44" s="285" t="str">
        <f t="shared" si="15"/>
        <v>:</v>
      </c>
      <c r="AR44" s="285" t="str">
        <f t="shared" si="16"/>
        <v>:</v>
      </c>
      <c r="AS44" s="285" t="str">
        <f t="shared" si="17"/>
        <v>:</v>
      </c>
      <c r="AT44" s="285" t="str">
        <f t="shared" si="18"/>
        <v>:</v>
      </c>
      <c r="AU44" s="285" t="str">
        <f t="shared" si="19"/>
        <v>:</v>
      </c>
      <c r="AV44" s="285" t="str">
        <f t="shared" si="20"/>
        <v>:</v>
      </c>
      <c r="AW44" s="285" t="str">
        <f t="shared" si="21"/>
        <v>:</v>
      </c>
      <c r="AX44" s="285" t="str">
        <f t="shared" si="22"/>
        <v>:</v>
      </c>
      <c r="AY44" s="285" t="str">
        <f t="shared" si="23"/>
        <v>:</v>
      </c>
      <c r="AZ44" s="285" t="str">
        <f t="shared" si="24"/>
        <v>:</v>
      </c>
      <c r="BA44" s="285" t="str">
        <f t="shared" si="25"/>
        <v>:</v>
      </c>
      <c r="BB44" s="285" t="str">
        <f t="shared" si="26"/>
        <v>:</v>
      </c>
      <c r="BC44" s="285" t="str">
        <f t="shared" si="27"/>
        <v>:</v>
      </c>
      <c r="BD44" s="285">
        <f t="shared" si="28"/>
        <v>29.820936976929847</v>
      </c>
      <c r="BE44" s="285">
        <f t="shared" si="29"/>
        <v>30.401819162292195</v>
      </c>
      <c r="BF44" s="285">
        <f t="shared" si="30"/>
        <v>29.789993147992959</v>
      </c>
      <c r="BG44" s="285">
        <f t="shared" si="31"/>
        <v>30.113453108683615</v>
      </c>
      <c r="BH44" s="285">
        <f t="shared" si="32"/>
        <v>30.456251823543401</v>
      </c>
      <c r="BI44" s="285">
        <f t="shared" si="33"/>
        <v>37.972848100339384</v>
      </c>
      <c r="BJ44" s="285">
        <f t="shared" si="34"/>
        <v>39.836182209563411</v>
      </c>
      <c r="BK44" s="285">
        <f t="shared" si="35"/>
        <v>42.236130870730335</v>
      </c>
      <c r="BL44" s="285">
        <f t="shared" si="36"/>
        <v>44.99290549579537</v>
      </c>
      <c r="BM44" s="285">
        <f t="shared" si="37"/>
        <v>43.558833894947085</v>
      </c>
      <c r="BN44" s="285">
        <f t="shared" si="38"/>
        <v>42.331967854253548</v>
      </c>
      <c r="BO44" s="285">
        <f t="shared" si="39"/>
        <v>47.650653730129463</v>
      </c>
      <c r="BP44" s="285">
        <f t="shared" si="8"/>
        <v>43.94369032720865</v>
      </c>
      <c r="BQ44" s="285">
        <f t="shared" si="8"/>
        <v>42.86816040382719</v>
      </c>
      <c r="BR44" s="187" t="str">
        <f t="shared" si="1"/>
        <v>:</v>
      </c>
    </row>
    <row r="45" spans="1:70" x14ac:dyDescent="0.25">
      <c r="A45" s="22" t="s">
        <v>97</v>
      </c>
      <c r="B45" s="27">
        <v>103236.988</v>
      </c>
      <c r="C45" s="27">
        <v>101446.22199999999</v>
      </c>
      <c r="D45" s="28">
        <v>112885.8</v>
      </c>
      <c r="E45" s="27">
        <v>116008.329</v>
      </c>
      <c r="F45" s="27">
        <v>104578.976</v>
      </c>
      <c r="G45" s="27">
        <v>106197.88099999999</v>
      </c>
      <c r="H45" s="27">
        <v>120691.88800000001</v>
      </c>
      <c r="I45" s="27">
        <v>110067.764</v>
      </c>
      <c r="J45" s="27">
        <v>121647.416</v>
      </c>
      <c r="K45" s="28">
        <v>115219.52</v>
      </c>
      <c r="L45" s="27">
        <v>112978.889</v>
      </c>
      <c r="M45" s="27">
        <v>108908.334</v>
      </c>
      <c r="N45" s="27">
        <v>107038.605</v>
      </c>
      <c r="O45" s="27">
        <v>116625.511</v>
      </c>
      <c r="P45" s="27">
        <v>115542.38499999999</v>
      </c>
      <c r="Q45" s="27">
        <v>122375.12300000001</v>
      </c>
      <c r="R45" s="27">
        <v>124153.49400000001</v>
      </c>
      <c r="S45" s="27">
        <v>129802.788</v>
      </c>
      <c r="T45" s="27">
        <v>126954.84699999999</v>
      </c>
      <c r="U45" s="27">
        <v>117954.999</v>
      </c>
      <c r="V45" s="27">
        <v>120638.202</v>
      </c>
      <c r="W45" s="27">
        <v>130727.235</v>
      </c>
      <c r="X45" s="27">
        <v>125789.273</v>
      </c>
      <c r="Y45" s="27">
        <v>116503.69500000001</v>
      </c>
      <c r="Z45" s="27">
        <v>113347.63400000001</v>
      </c>
      <c r="AA45" s="27">
        <v>111414.246</v>
      </c>
      <c r="AB45" s="27">
        <v>113280.583</v>
      </c>
      <c r="AC45" s="27">
        <v>115692.868</v>
      </c>
      <c r="AD45" s="27">
        <v>108525.61599999999</v>
      </c>
      <c r="AE45" s="27">
        <v>119824.011</v>
      </c>
      <c r="AF45" s="27">
        <v>108743.19899999999</v>
      </c>
      <c r="AG45" s="27">
        <v>112079.50599999999</v>
      </c>
      <c r="AH45" s="27">
        <v>114625.63400000001</v>
      </c>
      <c r="AI45" s="27">
        <v>113073.232</v>
      </c>
      <c r="AJ45" s="285">
        <f t="shared" si="2"/>
        <v>55.115312563230432</v>
      </c>
      <c r="AK45" s="285">
        <f t="shared" si="9"/>
        <v>53.650496702050695</v>
      </c>
      <c r="AL45" s="285">
        <f t="shared" si="10"/>
        <v>59.135300671943241</v>
      </c>
      <c r="AM45" s="285">
        <f t="shared" si="11"/>
        <v>56.28739883551674</v>
      </c>
      <c r="AN45" s="285">
        <f t="shared" si="12"/>
        <v>53.997398722906162</v>
      </c>
      <c r="AO45" s="285">
        <f t="shared" si="13"/>
        <v>54.258304828421288</v>
      </c>
      <c r="AP45" s="285">
        <f t="shared" si="14"/>
        <v>61.212498738390018</v>
      </c>
      <c r="AQ45" s="285">
        <f t="shared" si="15"/>
        <v>55.271605173852741</v>
      </c>
      <c r="AR45" s="285">
        <f t="shared" si="16"/>
        <v>60.752627425911683</v>
      </c>
      <c r="AS45" s="285">
        <f t="shared" si="17"/>
        <v>57.246104123555114</v>
      </c>
      <c r="AT45" s="285">
        <f t="shared" si="18"/>
        <v>55.886485211057895</v>
      </c>
      <c r="AU45" s="285">
        <f t="shared" si="19"/>
        <v>53.620053448554295</v>
      </c>
      <c r="AV45" s="285">
        <f t="shared" si="20"/>
        <v>52.504624381515029</v>
      </c>
      <c r="AW45" s="285">
        <f t="shared" si="21"/>
        <v>57.631151866870518</v>
      </c>
      <c r="AX45" s="285">
        <f t="shared" si="22"/>
        <v>56.920459315076862</v>
      </c>
      <c r="AY45" s="285">
        <f t="shared" si="23"/>
        <v>60.129404244112116</v>
      </c>
      <c r="AZ45" s="285">
        <f t="shared" si="24"/>
        <v>60.903920208544072</v>
      </c>
      <c r="BA45" s="285">
        <f t="shared" si="25"/>
        <v>63.568334246680003</v>
      </c>
      <c r="BB45" s="285">
        <f t="shared" si="26"/>
        <v>62.075237008826129</v>
      </c>
      <c r="BC45" s="285">
        <f t="shared" si="27"/>
        <v>57.577811686799741</v>
      </c>
      <c r="BD45" s="285">
        <f t="shared" si="28"/>
        <v>58.769868496562125</v>
      </c>
      <c r="BE45" s="285">
        <f t="shared" si="29"/>
        <v>63.543601661219363</v>
      </c>
      <c r="BF45" s="285">
        <f t="shared" si="30"/>
        <v>61.068860769572105</v>
      </c>
      <c r="BG45" s="285">
        <f t="shared" si="31"/>
        <v>56.492282380688692</v>
      </c>
      <c r="BH45" s="285">
        <f t="shared" si="32"/>
        <v>54.869462171230182</v>
      </c>
      <c r="BI45" s="285">
        <f t="shared" si="33"/>
        <v>53.844845184450591</v>
      </c>
      <c r="BJ45" s="285">
        <f t="shared" si="34"/>
        <v>54.691153481087525</v>
      </c>
      <c r="BK45" s="285">
        <f t="shared" si="35"/>
        <v>55.79049834547105</v>
      </c>
      <c r="BL45" s="285">
        <f t="shared" si="36"/>
        <v>52.293915918702872</v>
      </c>
      <c r="BM45" s="285">
        <f t="shared" si="37"/>
        <v>57.687239424360122</v>
      </c>
      <c r="BN45" s="285">
        <f t="shared" si="38"/>
        <v>52.374683745493684</v>
      </c>
      <c r="BO45" s="285">
        <f t="shared" si="39"/>
        <v>54.175885824107411</v>
      </c>
      <c r="BP45" s="285">
        <f t="shared" si="8"/>
        <v>62.394404484425031</v>
      </c>
      <c r="BQ45" s="285">
        <f t="shared" si="8"/>
        <v>61.790204562519058</v>
      </c>
      <c r="BR45" s="187">
        <f t="shared" si="1"/>
        <v>0.12110775914825722</v>
      </c>
    </row>
    <row r="46" spans="1:70" x14ac:dyDescent="0.25">
      <c r="A46" s="22" t="s">
        <v>51</v>
      </c>
      <c r="B46" s="63" t="s">
        <v>4</v>
      </c>
      <c r="C46" s="63" t="s">
        <v>4</v>
      </c>
      <c r="D46" s="63" t="s">
        <v>4</v>
      </c>
      <c r="E46" s="63" t="s">
        <v>4</v>
      </c>
      <c r="F46" s="63" t="s">
        <v>4</v>
      </c>
      <c r="G46" s="63" t="s">
        <v>4</v>
      </c>
      <c r="H46" s="63" t="s">
        <v>4</v>
      </c>
      <c r="I46" s="63" t="s">
        <v>4</v>
      </c>
      <c r="J46" s="63" t="s">
        <v>4</v>
      </c>
      <c r="K46" s="63" t="s">
        <v>4</v>
      </c>
      <c r="L46" s="63" t="s">
        <v>4</v>
      </c>
      <c r="M46" s="63" t="s">
        <v>4</v>
      </c>
      <c r="N46" s="63" t="s">
        <v>4</v>
      </c>
      <c r="O46" s="63" t="s">
        <v>4</v>
      </c>
      <c r="P46" s="63" t="s">
        <v>4</v>
      </c>
      <c r="Q46" s="63" t="s">
        <v>4</v>
      </c>
      <c r="R46" s="63" t="s">
        <v>4</v>
      </c>
      <c r="S46" s="63" t="s">
        <v>4</v>
      </c>
      <c r="T46" s="63" t="s">
        <v>4</v>
      </c>
      <c r="U46" s="63" t="s">
        <v>4</v>
      </c>
      <c r="V46" s="63" t="s">
        <v>4</v>
      </c>
      <c r="W46" s="63" t="s">
        <v>4</v>
      </c>
      <c r="X46" s="63" t="s">
        <v>4</v>
      </c>
      <c r="Y46" s="23">
        <v>177859.91899999999</v>
      </c>
      <c r="Z46" s="23">
        <v>189359.14199999999</v>
      </c>
      <c r="AA46" s="23">
        <v>199357.98199999999</v>
      </c>
      <c r="AB46" s="23">
        <v>206012.163</v>
      </c>
      <c r="AC46" s="23">
        <v>208988.959</v>
      </c>
      <c r="AD46" s="23">
        <v>207599.18599999999</v>
      </c>
      <c r="AE46" s="23">
        <v>218005.212</v>
      </c>
      <c r="AF46" s="23">
        <v>209429.24799999999</v>
      </c>
      <c r="AG46" s="23">
        <v>225594.92600000001</v>
      </c>
      <c r="AH46" s="23">
        <v>245758.64600000001</v>
      </c>
      <c r="AI46" s="63" t="s">
        <v>4</v>
      </c>
      <c r="AJ46" s="285" t="str">
        <f t="shared" si="2"/>
        <v>:</v>
      </c>
      <c r="AK46" s="285" t="str">
        <f t="shared" si="9"/>
        <v>:</v>
      </c>
      <c r="AL46" s="285" t="str">
        <f t="shared" si="10"/>
        <v>:</v>
      </c>
      <c r="AM46" s="285" t="str">
        <f t="shared" si="11"/>
        <v>:</v>
      </c>
      <c r="AN46" s="285" t="str">
        <f t="shared" si="12"/>
        <v>:</v>
      </c>
      <c r="AO46" s="285" t="str">
        <f t="shared" si="13"/>
        <v>:</v>
      </c>
      <c r="AP46" s="285" t="str">
        <f t="shared" si="14"/>
        <v>:</v>
      </c>
      <c r="AQ46" s="285" t="str">
        <f t="shared" si="15"/>
        <v>:</v>
      </c>
      <c r="AR46" s="285" t="str">
        <f t="shared" si="16"/>
        <v>:</v>
      </c>
      <c r="AS46" s="285" t="str">
        <f t="shared" si="17"/>
        <v>:</v>
      </c>
      <c r="AT46" s="285" t="str">
        <f t="shared" si="18"/>
        <v>:</v>
      </c>
      <c r="AU46" s="285" t="str">
        <f t="shared" si="19"/>
        <v>:</v>
      </c>
      <c r="AV46" s="285" t="str">
        <f t="shared" si="20"/>
        <v>:</v>
      </c>
      <c r="AW46" s="285" t="str">
        <f t="shared" si="21"/>
        <v>:</v>
      </c>
      <c r="AX46" s="285" t="str">
        <f t="shared" si="22"/>
        <v>:</v>
      </c>
      <c r="AY46" s="285" t="str">
        <f t="shared" si="23"/>
        <v>:</v>
      </c>
      <c r="AZ46" s="285" t="str">
        <f t="shared" si="24"/>
        <v>:</v>
      </c>
      <c r="BA46" s="285" t="str">
        <f t="shared" si="25"/>
        <v>:</v>
      </c>
      <c r="BB46" s="285" t="str">
        <f t="shared" si="26"/>
        <v>:</v>
      </c>
      <c r="BC46" s="285" t="str">
        <f t="shared" si="27"/>
        <v>:</v>
      </c>
      <c r="BD46" s="285" t="str">
        <f t="shared" si="28"/>
        <v>:</v>
      </c>
      <c r="BE46" s="285" t="str">
        <f t="shared" si="29"/>
        <v>:</v>
      </c>
      <c r="BF46" s="285" t="str">
        <f t="shared" si="30"/>
        <v>:</v>
      </c>
      <c r="BG46" s="285" t="str">
        <f t="shared" si="31"/>
        <v>:</v>
      </c>
      <c r="BH46" s="285">
        <f t="shared" si="32"/>
        <v>42.168851205367417</v>
      </c>
      <c r="BI46" s="285">
        <f t="shared" si="33"/>
        <v>53.454345622737634</v>
      </c>
      <c r="BJ46" s="285">
        <f t="shared" si="34"/>
        <v>55.373659552736264</v>
      </c>
      <c r="BK46" s="285">
        <f t="shared" si="35"/>
        <v>56.20702463557636</v>
      </c>
      <c r="BL46" s="285">
        <f t="shared" si="36"/>
        <v>55.662094903171436</v>
      </c>
      <c r="BM46" s="285">
        <f t="shared" si="37"/>
        <v>58.549031761821787</v>
      </c>
      <c r="BN46" s="285">
        <f t="shared" si="38"/>
        <v>56.345775921490677</v>
      </c>
      <c r="BO46" s="285">
        <f t="shared" si="39"/>
        <v>60.504360783602735</v>
      </c>
      <c r="BP46" s="285">
        <f t="shared" si="8"/>
        <v>66.625688497706619</v>
      </c>
      <c r="BQ46" s="285" t="str">
        <f t="shared" si="8"/>
        <v>:</v>
      </c>
      <c r="BR46" s="187" t="str">
        <f t="shared" si="1"/>
        <v>:</v>
      </c>
    </row>
    <row r="47" spans="1:70" x14ac:dyDescent="0.25">
      <c r="A47" s="22" t="s">
        <v>41</v>
      </c>
      <c r="B47" s="28">
        <v>111912.62</v>
      </c>
      <c r="C47" s="27">
        <v>78330.642999999996</v>
      </c>
      <c r="D47" s="27">
        <v>56865.713000000003</v>
      </c>
      <c r="E47" s="27">
        <v>55731.184999999998</v>
      </c>
      <c r="F47" s="27">
        <v>59302.656000000003</v>
      </c>
      <c r="G47" s="27">
        <v>55696.144</v>
      </c>
      <c r="H47" s="27">
        <v>59441.027000000002</v>
      </c>
      <c r="I47" s="27">
        <v>50735.641000000003</v>
      </c>
      <c r="J47" s="27">
        <v>55949.432999999997</v>
      </c>
      <c r="K47" s="27">
        <v>77178.565000000002</v>
      </c>
      <c r="L47" s="27">
        <v>77339.288</v>
      </c>
      <c r="M47" s="27">
        <v>78956.414999999994</v>
      </c>
      <c r="N47" s="27">
        <v>87212.044999999998</v>
      </c>
      <c r="O47" s="28">
        <v>85402.8</v>
      </c>
      <c r="P47" s="28">
        <v>93718.14</v>
      </c>
      <c r="Q47" s="27">
        <v>94232.255999999994</v>
      </c>
      <c r="R47" s="27">
        <v>91369.668999999994</v>
      </c>
      <c r="S47" s="27">
        <v>86102.573000000004</v>
      </c>
      <c r="T47" s="27">
        <v>89599.351999999999</v>
      </c>
      <c r="U47" s="27">
        <v>90906.718999999997</v>
      </c>
      <c r="V47" s="27">
        <v>90107.808999999994</v>
      </c>
      <c r="W47" s="27">
        <v>94006.554000000004</v>
      </c>
      <c r="X47" s="27">
        <v>84703.501000000004</v>
      </c>
      <c r="Y47" s="27">
        <v>99886.269</v>
      </c>
      <c r="Z47" s="27">
        <v>99469.096000000005</v>
      </c>
      <c r="AA47" s="27">
        <v>92890.410999999993</v>
      </c>
      <c r="AB47" s="27">
        <v>96531.206999999995</v>
      </c>
      <c r="AC47" s="27">
        <v>100996.829</v>
      </c>
      <c r="AD47" s="27">
        <v>100403.482</v>
      </c>
      <c r="AE47" s="27">
        <v>99915.607000000004</v>
      </c>
      <c r="AF47" s="27">
        <v>92727.770999999993</v>
      </c>
      <c r="AG47" s="27">
        <v>97431.376000000004</v>
      </c>
      <c r="AH47" s="27">
        <v>93756.296000000002</v>
      </c>
      <c r="AI47" s="27">
        <v>93544.054999999993</v>
      </c>
      <c r="AJ47" s="285">
        <f t="shared" si="2"/>
        <v>34.052219686596686</v>
      </c>
      <c r="AK47" s="285">
        <f t="shared" si="9"/>
        <v>24.029175590999973</v>
      </c>
      <c r="AL47" s="285">
        <f t="shared" si="10"/>
        <v>17.825666757468333</v>
      </c>
      <c r="AM47" s="285">
        <f t="shared" si="11"/>
        <v>17.594813602493844</v>
      </c>
      <c r="AN47" s="285">
        <f t="shared" si="12"/>
        <v>18.415201021019715</v>
      </c>
      <c r="AO47" s="285">
        <f t="shared" si="13"/>
        <v>17.143415056961942</v>
      </c>
      <c r="AP47" s="285">
        <f t="shared" si="14"/>
        <v>18.105704233932382</v>
      </c>
      <c r="AQ47" s="285">
        <f t="shared" si="15"/>
        <v>15.261974414594038</v>
      </c>
      <c r="AR47" s="285">
        <f t="shared" si="16"/>
        <v>16.679709367652244</v>
      </c>
      <c r="AS47" s="285">
        <f t="shared" si="17"/>
        <v>22.878263911224284</v>
      </c>
      <c r="AT47" s="285">
        <f t="shared" si="18"/>
        <v>25.286697354942643</v>
      </c>
      <c r="AU47" s="285">
        <f t="shared" si="19"/>
        <v>25.774802028388823</v>
      </c>
      <c r="AV47" s="285">
        <f t="shared" si="20"/>
        <v>28.528469573944282</v>
      </c>
      <c r="AW47" s="285">
        <f t="shared" si="21"/>
        <v>28.046961027496614</v>
      </c>
      <c r="AX47" s="285">
        <f t="shared" si="22"/>
        <v>30.886949609307926</v>
      </c>
      <c r="AY47" s="285">
        <f t="shared" si="23"/>
        <v>31.206515756545326</v>
      </c>
      <c r="AZ47" s="285">
        <f t="shared" si="24"/>
        <v>30.42279716940768</v>
      </c>
      <c r="BA47" s="285">
        <f t="shared" si="25"/>
        <v>28.876474760669474</v>
      </c>
      <c r="BB47" s="285">
        <f t="shared" si="26"/>
        <v>30.28779426866955</v>
      </c>
      <c r="BC47" s="285">
        <f t="shared" si="27"/>
        <v>30.959035607070671</v>
      </c>
      <c r="BD47" s="285">
        <f t="shared" si="28"/>
        <v>30.872858359652358</v>
      </c>
      <c r="BE47" s="285">
        <f t="shared" si="29"/>
        <v>32.333980541116155</v>
      </c>
      <c r="BF47" s="285">
        <f t="shared" si="30"/>
        <v>29.177839330790682</v>
      </c>
      <c r="BG47" s="285">
        <f t="shared" si="31"/>
        <v>34.470047312243551</v>
      </c>
      <c r="BH47" s="285">
        <f t="shared" si="32"/>
        <v>34.389884642272115</v>
      </c>
      <c r="BI47" s="285">
        <f t="shared" si="33"/>
        <v>32.18883490031866</v>
      </c>
      <c r="BJ47" s="285">
        <f t="shared" si="34"/>
        <v>33.569159672164893</v>
      </c>
      <c r="BK47" s="285">
        <f t="shared" si="35"/>
        <v>35.109902311451293</v>
      </c>
      <c r="BL47" s="285">
        <f t="shared" si="36"/>
        <v>34.979842693716812</v>
      </c>
      <c r="BM47" s="285">
        <f t="shared" si="37"/>
        <v>34.905905722661224</v>
      </c>
      <c r="BN47" s="285">
        <f t="shared" si="38"/>
        <v>32.582304006915074</v>
      </c>
      <c r="BO47" s="285">
        <f t="shared" si="39"/>
        <v>34.431199180419696</v>
      </c>
      <c r="BP47" s="285">
        <f t="shared" si="8"/>
        <v>33.561198628862051</v>
      </c>
      <c r="BQ47" s="285">
        <f t="shared" si="8"/>
        <v>33.870867935049255</v>
      </c>
      <c r="BR47" s="187">
        <f t="shared" si="1"/>
        <v>-5.32569545294026E-3</v>
      </c>
    </row>
    <row r="48" spans="1:70" x14ac:dyDescent="0.25">
      <c r="A48" s="22" t="s">
        <v>42</v>
      </c>
      <c r="B48" s="23">
        <v>824345.87899999996</v>
      </c>
      <c r="C48" s="23">
        <v>697871.20200000005</v>
      </c>
      <c r="D48" s="23">
        <v>641519.18799999997</v>
      </c>
      <c r="E48" s="23">
        <v>544716.88500000001</v>
      </c>
      <c r="F48" s="23">
        <v>501807.59499999997</v>
      </c>
      <c r="G48" s="23">
        <v>570703.08200000005</v>
      </c>
      <c r="H48" s="23">
        <v>685977.11100000003</v>
      </c>
      <c r="I48" s="23">
        <v>726105.48800000001</v>
      </c>
      <c r="J48" s="23">
        <v>723307.85100000002</v>
      </c>
      <c r="K48" s="23">
        <v>524637.245</v>
      </c>
      <c r="L48" s="23">
        <v>568163.09600000002</v>
      </c>
      <c r="M48" s="23">
        <v>619381.17299999995</v>
      </c>
      <c r="N48" s="23">
        <v>661231.11199999996</v>
      </c>
      <c r="O48" s="23">
        <v>695159.81099999999</v>
      </c>
      <c r="P48" s="23">
        <v>757750.16700000002</v>
      </c>
      <c r="Q48" s="24">
        <v>671871.22</v>
      </c>
      <c r="R48" s="24">
        <v>714496.39</v>
      </c>
      <c r="S48" s="24">
        <v>695062.12</v>
      </c>
      <c r="T48" s="23">
        <v>706482.098</v>
      </c>
      <c r="U48" s="23">
        <v>637666.15300000005</v>
      </c>
      <c r="V48" s="24">
        <v>653466.93000000005</v>
      </c>
      <c r="W48" s="23">
        <v>683500.66399999999</v>
      </c>
      <c r="X48" s="23">
        <v>611700.478</v>
      </c>
      <c r="Y48" s="24">
        <v>625919.31999999995</v>
      </c>
      <c r="Z48" s="23">
        <v>559955.99800000002</v>
      </c>
      <c r="AA48" s="23">
        <v>621034.53500000003</v>
      </c>
      <c r="AB48" s="23">
        <v>646974.603</v>
      </c>
      <c r="AC48" s="23">
        <v>659970.39300000004</v>
      </c>
      <c r="AD48" s="24">
        <v>650850.93999999994</v>
      </c>
      <c r="AE48" s="23">
        <v>646174.74300000002</v>
      </c>
      <c r="AF48" s="24">
        <v>668489.19999999995</v>
      </c>
      <c r="AG48" s="23">
        <v>680112.56900000002</v>
      </c>
      <c r="AH48" s="23">
        <v>688074.22400000005</v>
      </c>
      <c r="AI48" s="23">
        <v>668643.45900000003</v>
      </c>
      <c r="AJ48" s="285" t="str">
        <f t="shared" si="2"/>
        <v>:</v>
      </c>
      <c r="AK48" s="285" t="str">
        <f t="shared" si="9"/>
        <v>:</v>
      </c>
      <c r="AL48" s="285" t="str">
        <f t="shared" si="10"/>
        <v>:</v>
      </c>
      <c r="AM48" s="285" t="str">
        <f t="shared" si="11"/>
        <v>:</v>
      </c>
      <c r="AN48" s="285" t="str">
        <f t="shared" si="12"/>
        <v>:</v>
      </c>
      <c r="AO48" s="285" t="str">
        <f t="shared" si="13"/>
        <v>:</v>
      </c>
      <c r="AP48" s="285" t="str">
        <f t="shared" si="14"/>
        <v>:</v>
      </c>
      <c r="AQ48" s="285" t="str">
        <f t="shared" si="15"/>
        <v>:</v>
      </c>
      <c r="AR48" s="285" t="str">
        <f t="shared" si="16"/>
        <v>:</v>
      </c>
      <c r="AS48" s="285">
        <f t="shared" si="17"/>
        <v>69.462156007334983</v>
      </c>
      <c r="AT48" s="285">
        <f t="shared" si="18"/>
        <v>75.473793669247627</v>
      </c>
      <c r="AU48" s="285">
        <f t="shared" si="19"/>
        <v>82.532007175732559</v>
      </c>
      <c r="AV48" s="285">
        <f t="shared" si="20"/>
        <v>88.139163751715188</v>
      </c>
      <c r="AW48" s="285">
        <f t="shared" si="21"/>
        <v>92.800349836962567</v>
      </c>
      <c r="AX48" s="285">
        <f t="shared" si="22"/>
        <v>101.43554075673106</v>
      </c>
      <c r="AY48" s="285">
        <f t="shared" si="23"/>
        <v>90.11087908477009</v>
      </c>
      <c r="AZ48" s="285">
        <f t="shared" si="24"/>
        <v>96.222158896783469</v>
      </c>
      <c r="BA48" s="285">
        <f t="shared" si="25"/>
        <v>93.957138556549907</v>
      </c>
      <c r="BB48" s="285">
        <f t="shared" si="26"/>
        <v>95.917646673881379</v>
      </c>
      <c r="BC48" s="285">
        <f t="shared" si="27"/>
        <v>86.935464203714375</v>
      </c>
      <c r="BD48" s="285">
        <f t="shared" si="28"/>
        <v>89.434216128617706</v>
      </c>
      <c r="BE48" s="285">
        <f t="shared" si="29"/>
        <v>94.255815412679411</v>
      </c>
      <c r="BF48" s="285">
        <f t="shared" si="30"/>
        <v>84.762398448365715</v>
      </c>
      <c r="BG48" s="285">
        <f t="shared" si="31"/>
        <v>87.157123750523041</v>
      </c>
      <c r="BH48" s="285">
        <f t="shared" si="32"/>
        <v>78.351039681063824</v>
      </c>
      <c r="BI48" s="285">
        <f t="shared" si="33"/>
        <v>87.292694541895571</v>
      </c>
      <c r="BJ48" s="285">
        <f t="shared" si="34"/>
        <v>91.427443752250454</v>
      </c>
      <c r="BK48" s="285">
        <f t="shared" si="35"/>
        <v>93.742172603558501</v>
      </c>
      <c r="BL48" s="285">
        <f t="shared" si="36"/>
        <v>92.959529491344924</v>
      </c>
      <c r="BM48" s="285">
        <f t="shared" si="37"/>
        <v>92.791016898332572</v>
      </c>
      <c r="BN48" s="285">
        <f t="shared" si="38"/>
        <v>96.508975046576978</v>
      </c>
      <c r="BO48" s="285">
        <f t="shared" si="39"/>
        <v>98.975175313506554</v>
      </c>
      <c r="BP48" s="285">
        <f t="shared" si="8"/>
        <v>101.2304832719224</v>
      </c>
      <c r="BQ48" s="285">
        <f t="shared" si="8"/>
        <v>100.68116621145255</v>
      </c>
      <c r="BR48" s="187" t="str">
        <f t="shared" si="1"/>
        <v>:</v>
      </c>
    </row>
    <row r="49" spans="1:70" x14ac:dyDescent="0.25">
      <c r="A49" s="22" t="s">
        <v>178</v>
      </c>
      <c r="B49" s="27">
        <v>2173347.307</v>
      </c>
      <c r="C49" s="27">
        <v>2154421.9470000002</v>
      </c>
      <c r="D49" s="27">
        <v>2240496.9849999999</v>
      </c>
      <c r="E49" s="27">
        <v>2379977.827</v>
      </c>
      <c r="F49" s="27">
        <v>2345726.4909999999</v>
      </c>
      <c r="G49" s="27">
        <v>2569791.9739999999</v>
      </c>
      <c r="H49" s="27">
        <v>2809950.2719999999</v>
      </c>
      <c r="I49" s="27">
        <v>2958727.736</v>
      </c>
      <c r="J49" s="27">
        <v>2992696.0809999998</v>
      </c>
      <c r="K49" s="27">
        <v>2951941.2239999999</v>
      </c>
      <c r="L49" s="27">
        <v>3252867.824</v>
      </c>
      <c r="M49" s="27">
        <v>2983445.0690000001</v>
      </c>
      <c r="N49" s="28">
        <v>3170580.15</v>
      </c>
      <c r="O49" s="27">
        <v>3358871.2579999999</v>
      </c>
      <c r="P49" s="27">
        <v>3469230.2230000002</v>
      </c>
      <c r="Q49" s="27">
        <v>3614936.3679999998</v>
      </c>
      <c r="R49" s="27">
        <v>3971105.048</v>
      </c>
      <c r="S49" s="27">
        <v>4281511.6689999998</v>
      </c>
      <c r="T49" s="27">
        <v>4192604.8229999999</v>
      </c>
      <c r="U49" s="27">
        <v>4186571.6970000002</v>
      </c>
      <c r="V49" s="27">
        <v>4427448.517</v>
      </c>
      <c r="W49" s="27">
        <v>4730845.3250000002</v>
      </c>
      <c r="X49" s="27">
        <v>4944784.1919999998</v>
      </c>
      <c r="Y49" s="27">
        <v>4812850.7230000002</v>
      </c>
      <c r="Z49" s="27">
        <v>5163349.4079999998</v>
      </c>
      <c r="AA49" s="28">
        <v>5577448.1699999999</v>
      </c>
      <c r="AB49" s="27">
        <v>5883583.2419999996</v>
      </c>
      <c r="AC49" s="27">
        <v>6334496.6789999995</v>
      </c>
      <c r="AD49" s="27">
        <v>6240484.0580000002</v>
      </c>
      <c r="AE49" s="28">
        <v>6323765.0700000003</v>
      </c>
      <c r="AF49" s="28">
        <v>6221955.6600000001</v>
      </c>
      <c r="AG49" s="28">
        <v>6797626.4299999997</v>
      </c>
      <c r="AH49" s="28">
        <v>6703221.0199999996</v>
      </c>
      <c r="AI49" s="27">
        <v>6820681.4079999998</v>
      </c>
      <c r="AJ49" s="285">
        <f t="shared" si="2"/>
        <v>39.163143078626</v>
      </c>
      <c r="AK49" s="285">
        <f t="shared" si="9"/>
        <v>37.987445950563469</v>
      </c>
      <c r="AL49" s="285">
        <f t="shared" si="10"/>
        <v>38.73941455527784</v>
      </c>
      <c r="AM49" s="285">
        <f t="shared" si="11"/>
        <v>40.366956471888351</v>
      </c>
      <c r="AN49" s="285">
        <f t="shared" si="12"/>
        <v>39.043994546519201</v>
      </c>
      <c r="AO49" s="285">
        <f t="shared" si="13"/>
        <v>41.987606052612861</v>
      </c>
      <c r="AP49" s="285">
        <f t="shared" si="14"/>
        <v>45.076318396964062</v>
      </c>
      <c r="AQ49" s="285">
        <f t="shared" si="15"/>
        <v>46.605395530110812</v>
      </c>
      <c r="AR49" s="285">
        <f t="shared" si="16"/>
        <v>46.296697618061415</v>
      </c>
      <c r="AS49" s="285">
        <f t="shared" si="17"/>
        <v>44.871491827290022</v>
      </c>
      <c r="AT49" s="285">
        <f t="shared" si="18"/>
        <v>48.630524541061611</v>
      </c>
      <c r="AU49" s="285">
        <f t="shared" si="19"/>
        <v>46.090963516001764</v>
      </c>
      <c r="AV49" s="285">
        <f t="shared" si="20"/>
        <v>48.329686405349989</v>
      </c>
      <c r="AW49" s="285">
        <f t="shared" si="21"/>
        <v>50.584000406856127</v>
      </c>
      <c r="AX49" s="285">
        <f t="shared" si="22"/>
        <v>51.635245844483208</v>
      </c>
      <c r="AY49" s="285">
        <f t="shared" si="23"/>
        <v>53.152839600388887</v>
      </c>
      <c r="AZ49" s="285">
        <f t="shared" si="24"/>
        <v>57.668805758258728</v>
      </c>
      <c r="BA49" s="285">
        <f t="shared" si="25"/>
        <v>61.401315004207582</v>
      </c>
      <c r="BB49" s="285">
        <f t="shared" si="26"/>
        <v>59.396900481589498</v>
      </c>
      <c r="BC49" s="285">
        <f t="shared" si="27"/>
        <v>58.539449963714979</v>
      </c>
      <c r="BD49" s="285">
        <f t="shared" si="28"/>
        <v>61.016654674049995</v>
      </c>
      <c r="BE49" s="285">
        <f t="shared" si="29"/>
        <v>64.170558645832429</v>
      </c>
      <c r="BF49" s="285">
        <f t="shared" si="30"/>
        <v>66.173737905686295</v>
      </c>
      <c r="BG49" s="285">
        <f t="shared" si="31"/>
        <v>63.638995142288671</v>
      </c>
      <c r="BH49" s="285">
        <f t="shared" si="32"/>
        <v>67.346983972319876</v>
      </c>
      <c r="BI49" s="285">
        <f t="shared" si="33"/>
        <v>71.785613949481814</v>
      </c>
      <c r="BJ49" s="285">
        <f t="shared" si="34"/>
        <v>74.72065736789169</v>
      </c>
      <c r="BK49" s="285">
        <f t="shared" si="35"/>
        <v>79.364867719951576</v>
      </c>
      <c r="BL49" s="285">
        <f t="shared" si="36"/>
        <v>77.22365444352701</v>
      </c>
      <c r="BM49" s="285">
        <f t="shared" si="37"/>
        <v>77.11543546194558</v>
      </c>
      <c r="BN49" s="285">
        <f t="shared" si="38"/>
        <v>74.823593102889532</v>
      </c>
      <c r="BO49" s="285">
        <f t="shared" si="39"/>
        <v>81.297354514287861</v>
      </c>
      <c r="BP49" s="285">
        <f t="shared" si="8"/>
        <v>79.159180556727776</v>
      </c>
      <c r="BQ49" s="285">
        <f t="shared" si="8"/>
        <v>79.9802668759298</v>
      </c>
      <c r="BR49" s="187">
        <f t="shared" si="1"/>
        <v>1.0422330944009572</v>
      </c>
    </row>
    <row r="50" spans="1:70" x14ac:dyDescent="0.25">
      <c r="A50" s="22" t="s">
        <v>44</v>
      </c>
      <c r="B50" s="23">
        <v>10629000.585000001</v>
      </c>
      <c r="C50" s="23">
        <v>10638005.471000001</v>
      </c>
      <c r="D50" s="24">
        <v>9216472.9800000004</v>
      </c>
      <c r="E50" s="23">
        <v>8149262.6449999996</v>
      </c>
      <c r="F50" s="23">
        <v>6941669.182</v>
      </c>
      <c r="G50" s="23">
        <v>6853292.4670000002</v>
      </c>
      <c r="H50" s="23">
        <v>6283241.7089999998</v>
      </c>
      <c r="I50" s="23">
        <v>6011957.2879999997</v>
      </c>
      <c r="J50" s="23">
        <v>5682880.7719999999</v>
      </c>
      <c r="K50" s="23">
        <v>5659811.4689999996</v>
      </c>
      <c r="L50" s="23">
        <v>5604800.7680000002</v>
      </c>
      <c r="M50" s="23">
        <v>5617104.0029999996</v>
      </c>
      <c r="N50" s="23">
        <v>5682026.5710000005</v>
      </c>
      <c r="O50" s="23">
        <v>5901386.466</v>
      </c>
      <c r="P50" s="23">
        <v>5947945.8590000002</v>
      </c>
      <c r="Q50" s="23">
        <v>5912972.7680000002</v>
      </c>
      <c r="R50" s="23">
        <v>5678405.5939999996</v>
      </c>
      <c r="S50" s="23">
        <v>5849682.3080000002</v>
      </c>
      <c r="T50" s="23">
        <v>5651423.6629999997</v>
      </c>
      <c r="U50" s="23">
        <v>4809161.0029999996</v>
      </c>
      <c r="V50" s="23">
        <v>5559880.6670000004</v>
      </c>
      <c r="W50" s="23">
        <v>5311525.3020000001</v>
      </c>
      <c r="X50" s="23">
        <v>5145538.642</v>
      </c>
      <c r="Y50" s="23">
        <v>4872731.9819999998</v>
      </c>
      <c r="Z50" s="23">
        <v>4433391.1330000004</v>
      </c>
      <c r="AA50" s="23">
        <v>3898453.2990000001</v>
      </c>
      <c r="AB50" s="23">
        <v>3846123.8119999999</v>
      </c>
      <c r="AC50" s="23">
        <v>3758402.0720000002</v>
      </c>
      <c r="AD50" s="23">
        <v>3929337.4449999998</v>
      </c>
      <c r="AE50" s="24">
        <v>3753108.5</v>
      </c>
      <c r="AF50" s="24">
        <v>3625042.54</v>
      </c>
      <c r="AG50" s="63" t="s">
        <v>4</v>
      </c>
      <c r="AH50" s="63" t="s">
        <v>4</v>
      </c>
      <c r="AI50" s="63" t="s">
        <v>4</v>
      </c>
      <c r="AJ50" s="285" t="str">
        <f t="shared" si="2"/>
        <v>:</v>
      </c>
      <c r="AK50" s="285" t="str">
        <f t="shared" si="9"/>
        <v>:</v>
      </c>
      <c r="AL50" s="285" t="str">
        <f t="shared" si="10"/>
        <v>:</v>
      </c>
      <c r="AM50" s="285" t="str">
        <f t="shared" si="11"/>
        <v>:</v>
      </c>
      <c r="AN50" s="285" t="str">
        <f t="shared" si="12"/>
        <v>:</v>
      </c>
      <c r="AO50" s="285" t="str">
        <f t="shared" si="13"/>
        <v>:</v>
      </c>
      <c r="AP50" s="285" t="str">
        <f t="shared" si="14"/>
        <v>:</v>
      </c>
      <c r="AQ50" s="285" t="str">
        <f t="shared" si="15"/>
        <v>:</v>
      </c>
      <c r="AR50" s="285" t="str">
        <f t="shared" si="16"/>
        <v>:</v>
      </c>
      <c r="AS50" s="285" t="str">
        <f t="shared" si="17"/>
        <v>:</v>
      </c>
      <c r="AT50" s="285">
        <f t="shared" si="18"/>
        <v>114.11598236382201</v>
      </c>
      <c r="AU50" s="285">
        <f t="shared" si="19"/>
        <v>115.42719741562941</v>
      </c>
      <c r="AV50" s="285">
        <f t="shared" si="20"/>
        <v>117.78441810644421</v>
      </c>
      <c r="AW50" s="285">
        <f t="shared" si="21"/>
        <v>123.40031237618433</v>
      </c>
      <c r="AX50" s="285">
        <f t="shared" si="22"/>
        <v>125.3727910827854</v>
      </c>
      <c r="AY50" s="285">
        <f t="shared" si="23"/>
        <v>125.53959169232779</v>
      </c>
      <c r="AZ50" s="285">
        <f t="shared" si="24"/>
        <v>121.46537775964791</v>
      </c>
      <c r="BA50" s="285">
        <f t="shared" si="25"/>
        <v>125.89250653778075</v>
      </c>
      <c r="BB50" s="285">
        <f t="shared" si="26"/>
        <v>122.34555460304009</v>
      </c>
      <c r="BC50" s="285">
        <f t="shared" si="27"/>
        <v>104.63032092584878</v>
      </c>
      <c r="BD50" s="285">
        <f t="shared" si="28"/>
        <v>121.44093254920999</v>
      </c>
      <c r="BE50" s="285">
        <f t="shared" si="29"/>
        <v>116.4854697815893</v>
      </c>
      <c r="BF50" s="285">
        <f t="shared" si="30"/>
        <v>113.20499677009022</v>
      </c>
      <c r="BG50" s="285">
        <f t="shared" si="31"/>
        <v>107.39349523277129</v>
      </c>
      <c r="BH50" s="285">
        <f t="shared" si="32"/>
        <v>97.98438578758109</v>
      </c>
      <c r="BI50" s="285">
        <f t="shared" si="33"/>
        <v>91.171286390694263</v>
      </c>
      <c r="BJ50" s="285">
        <f t="shared" si="34"/>
        <v>90.303931318252424</v>
      </c>
      <c r="BK50" s="285">
        <f t="shared" si="35"/>
        <v>88.610408817372104</v>
      </c>
      <c r="BL50" s="285">
        <f t="shared" si="36"/>
        <v>93.075283052235676</v>
      </c>
      <c r="BM50" s="285">
        <f t="shared" si="37"/>
        <v>89.394709320056776</v>
      </c>
      <c r="BN50" s="285">
        <f t="shared" si="38"/>
        <v>86.863195475192299</v>
      </c>
      <c r="BO50" s="285" t="str">
        <f t="shared" si="39"/>
        <v>:</v>
      </c>
      <c r="BP50" s="285" t="str">
        <f t="shared" si="8"/>
        <v>:</v>
      </c>
      <c r="BQ50" s="285" t="str">
        <f t="shared" si="8"/>
        <v>:</v>
      </c>
      <c r="BR50" s="187" t="str">
        <f t="shared" si="1"/>
        <v>:</v>
      </c>
    </row>
    <row r="51" spans="1:70" x14ac:dyDescent="0.25">
      <c r="A51" s="22" t="s">
        <v>121</v>
      </c>
      <c r="B51" s="30" t="s">
        <v>4</v>
      </c>
      <c r="C51" s="30" t="s">
        <v>4</v>
      </c>
      <c r="D51" s="30" t="s">
        <v>4</v>
      </c>
      <c r="E51" s="30" t="s">
        <v>4</v>
      </c>
      <c r="F51" s="30" t="s">
        <v>4</v>
      </c>
      <c r="G51" s="30" t="s">
        <v>4</v>
      </c>
      <c r="H51" s="30" t="s">
        <v>4</v>
      </c>
      <c r="I51" s="30" t="s">
        <v>4</v>
      </c>
      <c r="J51" s="30" t="s">
        <v>4</v>
      </c>
      <c r="K51" s="30" t="s">
        <v>4</v>
      </c>
      <c r="L51" s="27">
        <v>64790.998</v>
      </c>
      <c r="M51" s="27">
        <v>79771.266000000003</v>
      </c>
      <c r="N51" s="27">
        <v>79431.178</v>
      </c>
      <c r="O51" s="27">
        <v>83622.967000000004</v>
      </c>
      <c r="P51" s="27">
        <v>84094.705000000002</v>
      </c>
      <c r="Q51" s="27">
        <v>81629.959000000003</v>
      </c>
      <c r="R51" s="27">
        <v>82495.434999999998</v>
      </c>
      <c r="S51" s="27">
        <v>85790.292000000001</v>
      </c>
      <c r="T51" s="27">
        <v>92907.987999999998</v>
      </c>
      <c r="U51" s="27">
        <v>102942.70600000001</v>
      </c>
      <c r="V51" s="27">
        <v>105369.811</v>
      </c>
      <c r="W51" s="27">
        <v>106377.02099999999</v>
      </c>
      <c r="X51" s="27">
        <v>99804.258000000002</v>
      </c>
      <c r="Y51" s="27">
        <v>96813.642000000007</v>
      </c>
      <c r="Z51" s="27">
        <v>92828.900999999998</v>
      </c>
      <c r="AA51" s="27">
        <v>105690.723</v>
      </c>
      <c r="AB51" s="27">
        <v>113193.762</v>
      </c>
      <c r="AC51" s="28">
        <v>107541.12</v>
      </c>
      <c r="AD51" s="28">
        <v>108225.8</v>
      </c>
      <c r="AE51" s="27">
        <v>111741.697</v>
      </c>
      <c r="AF51" s="27">
        <v>111581.545</v>
      </c>
      <c r="AG51" s="27">
        <v>120914.454</v>
      </c>
      <c r="AH51" s="27">
        <v>111459.232</v>
      </c>
      <c r="AI51" s="28">
        <v>106860.63</v>
      </c>
      <c r="AJ51" s="285" t="str">
        <f t="shared" si="2"/>
        <v>:</v>
      </c>
      <c r="AK51" s="285" t="str">
        <f t="shared" si="9"/>
        <v>:</v>
      </c>
      <c r="AL51" s="285" t="str">
        <f t="shared" si="10"/>
        <v>:</v>
      </c>
      <c r="AM51" s="285" t="str">
        <f t="shared" si="11"/>
        <v>:</v>
      </c>
      <c r="AN51" s="285" t="str">
        <f t="shared" si="12"/>
        <v>:</v>
      </c>
      <c r="AO51" s="285" t="str">
        <f t="shared" si="13"/>
        <v>:</v>
      </c>
      <c r="AP51" s="285" t="str">
        <f t="shared" si="14"/>
        <v>:</v>
      </c>
      <c r="AQ51" s="285" t="str">
        <f t="shared" si="15"/>
        <v>:</v>
      </c>
      <c r="AR51" s="285" t="str">
        <f t="shared" si="16"/>
        <v>:</v>
      </c>
      <c r="AS51" s="285" t="str">
        <f t="shared" si="17"/>
        <v>:</v>
      </c>
      <c r="AT51" s="285" t="str">
        <f t="shared" si="18"/>
        <v>:</v>
      </c>
      <c r="AU51" s="285" t="str">
        <f t="shared" si="19"/>
        <v>:</v>
      </c>
      <c r="AV51" s="285" t="str">
        <f t="shared" si="20"/>
        <v>:</v>
      </c>
      <c r="AW51" s="285">
        <f t="shared" si="21"/>
        <v>42.127439294710328</v>
      </c>
      <c r="AX51" s="285">
        <f t="shared" si="22"/>
        <v>41.713643353174604</v>
      </c>
      <c r="AY51" s="285">
        <f t="shared" si="23"/>
        <v>39.995080352768255</v>
      </c>
      <c r="AZ51" s="285">
        <f t="shared" si="24"/>
        <v>39.283540476190474</v>
      </c>
      <c r="BA51" s="285">
        <f t="shared" si="25"/>
        <v>40.339478668439675</v>
      </c>
      <c r="BB51" s="285">
        <f t="shared" si="26"/>
        <v>43.150018647193697</v>
      </c>
      <c r="BC51" s="285">
        <f t="shared" si="27"/>
        <v>47.206569859209445</v>
      </c>
      <c r="BD51" s="285">
        <f t="shared" si="28"/>
        <v>47.719522197067448</v>
      </c>
      <c r="BE51" s="285">
        <f t="shared" si="29"/>
        <v>59.29004949336187</v>
      </c>
      <c r="BF51" s="285" t="str">
        <f t="shared" si="30"/>
        <v>:</v>
      </c>
      <c r="BG51" s="285" t="str">
        <f t="shared" si="31"/>
        <v>:</v>
      </c>
      <c r="BH51" s="285" t="str">
        <f t="shared" si="32"/>
        <v>:</v>
      </c>
      <c r="BI51" s="285" t="str">
        <f t="shared" si="33"/>
        <v>:</v>
      </c>
      <c r="BJ51" s="285">
        <f t="shared" si="34"/>
        <v>63.893376849453936</v>
      </c>
      <c r="BK51" s="285">
        <f t="shared" si="35"/>
        <v>60.296748416483929</v>
      </c>
      <c r="BL51" s="285">
        <f t="shared" si="36"/>
        <v>60.175390018159518</v>
      </c>
      <c r="BM51" s="285">
        <f t="shared" si="37"/>
        <v>62.228553082811615</v>
      </c>
      <c r="BN51" s="285">
        <f t="shared" si="38"/>
        <v>62.611865676457462</v>
      </c>
      <c r="BO51" s="285">
        <f t="shared" si="39"/>
        <v>67.242462125720039</v>
      </c>
      <c r="BP51" s="285">
        <f t="shared" si="8"/>
        <v>62.830357429743785</v>
      </c>
      <c r="BQ51" s="285" t="str">
        <f t="shared" si="8"/>
        <v>:</v>
      </c>
      <c r="BR51" s="187" t="str">
        <f t="shared" si="1"/>
        <v>:</v>
      </c>
    </row>
    <row r="52" spans="1:70" x14ac:dyDescent="0.25">
      <c r="A52" s="188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</row>
    <row r="53" spans="1:70" x14ac:dyDescent="0.25">
      <c r="A53" s="188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</row>
    <row r="54" spans="1:70" x14ac:dyDescent="0.25">
      <c r="A54" s="10" t="s">
        <v>305</v>
      </c>
    </row>
    <row r="55" spans="1:70" x14ac:dyDescent="0.25">
      <c r="A55" s="12" t="s">
        <v>138</v>
      </c>
      <c r="B55" s="12" t="s">
        <v>139</v>
      </c>
    </row>
    <row r="56" spans="1:70" x14ac:dyDescent="0.25">
      <c r="A56" s="284" t="s">
        <v>285</v>
      </c>
      <c r="B56" s="295" t="s">
        <v>286</v>
      </c>
      <c r="C56" s="296"/>
      <c r="D56" s="296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</row>
    <row r="58" spans="1:70" x14ac:dyDescent="0.25">
      <c r="A58" s="13" t="s">
        <v>140</v>
      </c>
      <c r="D58" s="13" t="s">
        <v>287</v>
      </c>
    </row>
    <row r="59" spans="1:70" x14ac:dyDescent="0.25">
      <c r="A59" s="13" t="s">
        <v>141</v>
      </c>
      <c r="D59" s="13" t="s">
        <v>288</v>
      </c>
    </row>
    <row r="60" spans="1:70" x14ac:dyDescent="0.25">
      <c r="A60" s="10" t="s">
        <v>186</v>
      </c>
      <c r="C60" s="13" t="s">
        <v>187</v>
      </c>
      <c r="D60" s="4"/>
    </row>
    <row r="61" spans="1:70" x14ac:dyDescent="0.25">
      <c r="A61" s="10" t="s">
        <v>189</v>
      </c>
      <c r="C61" s="13" t="s">
        <v>196</v>
      </c>
      <c r="D61" s="4"/>
    </row>
    <row r="62" spans="1:70" x14ac:dyDescent="0.25">
      <c r="A62" s="10" t="s">
        <v>197</v>
      </c>
      <c r="C62" s="13" t="s">
        <v>48</v>
      </c>
      <c r="D62" s="4"/>
    </row>
    <row r="63" spans="1:70" x14ac:dyDescent="0.25">
      <c r="A63" s="10" t="s">
        <v>198</v>
      </c>
      <c r="C63" s="13" t="s">
        <v>48</v>
      </c>
      <c r="D63" s="4"/>
    </row>
    <row r="64" spans="1:70" x14ac:dyDescent="0.25">
      <c r="A64" s="4"/>
      <c r="B64" s="4"/>
      <c r="C64" s="4"/>
      <c r="D64" s="4"/>
    </row>
    <row r="65" spans="1:35" x14ac:dyDescent="0.25">
      <c r="A65" s="185" t="s">
        <v>46</v>
      </c>
      <c r="B65" s="186">
        <v>1990</v>
      </c>
      <c r="C65" s="186">
        <v>1991</v>
      </c>
      <c r="D65" s="186">
        <v>1992</v>
      </c>
      <c r="E65" s="186">
        <v>1993</v>
      </c>
      <c r="F65" s="186">
        <v>1994</v>
      </c>
      <c r="G65" s="186">
        <v>1995</v>
      </c>
      <c r="H65" s="186">
        <v>1996</v>
      </c>
      <c r="I65" s="186">
        <v>1997</v>
      </c>
      <c r="J65" s="186">
        <v>1998</v>
      </c>
      <c r="K65" s="186">
        <v>1999</v>
      </c>
      <c r="L65" s="186">
        <v>2000</v>
      </c>
      <c r="M65" s="186">
        <v>2001</v>
      </c>
      <c r="N65" s="186">
        <v>2002</v>
      </c>
      <c r="O65" s="186">
        <v>2003</v>
      </c>
      <c r="P65" s="186">
        <v>2004</v>
      </c>
      <c r="Q65" s="186">
        <v>2005</v>
      </c>
      <c r="R65" s="186">
        <v>2006</v>
      </c>
      <c r="S65" s="186">
        <v>2007</v>
      </c>
      <c r="T65" s="186">
        <v>2008</v>
      </c>
      <c r="U65" s="186">
        <v>2009</v>
      </c>
      <c r="V65" s="186">
        <v>2010</v>
      </c>
      <c r="W65" s="186">
        <v>2011</v>
      </c>
      <c r="X65" s="186">
        <v>2012</v>
      </c>
      <c r="Y65" s="186">
        <v>2013</v>
      </c>
      <c r="Z65" s="186">
        <v>2014</v>
      </c>
      <c r="AA65" s="186">
        <v>2015</v>
      </c>
      <c r="AB65" s="186">
        <v>2016</v>
      </c>
      <c r="AC65" s="186">
        <v>2017</v>
      </c>
      <c r="AD65" s="186">
        <v>2018</v>
      </c>
      <c r="AE65" s="186">
        <v>2019</v>
      </c>
      <c r="AF65" s="186">
        <v>2020</v>
      </c>
      <c r="AG65" s="186">
        <v>2021</v>
      </c>
      <c r="AH65" s="186">
        <v>2022</v>
      </c>
      <c r="AI65" s="186">
        <v>2023</v>
      </c>
    </row>
    <row r="66" spans="1:35" x14ac:dyDescent="0.25">
      <c r="A66" s="22" t="s">
        <v>118</v>
      </c>
      <c r="B66" s="63">
        <v>418030739</v>
      </c>
      <c r="C66" s="63">
        <v>419504036</v>
      </c>
      <c r="D66" s="63">
        <v>420413536</v>
      </c>
      <c r="E66" s="63">
        <v>421912578</v>
      </c>
      <c r="F66" s="63">
        <v>423104986</v>
      </c>
      <c r="G66" s="63">
        <v>423960534</v>
      </c>
      <c r="H66" s="63">
        <v>424641798</v>
      </c>
      <c r="I66" s="63">
        <v>425273491</v>
      </c>
      <c r="J66" s="63">
        <v>427482962</v>
      </c>
      <c r="K66" s="63">
        <v>427998269</v>
      </c>
      <c r="L66" s="63">
        <v>428473834</v>
      </c>
      <c r="M66" s="63">
        <v>429240746</v>
      </c>
      <c r="N66" s="63">
        <v>429723142</v>
      </c>
      <c r="O66" s="63">
        <v>431190184</v>
      </c>
      <c r="P66" s="63">
        <v>432762039</v>
      </c>
      <c r="Q66" s="63">
        <v>434416272</v>
      </c>
      <c r="R66" s="63">
        <v>435816236</v>
      </c>
      <c r="S66" s="63">
        <v>437227496</v>
      </c>
      <c r="T66" s="63">
        <v>438725386</v>
      </c>
      <c r="U66" s="63">
        <v>440047892</v>
      </c>
      <c r="V66" s="63">
        <v>440660421</v>
      </c>
      <c r="W66" s="63">
        <v>439942305</v>
      </c>
      <c r="X66" s="63">
        <v>440552661</v>
      </c>
      <c r="Y66" s="63">
        <v>441257711</v>
      </c>
      <c r="Z66" s="63">
        <v>442266046</v>
      </c>
      <c r="AA66" s="63">
        <v>442911027</v>
      </c>
      <c r="AB66" s="63">
        <v>443987823</v>
      </c>
      <c r="AC66" s="63">
        <v>444655529</v>
      </c>
      <c r="AD66" s="63">
        <v>445287011</v>
      </c>
      <c r="AE66" s="63">
        <v>446135629</v>
      </c>
      <c r="AF66" s="63">
        <v>447015600</v>
      </c>
      <c r="AG66" s="63">
        <v>445872542</v>
      </c>
      <c r="AH66" s="63">
        <v>445972024</v>
      </c>
      <c r="AI66" s="63">
        <v>447695350</v>
      </c>
    </row>
    <row r="67" spans="1:35" x14ac:dyDescent="0.25">
      <c r="A67" s="22" t="s">
        <v>12</v>
      </c>
      <c r="B67" s="30">
        <v>9947782</v>
      </c>
      <c r="C67" s="30">
        <v>9986975</v>
      </c>
      <c r="D67" s="30">
        <v>10021997</v>
      </c>
      <c r="E67" s="30">
        <v>10068319</v>
      </c>
      <c r="F67" s="30">
        <v>10100631</v>
      </c>
      <c r="G67" s="30">
        <v>10130574</v>
      </c>
      <c r="H67" s="30">
        <v>10143047</v>
      </c>
      <c r="I67" s="30">
        <v>10170226</v>
      </c>
      <c r="J67" s="30">
        <v>10192264</v>
      </c>
      <c r="K67" s="30">
        <v>10213752</v>
      </c>
      <c r="L67" s="30">
        <v>10239085</v>
      </c>
      <c r="M67" s="30">
        <v>10263414</v>
      </c>
      <c r="N67" s="30">
        <v>10309725</v>
      </c>
      <c r="O67" s="30">
        <v>10355844</v>
      </c>
      <c r="P67" s="30">
        <v>10396421</v>
      </c>
      <c r="Q67" s="30">
        <v>10445852</v>
      </c>
      <c r="R67" s="30">
        <v>10511382</v>
      </c>
      <c r="S67" s="30">
        <v>10584534</v>
      </c>
      <c r="T67" s="30">
        <v>10666866</v>
      </c>
      <c r="U67" s="30">
        <v>10753080</v>
      </c>
      <c r="V67" s="30">
        <v>10839905</v>
      </c>
      <c r="W67" s="30">
        <v>11000638</v>
      </c>
      <c r="X67" s="30">
        <v>11075889</v>
      </c>
      <c r="Y67" s="30">
        <v>11137974</v>
      </c>
      <c r="Z67" s="30">
        <v>11180840</v>
      </c>
      <c r="AA67" s="30">
        <v>11237274</v>
      </c>
      <c r="AB67" s="30">
        <v>11311117</v>
      </c>
      <c r="AC67" s="30">
        <v>11351727</v>
      </c>
      <c r="AD67" s="30">
        <v>11398589</v>
      </c>
      <c r="AE67" s="30">
        <v>11455519</v>
      </c>
      <c r="AF67" s="30">
        <v>11522440</v>
      </c>
      <c r="AG67" s="30">
        <v>11554767</v>
      </c>
      <c r="AH67" s="30">
        <v>11617623</v>
      </c>
      <c r="AI67" s="30">
        <v>11742796</v>
      </c>
    </row>
    <row r="68" spans="1:35" x14ac:dyDescent="0.25">
      <c r="A68" s="22" t="s">
        <v>13</v>
      </c>
      <c r="B68" s="63">
        <v>8767308</v>
      </c>
      <c r="C68" s="63">
        <v>8669269</v>
      </c>
      <c r="D68" s="63">
        <v>8595465</v>
      </c>
      <c r="E68" s="63">
        <v>8484863</v>
      </c>
      <c r="F68" s="63">
        <v>8459763</v>
      </c>
      <c r="G68" s="63">
        <v>8427418</v>
      </c>
      <c r="H68" s="63">
        <v>8384715</v>
      </c>
      <c r="I68" s="63">
        <v>8340936</v>
      </c>
      <c r="J68" s="63">
        <v>8283200</v>
      </c>
      <c r="K68" s="63">
        <v>8230371</v>
      </c>
      <c r="L68" s="63">
        <v>8190876</v>
      </c>
      <c r="M68" s="63">
        <v>8149468</v>
      </c>
      <c r="N68" s="63">
        <v>7868815</v>
      </c>
      <c r="O68" s="63">
        <v>7805506</v>
      </c>
      <c r="P68" s="63">
        <v>7745147</v>
      </c>
      <c r="Q68" s="63">
        <v>7688573</v>
      </c>
      <c r="R68" s="63">
        <v>7629371</v>
      </c>
      <c r="S68" s="63">
        <v>7572673</v>
      </c>
      <c r="T68" s="63">
        <v>7518002</v>
      </c>
      <c r="U68" s="63">
        <v>7467119</v>
      </c>
      <c r="V68" s="63">
        <v>7421766</v>
      </c>
      <c r="W68" s="63">
        <v>7369431</v>
      </c>
      <c r="X68" s="63">
        <v>7327224</v>
      </c>
      <c r="Y68" s="63">
        <v>7202556</v>
      </c>
      <c r="Z68" s="63">
        <v>7117453</v>
      </c>
      <c r="AA68" s="63">
        <v>7029690</v>
      </c>
      <c r="AB68" s="63">
        <v>6938759</v>
      </c>
      <c r="AC68" s="63">
        <v>6849518</v>
      </c>
      <c r="AD68" s="63">
        <v>6757418</v>
      </c>
      <c r="AE68" s="63">
        <v>6664177</v>
      </c>
      <c r="AF68" s="63">
        <v>6569275</v>
      </c>
      <c r="AG68" s="63">
        <v>6532117</v>
      </c>
      <c r="AH68" s="63">
        <v>6482484</v>
      </c>
      <c r="AI68" s="63">
        <v>6447710</v>
      </c>
    </row>
    <row r="69" spans="1:35" x14ac:dyDescent="0.25">
      <c r="A69" s="22" t="s">
        <v>96</v>
      </c>
      <c r="B69" s="30">
        <v>10362102</v>
      </c>
      <c r="C69" s="30">
        <v>10304607</v>
      </c>
      <c r="D69" s="30">
        <v>10312548</v>
      </c>
      <c r="E69" s="30">
        <v>10325697</v>
      </c>
      <c r="F69" s="30">
        <v>10334013</v>
      </c>
      <c r="G69" s="30">
        <v>10333161</v>
      </c>
      <c r="H69" s="30">
        <v>10321344</v>
      </c>
      <c r="I69" s="30">
        <v>10309137</v>
      </c>
      <c r="J69" s="30">
        <v>10299125</v>
      </c>
      <c r="K69" s="30">
        <v>10289621</v>
      </c>
      <c r="L69" s="30">
        <v>10278098</v>
      </c>
      <c r="M69" s="30">
        <v>10232027</v>
      </c>
      <c r="N69" s="30">
        <v>10201182</v>
      </c>
      <c r="O69" s="30">
        <v>10192649</v>
      </c>
      <c r="P69" s="30">
        <v>10195347</v>
      </c>
      <c r="Q69" s="30">
        <v>10198855</v>
      </c>
      <c r="R69" s="30">
        <v>10223577</v>
      </c>
      <c r="S69" s="30">
        <v>10254233</v>
      </c>
      <c r="T69" s="30">
        <v>10343422</v>
      </c>
      <c r="U69" s="30">
        <v>10425783</v>
      </c>
      <c r="V69" s="30">
        <v>10462088</v>
      </c>
      <c r="W69" s="30">
        <v>10486731</v>
      </c>
      <c r="X69" s="30">
        <v>10505445</v>
      </c>
      <c r="Y69" s="30">
        <v>10516125</v>
      </c>
      <c r="Z69" s="30">
        <v>10512419</v>
      </c>
      <c r="AA69" s="30">
        <v>10538275</v>
      </c>
      <c r="AB69" s="30">
        <v>10553843</v>
      </c>
      <c r="AC69" s="30">
        <v>10578820</v>
      </c>
      <c r="AD69" s="30">
        <v>10610055</v>
      </c>
      <c r="AE69" s="30">
        <v>10649800</v>
      </c>
      <c r="AF69" s="30">
        <v>10693939</v>
      </c>
      <c r="AG69" s="30">
        <v>10494836</v>
      </c>
      <c r="AH69" s="30">
        <v>10516707</v>
      </c>
      <c r="AI69" s="30">
        <v>10827529</v>
      </c>
    </row>
    <row r="70" spans="1:35" x14ac:dyDescent="0.25">
      <c r="A70" s="22" t="s">
        <v>14</v>
      </c>
      <c r="B70" s="63">
        <v>5135409</v>
      </c>
      <c r="C70" s="63">
        <v>5146469</v>
      </c>
      <c r="D70" s="63">
        <v>5162126</v>
      </c>
      <c r="E70" s="63">
        <v>5180614</v>
      </c>
      <c r="F70" s="63">
        <v>5196642</v>
      </c>
      <c r="G70" s="63">
        <v>5215718</v>
      </c>
      <c r="H70" s="63">
        <v>5251027</v>
      </c>
      <c r="I70" s="63">
        <v>5275121</v>
      </c>
      <c r="J70" s="63">
        <v>5294860</v>
      </c>
      <c r="K70" s="63">
        <v>5313577</v>
      </c>
      <c r="L70" s="63">
        <v>5330020</v>
      </c>
      <c r="M70" s="63">
        <v>5349212</v>
      </c>
      <c r="N70" s="63">
        <v>5368354</v>
      </c>
      <c r="O70" s="63">
        <v>5383507</v>
      </c>
      <c r="P70" s="63">
        <v>5397640</v>
      </c>
      <c r="Q70" s="63">
        <v>5411405</v>
      </c>
      <c r="R70" s="63">
        <v>5427459</v>
      </c>
      <c r="S70" s="63">
        <v>5447084</v>
      </c>
      <c r="T70" s="63">
        <v>5475791</v>
      </c>
      <c r="U70" s="63">
        <v>5511451</v>
      </c>
      <c r="V70" s="63">
        <v>5534738</v>
      </c>
      <c r="W70" s="63">
        <v>5560628</v>
      </c>
      <c r="X70" s="63">
        <v>5580516</v>
      </c>
      <c r="Y70" s="63">
        <v>5602628</v>
      </c>
      <c r="Z70" s="63">
        <v>5627235</v>
      </c>
      <c r="AA70" s="63">
        <v>5659715</v>
      </c>
      <c r="AB70" s="63">
        <v>5707251</v>
      </c>
      <c r="AC70" s="63">
        <v>5748769</v>
      </c>
      <c r="AD70" s="63">
        <v>5781190</v>
      </c>
      <c r="AE70" s="63">
        <v>5806081</v>
      </c>
      <c r="AF70" s="63">
        <v>5822763</v>
      </c>
      <c r="AG70" s="63">
        <v>5840045</v>
      </c>
      <c r="AH70" s="63">
        <v>5873420</v>
      </c>
      <c r="AI70" s="63">
        <v>5932654</v>
      </c>
    </row>
    <row r="71" spans="1:35" x14ac:dyDescent="0.25">
      <c r="A71" s="22" t="s">
        <v>15</v>
      </c>
      <c r="B71" s="30">
        <v>62679035</v>
      </c>
      <c r="C71" s="30">
        <v>79753227</v>
      </c>
      <c r="D71" s="30">
        <v>80274564</v>
      </c>
      <c r="E71" s="30">
        <v>80974632</v>
      </c>
      <c r="F71" s="30">
        <v>81338093</v>
      </c>
      <c r="G71" s="30">
        <v>81538603</v>
      </c>
      <c r="H71" s="30">
        <v>81817499</v>
      </c>
      <c r="I71" s="30">
        <v>82012162</v>
      </c>
      <c r="J71" s="30">
        <v>82057379</v>
      </c>
      <c r="K71" s="30">
        <v>82037011</v>
      </c>
      <c r="L71" s="30">
        <v>82163475</v>
      </c>
      <c r="M71" s="30">
        <v>82259540</v>
      </c>
      <c r="N71" s="30">
        <v>82440309</v>
      </c>
      <c r="O71" s="30">
        <v>82536680</v>
      </c>
      <c r="P71" s="30">
        <v>82531671</v>
      </c>
      <c r="Q71" s="30">
        <v>82500849</v>
      </c>
      <c r="R71" s="30">
        <v>82437995</v>
      </c>
      <c r="S71" s="30">
        <v>82314906</v>
      </c>
      <c r="T71" s="30">
        <v>82217837</v>
      </c>
      <c r="U71" s="30">
        <v>82002356</v>
      </c>
      <c r="V71" s="30">
        <v>81802257</v>
      </c>
      <c r="W71" s="30">
        <v>80222065</v>
      </c>
      <c r="X71" s="30">
        <v>80327900</v>
      </c>
      <c r="Y71" s="30">
        <v>80523746</v>
      </c>
      <c r="Z71" s="30">
        <v>80767463</v>
      </c>
      <c r="AA71" s="30">
        <v>81197537</v>
      </c>
      <c r="AB71" s="30">
        <v>82175684</v>
      </c>
      <c r="AC71" s="30">
        <v>82521653</v>
      </c>
      <c r="AD71" s="30">
        <v>82792351</v>
      </c>
      <c r="AE71" s="30">
        <v>83019213</v>
      </c>
      <c r="AF71" s="30">
        <v>83166711</v>
      </c>
      <c r="AG71" s="30">
        <v>83155031</v>
      </c>
      <c r="AH71" s="30">
        <v>83237124</v>
      </c>
      <c r="AI71" s="30">
        <v>83118501</v>
      </c>
    </row>
    <row r="72" spans="1:35" x14ac:dyDescent="0.25">
      <c r="A72" s="22" t="s">
        <v>16</v>
      </c>
      <c r="B72" s="63">
        <v>1570599</v>
      </c>
      <c r="C72" s="63">
        <v>1567749</v>
      </c>
      <c r="D72" s="63">
        <v>1554878</v>
      </c>
      <c r="E72" s="63">
        <v>1511303</v>
      </c>
      <c r="F72" s="63">
        <v>1476952</v>
      </c>
      <c r="G72" s="63">
        <v>1448075</v>
      </c>
      <c r="H72" s="63">
        <v>1425192</v>
      </c>
      <c r="I72" s="63">
        <v>1405996</v>
      </c>
      <c r="J72" s="63">
        <v>1393074</v>
      </c>
      <c r="K72" s="63">
        <v>1379237</v>
      </c>
      <c r="L72" s="63">
        <v>1401250</v>
      </c>
      <c r="M72" s="63">
        <v>1392720</v>
      </c>
      <c r="N72" s="63">
        <v>1383510</v>
      </c>
      <c r="O72" s="63">
        <v>1375190</v>
      </c>
      <c r="P72" s="63">
        <v>1366250</v>
      </c>
      <c r="Q72" s="63">
        <v>1358850</v>
      </c>
      <c r="R72" s="63">
        <v>1350700</v>
      </c>
      <c r="S72" s="63">
        <v>1342920</v>
      </c>
      <c r="T72" s="63">
        <v>1338440</v>
      </c>
      <c r="U72" s="63">
        <v>1335740</v>
      </c>
      <c r="V72" s="63">
        <v>1333290</v>
      </c>
      <c r="W72" s="63">
        <v>1329660</v>
      </c>
      <c r="X72" s="63">
        <v>1325217</v>
      </c>
      <c r="Y72" s="63">
        <v>1320174</v>
      </c>
      <c r="Z72" s="63">
        <v>1315819</v>
      </c>
      <c r="AA72" s="63">
        <v>1314870</v>
      </c>
      <c r="AB72" s="63">
        <v>1315944</v>
      </c>
      <c r="AC72" s="63">
        <v>1315635</v>
      </c>
      <c r="AD72" s="63">
        <v>1319133</v>
      </c>
      <c r="AE72" s="63">
        <v>1324820</v>
      </c>
      <c r="AF72" s="63">
        <v>1328976</v>
      </c>
      <c r="AG72" s="63">
        <v>1330068</v>
      </c>
      <c r="AH72" s="63">
        <v>1331796</v>
      </c>
      <c r="AI72" s="63">
        <v>1365884</v>
      </c>
    </row>
    <row r="73" spans="1:35" x14ac:dyDescent="0.25">
      <c r="A73" s="22" t="s">
        <v>17</v>
      </c>
      <c r="B73" s="30">
        <v>3506970</v>
      </c>
      <c r="C73" s="30">
        <v>3520977</v>
      </c>
      <c r="D73" s="30">
        <v>3547492</v>
      </c>
      <c r="E73" s="30">
        <v>3569367</v>
      </c>
      <c r="F73" s="30">
        <v>3583154</v>
      </c>
      <c r="G73" s="30">
        <v>3597617</v>
      </c>
      <c r="H73" s="30">
        <v>3620065</v>
      </c>
      <c r="I73" s="30">
        <v>3654955</v>
      </c>
      <c r="J73" s="30">
        <v>3693386</v>
      </c>
      <c r="K73" s="30">
        <v>3732006</v>
      </c>
      <c r="L73" s="30">
        <v>3777565</v>
      </c>
      <c r="M73" s="30">
        <v>3832783</v>
      </c>
      <c r="N73" s="30">
        <v>3899702</v>
      </c>
      <c r="O73" s="30">
        <v>3964191</v>
      </c>
      <c r="P73" s="30">
        <v>4028851</v>
      </c>
      <c r="Q73" s="30">
        <v>4111672</v>
      </c>
      <c r="R73" s="30">
        <v>4208156</v>
      </c>
      <c r="S73" s="30">
        <v>4340118</v>
      </c>
      <c r="T73" s="30">
        <v>4457765</v>
      </c>
      <c r="U73" s="30">
        <v>4521322</v>
      </c>
      <c r="V73" s="30">
        <v>4549428</v>
      </c>
      <c r="W73" s="30">
        <v>4570881</v>
      </c>
      <c r="X73" s="30">
        <v>4589287</v>
      </c>
      <c r="Y73" s="30">
        <v>4609779</v>
      </c>
      <c r="Z73" s="30">
        <v>4637852</v>
      </c>
      <c r="AA73" s="30">
        <v>4677627</v>
      </c>
      <c r="AB73" s="30">
        <v>4726286</v>
      </c>
      <c r="AC73" s="30">
        <v>4799157</v>
      </c>
      <c r="AD73" s="30">
        <v>4855733</v>
      </c>
      <c r="AE73" s="30">
        <v>4940311</v>
      </c>
      <c r="AF73" s="30">
        <v>5012600</v>
      </c>
      <c r="AG73" s="30">
        <v>5066893</v>
      </c>
      <c r="AH73" s="30">
        <v>5154277</v>
      </c>
      <c r="AI73" s="30">
        <v>5271395</v>
      </c>
    </row>
    <row r="74" spans="1:35" x14ac:dyDescent="0.25">
      <c r="A74" s="22" t="s">
        <v>18</v>
      </c>
      <c r="B74" s="63">
        <v>10120892</v>
      </c>
      <c r="C74" s="63">
        <v>10272691</v>
      </c>
      <c r="D74" s="63">
        <v>10367163</v>
      </c>
      <c r="E74" s="63">
        <v>10430958</v>
      </c>
      <c r="F74" s="63">
        <v>10489871</v>
      </c>
      <c r="G74" s="63">
        <v>10535973</v>
      </c>
      <c r="H74" s="63">
        <v>10588332</v>
      </c>
      <c r="I74" s="63">
        <v>10629267</v>
      </c>
      <c r="J74" s="63">
        <v>10693250</v>
      </c>
      <c r="K74" s="63">
        <v>10747768</v>
      </c>
      <c r="L74" s="63">
        <v>10775627</v>
      </c>
      <c r="M74" s="63">
        <v>10835989</v>
      </c>
      <c r="N74" s="63">
        <v>10888274</v>
      </c>
      <c r="O74" s="63">
        <v>10915770</v>
      </c>
      <c r="P74" s="63">
        <v>10940369</v>
      </c>
      <c r="Q74" s="63">
        <v>10969912</v>
      </c>
      <c r="R74" s="63">
        <v>11004716</v>
      </c>
      <c r="S74" s="63">
        <v>11036008</v>
      </c>
      <c r="T74" s="63">
        <v>11060937</v>
      </c>
      <c r="U74" s="63">
        <v>11094745</v>
      </c>
      <c r="V74" s="63">
        <v>11119289</v>
      </c>
      <c r="W74" s="63">
        <v>11123392</v>
      </c>
      <c r="X74" s="63">
        <v>11086406</v>
      </c>
      <c r="Y74" s="63">
        <v>11003615</v>
      </c>
      <c r="Z74" s="63">
        <v>10926807</v>
      </c>
      <c r="AA74" s="63">
        <v>10858018</v>
      </c>
      <c r="AB74" s="63">
        <v>10783748</v>
      </c>
      <c r="AC74" s="63">
        <v>10768193</v>
      </c>
      <c r="AD74" s="63">
        <v>10741165</v>
      </c>
      <c r="AE74" s="63">
        <v>10724599</v>
      </c>
      <c r="AF74" s="63">
        <v>10718565</v>
      </c>
      <c r="AG74" s="63">
        <v>10678632</v>
      </c>
      <c r="AH74" s="63">
        <v>10459782</v>
      </c>
      <c r="AI74" s="63">
        <v>10413982</v>
      </c>
    </row>
    <row r="75" spans="1:35" x14ac:dyDescent="0.25">
      <c r="A75" s="22" t="s">
        <v>19</v>
      </c>
      <c r="B75" s="30">
        <v>38853227</v>
      </c>
      <c r="C75" s="30">
        <v>38881416</v>
      </c>
      <c r="D75" s="30">
        <v>39051336</v>
      </c>
      <c r="E75" s="30">
        <v>39264034</v>
      </c>
      <c r="F75" s="30">
        <v>39458489</v>
      </c>
      <c r="G75" s="30">
        <v>39639726</v>
      </c>
      <c r="H75" s="30">
        <v>39808374</v>
      </c>
      <c r="I75" s="30">
        <v>39971329</v>
      </c>
      <c r="J75" s="30">
        <v>40143449</v>
      </c>
      <c r="K75" s="30">
        <v>40303568</v>
      </c>
      <c r="L75" s="30">
        <v>40470182</v>
      </c>
      <c r="M75" s="30">
        <v>40665545</v>
      </c>
      <c r="N75" s="30">
        <v>41035278</v>
      </c>
      <c r="O75" s="30">
        <v>41827838</v>
      </c>
      <c r="P75" s="30">
        <v>42547451</v>
      </c>
      <c r="Q75" s="30">
        <v>43296338</v>
      </c>
      <c r="R75" s="30">
        <v>44009971</v>
      </c>
      <c r="S75" s="30">
        <v>44784666</v>
      </c>
      <c r="T75" s="30">
        <v>45668939</v>
      </c>
      <c r="U75" s="30">
        <v>46239273</v>
      </c>
      <c r="V75" s="30">
        <v>46486619</v>
      </c>
      <c r="W75" s="30">
        <v>46667174</v>
      </c>
      <c r="X75" s="30">
        <v>46818219</v>
      </c>
      <c r="Y75" s="30">
        <v>46712650</v>
      </c>
      <c r="Z75" s="30">
        <v>46495744</v>
      </c>
      <c r="AA75" s="30">
        <v>46425722</v>
      </c>
      <c r="AB75" s="30">
        <v>46418884</v>
      </c>
      <c r="AC75" s="30">
        <v>46497393</v>
      </c>
      <c r="AD75" s="30">
        <v>46645070</v>
      </c>
      <c r="AE75" s="30">
        <v>46918951</v>
      </c>
      <c r="AF75" s="30">
        <v>47318050</v>
      </c>
      <c r="AG75" s="30">
        <v>47400798</v>
      </c>
      <c r="AH75" s="30">
        <v>47486843</v>
      </c>
      <c r="AI75" s="30">
        <v>48085361</v>
      </c>
    </row>
    <row r="76" spans="1:35" x14ac:dyDescent="0.25">
      <c r="A76" s="22" t="s">
        <v>20</v>
      </c>
      <c r="B76" s="63" t="s">
        <v>4</v>
      </c>
      <c r="C76" s="63">
        <v>58313439</v>
      </c>
      <c r="D76" s="63">
        <v>58604851</v>
      </c>
      <c r="E76" s="63">
        <v>58885929</v>
      </c>
      <c r="F76" s="63">
        <v>59104320</v>
      </c>
      <c r="G76" s="63">
        <v>59315139</v>
      </c>
      <c r="H76" s="63">
        <v>59522297</v>
      </c>
      <c r="I76" s="63">
        <v>59726386</v>
      </c>
      <c r="J76" s="63">
        <v>59934884</v>
      </c>
      <c r="K76" s="63">
        <v>60158533</v>
      </c>
      <c r="L76" s="63">
        <v>60545022</v>
      </c>
      <c r="M76" s="63">
        <v>60979315</v>
      </c>
      <c r="N76" s="63">
        <v>61424036</v>
      </c>
      <c r="O76" s="63">
        <v>61864088</v>
      </c>
      <c r="P76" s="63">
        <v>62292241</v>
      </c>
      <c r="Q76" s="63">
        <v>62772870</v>
      </c>
      <c r="R76" s="63">
        <v>63229635</v>
      </c>
      <c r="S76" s="63">
        <v>63645065</v>
      </c>
      <c r="T76" s="63">
        <v>64007193</v>
      </c>
      <c r="U76" s="63">
        <v>64350226</v>
      </c>
      <c r="V76" s="63">
        <v>64658856</v>
      </c>
      <c r="W76" s="63">
        <v>64978721</v>
      </c>
      <c r="X76" s="63">
        <v>65276983</v>
      </c>
      <c r="Y76" s="63">
        <v>65600350</v>
      </c>
      <c r="Z76" s="63">
        <v>66165980</v>
      </c>
      <c r="AA76" s="63">
        <v>66458153</v>
      </c>
      <c r="AB76" s="63">
        <v>66638391</v>
      </c>
      <c r="AC76" s="63">
        <v>66809816</v>
      </c>
      <c r="AD76" s="63">
        <v>67026224</v>
      </c>
      <c r="AE76" s="63">
        <v>67290471</v>
      </c>
      <c r="AF76" s="63">
        <v>67473651</v>
      </c>
      <c r="AG76" s="63">
        <v>67728568</v>
      </c>
      <c r="AH76" s="63">
        <v>68091703</v>
      </c>
      <c r="AI76" s="63">
        <v>68277210</v>
      </c>
    </row>
    <row r="77" spans="1:35" x14ac:dyDescent="0.25">
      <c r="A77" s="22" t="s">
        <v>21</v>
      </c>
      <c r="B77" s="30">
        <v>4772556</v>
      </c>
      <c r="C77" s="30">
        <v>4782179</v>
      </c>
      <c r="D77" s="30">
        <v>4595865</v>
      </c>
      <c r="E77" s="30">
        <v>4555771</v>
      </c>
      <c r="F77" s="30">
        <v>4645155</v>
      </c>
      <c r="G77" s="30">
        <v>4658893</v>
      </c>
      <c r="H77" s="30">
        <v>4581167</v>
      </c>
      <c r="I77" s="30">
        <v>4533028</v>
      </c>
      <c r="J77" s="30">
        <v>4536812</v>
      </c>
      <c r="K77" s="30">
        <v>4527460</v>
      </c>
      <c r="L77" s="30">
        <v>4497735</v>
      </c>
      <c r="M77" s="30">
        <v>4295406</v>
      </c>
      <c r="N77" s="30">
        <v>4305494</v>
      </c>
      <c r="O77" s="30">
        <v>4305384</v>
      </c>
      <c r="P77" s="30">
        <v>4305725</v>
      </c>
      <c r="Q77" s="30">
        <v>4310861</v>
      </c>
      <c r="R77" s="30">
        <v>4312487</v>
      </c>
      <c r="S77" s="30">
        <v>4313530</v>
      </c>
      <c r="T77" s="30">
        <v>4311967</v>
      </c>
      <c r="U77" s="30">
        <v>4309796</v>
      </c>
      <c r="V77" s="30">
        <v>4302847</v>
      </c>
      <c r="W77" s="30">
        <v>4289857</v>
      </c>
      <c r="X77" s="30">
        <v>4275984</v>
      </c>
      <c r="Y77" s="30">
        <v>4247803</v>
      </c>
      <c r="Z77" s="30">
        <v>4217632</v>
      </c>
      <c r="AA77" s="30">
        <v>4180915</v>
      </c>
      <c r="AB77" s="30">
        <v>4131115</v>
      </c>
      <c r="AC77" s="30">
        <v>4078769</v>
      </c>
      <c r="AD77" s="30">
        <v>4014341</v>
      </c>
      <c r="AE77" s="30">
        <v>3968676</v>
      </c>
      <c r="AF77" s="30">
        <v>3933511</v>
      </c>
      <c r="AG77" s="30">
        <v>3893026</v>
      </c>
      <c r="AH77" s="30">
        <v>3862305</v>
      </c>
      <c r="AI77" s="30">
        <v>3850894</v>
      </c>
    </row>
    <row r="78" spans="1:35" x14ac:dyDescent="0.25">
      <c r="A78" s="22" t="s">
        <v>22</v>
      </c>
      <c r="B78" s="63">
        <v>56694360</v>
      </c>
      <c r="C78" s="63">
        <v>56744119</v>
      </c>
      <c r="D78" s="63">
        <v>56772923</v>
      </c>
      <c r="E78" s="63">
        <v>56821250</v>
      </c>
      <c r="F78" s="63">
        <v>56842392</v>
      </c>
      <c r="G78" s="63">
        <v>56844408</v>
      </c>
      <c r="H78" s="63">
        <v>56844197</v>
      </c>
      <c r="I78" s="63">
        <v>56876364</v>
      </c>
      <c r="J78" s="63">
        <v>56904379</v>
      </c>
      <c r="K78" s="63">
        <v>56909109</v>
      </c>
      <c r="L78" s="63">
        <v>56923524</v>
      </c>
      <c r="M78" s="63">
        <v>56960692</v>
      </c>
      <c r="N78" s="63">
        <v>56993270</v>
      </c>
      <c r="O78" s="63">
        <v>57186378</v>
      </c>
      <c r="P78" s="63">
        <v>57611990</v>
      </c>
      <c r="Q78" s="63">
        <v>58044368</v>
      </c>
      <c r="R78" s="63">
        <v>58288996</v>
      </c>
      <c r="S78" s="63">
        <v>58510725</v>
      </c>
      <c r="T78" s="63">
        <v>59001769</v>
      </c>
      <c r="U78" s="63">
        <v>59420592</v>
      </c>
      <c r="V78" s="63">
        <v>59690316</v>
      </c>
      <c r="W78" s="63">
        <v>59948497</v>
      </c>
      <c r="X78" s="63">
        <v>60105185</v>
      </c>
      <c r="Y78" s="63">
        <v>60277309</v>
      </c>
      <c r="Z78" s="63">
        <v>60345917</v>
      </c>
      <c r="AA78" s="63">
        <v>60295497</v>
      </c>
      <c r="AB78" s="63">
        <v>60163712</v>
      </c>
      <c r="AC78" s="63">
        <v>60066734</v>
      </c>
      <c r="AD78" s="63">
        <v>59937769</v>
      </c>
      <c r="AE78" s="63">
        <v>59816673</v>
      </c>
      <c r="AF78" s="63">
        <v>59641488</v>
      </c>
      <c r="AG78" s="63">
        <v>59236213</v>
      </c>
      <c r="AH78" s="63">
        <v>59030133</v>
      </c>
      <c r="AI78" s="63">
        <v>58997201</v>
      </c>
    </row>
    <row r="79" spans="1:35" x14ac:dyDescent="0.25">
      <c r="A79" s="22" t="s">
        <v>23</v>
      </c>
      <c r="B79" s="30">
        <v>572655</v>
      </c>
      <c r="C79" s="30">
        <v>587141</v>
      </c>
      <c r="D79" s="30">
        <v>603069</v>
      </c>
      <c r="E79" s="30">
        <v>619231</v>
      </c>
      <c r="F79" s="30">
        <v>632944</v>
      </c>
      <c r="G79" s="30">
        <v>645399</v>
      </c>
      <c r="H79" s="30">
        <v>656333</v>
      </c>
      <c r="I79" s="30">
        <v>666313</v>
      </c>
      <c r="J79" s="30">
        <v>675215</v>
      </c>
      <c r="K79" s="30">
        <v>682862</v>
      </c>
      <c r="L79" s="30">
        <v>690497</v>
      </c>
      <c r="M79" s="30">
        <v>697549</v>
      </c>
      <c r="N79" s="30">
        <v>705539</v>
      </c>
      <c r="O79" s="30">
        <v>713720</v>
      </c>
      <c r="P79" s="30">
        <v>722893</v>
      </c>
      <c r="Q79" s="30">
        <v>733067</v>
      </c>
      <c r="R79" s="30">
        <v>744013</v>
      </c>
      <c r="S79" s="30">
        <v>757916</v>
      </c>
      <c r="T79" s="30">
        <v>776333</v>
      </c>
      <c r="U79" s="30">
        <v>796930</v>
      </c>
      <c r="V79" s="30">
        <v>819140</v>
      </c>
      <c r="W79" s="30">
        <v>839751</v>
      </c>
      <c r="X79" s="30">
        <v>862011</v>
      </c>
      <c r="Y79" s="30">
        <v>865878</v>
      </c>
      <c r="Z79" s="30">
        <v>860032</v>
      </c>
      <c r="AA79" s="30">
        <v>860846</v>
      </c>
      <c r="AB79" s="30">
        <v>863764</v>
      </c>
      <c r="AC79" s="30">
        <v>869878</v>
      </c>
      <c r="AD79" s="30">
        <v>878601</v>
      </c>
      <c r="AE79" s="30">
        <v>890194</v>
      </c>
      <c r="AF79" s="30">
        <v>902429</v>
      </c>
      <c r="AG79" s="30">
        <v>896007</v>
      </c>
      <c r="AH79" s="30">
        <v>904705</v>
      </c>
      <c r="AI79" s="30">
        <v>949084</v>
      </c>
    </row>
    <row r="80" spans="1:35" x14ac:dyDescent="0.25">
      <c r="A80" s="22" t="s">
        <v>24</v>
      </c>
      <c r="B80" s="63">
        <v>2668140</v>
      </c>
      <c r="C80" s="63">
        <v>2658161</v>
      </c>
      <c r="D80" s="63">
        <v>2643000</v>
      </c>
      <c r="E80" s="63">
        <v>2585675</v>
      </c>
      <c r="F80" s="63">
        <v>2540904</v>
      </c>
      <c r="G80" s="63">
        <v>2500580</v>
      </c>
      <c r="H80" s="63">
        <v>2469531</v>
      </c>
      <c r="I80" s="63">
        <v>2444912</v>
      </c>
      <c r="J80" s="63">
        <v>2420789</v>
      </c>
      <c r="K80" s="63">
        <v>2399248</v>
      </c>
      <c r="L80" s="63">
        <v>2381715</v>
      </c>
      <c r="M80" s="63">
        <v>2353384</v>
      </c>
      <c r="N80" s="63">
        <v>2320956</v>
      </c>
      <c r="O80" s="63">
        <v>2299390</v>
      </c>
      <c r="P80" s="63">
        <v>2276520</v>
      </c>
      <c r="Q80" s="63">
        <v>2249724</v>
      </c>
      <c r="R80" s="63">
        <v>2227874</v>
      </c>
      <c r="S80" s="63">
        <v>2208840</v>
      </c>
      <c r="T80" s="63">
        <v>2191810</v>
      </c>
      <c r="U80" s="63">
        <v>2162834</v>
      </c>
      <c r="V80" s="63">
        <v>2120504</v>
      </c>
      <c r="W80" s="63">
        <v>2074605</v>
      </c>
      <c r="X80" s="63">
        <v>2044813</v>
      </c>
      <c r="Y80" s="63">
        <v>2023825</v>
      </c>
      <c r="Z80" s="63">
        <v>2001468</v>
      </c>
      <c r="AA80" s="63">
        <v>1986096</v>
      </c>
      <c r="AB80" s="63">
        <v>1968957</v>
      </c>
      <c r="AC80" s="63">
        <v>1950116</v>
      </c>
      <c r="AD80" s="63">
        <v>1934379</v>
      </c>
      <c r="AE80" s="63">
        <v>1919968</v>
      </c>
      <c r="AF80" s="63">
        <v>1907675</v>
      </c>
      <c r="AG80" s="63">
        <v>1893223</v>
      </c>
      <c r="AH80" s="63">
        <v>1875757</v>
      </c>
      <c r="AI80" s="63">
        <v>1883008</v>
      </c>
    </row>
    <row r="81" spans="1:35" x14ac:dyDescent="0.25">
      <c r="A81" s="22" t="s">
        <v>25</v>
      </c>
      <c r="B81" s="30">
        <v>3693708</v>
      </c>
      <c r="C81" s="30">
        <v>3701968</v>
      </c>
      <c r="D81" s="30">
        <v>3706299</v>
      </c>
      <c r="E81" s="30">
        <v>3693929</v>
      </c>
      <c r="F81" s="30">
        <v>3671296</v>
      </c>
      <c r="G81" s="30">
        <v>3642991</v>
      </c>
      <c r="H81" s="30">
        <v>3615212</v>
      </c>
      <c r="I81" s="30">
        <v>3588013</v>
      </c>
      <c r="J81" s="30">
        <v>3562261</v>
      </c>
      <c r="K81" s="30">
        <v>3536401</v>
      </c>
      <c r="L81" s="30">
        <v>3512074</v>
      </c>
      <c r="M81" s="30">
        <v>3486998</v>
      </c>
      <c r="N81" s="30">
        <v>3454637</v>
      </c>
      <c r="O81" s="30">
        <v>3431497</v>
      </c>
      <c r="P81" s="30">
        <v>3398929</v>
      </c>
      <c r="Q81" s="30">
        <v>3355220</v>
      </c>
      <c r="R81" s="30">
        <v>3289835</v>
      </c>
      <c r="S81" s="30">
        <v>3249983</v>
      </c>
      <c r="T81" s="30">
        <v>3212605</v>
      </c>
      <c r="U81" s="30">
        <v>3183856</v>
      </c>
      <c r="V81" s="30">
        <v>3141976</v>
      </c>
      <c r="W81" s="30">
        <v>3052588</v>
      </c>
      <c r="X81" s="30">
        <v>3003641</v>
      </c>
      <c r="Y81" s="30">
        <v>2974637</v>
      </c>
      <c r="Z81" s="30">
        <v>2947862</v>
      </c>
      <c r="AA81" s="30">
        <v>2926644</v>
      </c>
      <c r="AB81" s="30">
        <v>2895573</v>
      </c>
      <c r="AC81" s="30">
        <v>2859077</v>
      </c>
      <c r="AD81" s="30">
        <v>2826200</v>
      </c>
      <c r="AE81" s="30">
        <v>2812200</v>
      </c>
      <c r="AF81" s="30">
        <v>2809977</v>
      </c>
      <c r="AG81" s="30">
        <v>2810761</v>
      </c>
      <c r="AH81" s="30">
        <v>2805998</v>
      </c>
      <c r="AI81" s="30">
        <v>2857279</v>
      </c>
    </row>
    <row r="82" spans="1:35" x14ac:dyDescent="0.25">
      <c r="A82" s="22" t="s">
        <v>26</v>
      </c>
      <c r="B82" s="63">
        <v>379300</v>
      </c>
      <c r="C82" s="63">
        <v>384400</v>
      </c>
      <c r="D82" s="63">
        <v>389600</v>
      </c>
      <c r="E82" s="63">
        <v>394750</v>
      </c>
      <c r="F82" s="63">
        <v>400200</v>
      </c>
      <c r="G82" s="63">
        <v>405650</v>
      </c>
      <c r="H82" s="63">
        <v>411600</v>
      </c>
      <c r="I82" s="63">
        <v>416850</v>
      </c>
      <c r="J82" s="63">
        <v>422050</v>
      </c>
      <c r="K82" s="63">
        <v>427350</v>
      </c>
      <c r="L82" s="63">
        <v>433600</v>
      </c>
      <c r="M82" s="63">
        <v>439000</v>
      </c>
      <c r="N82" s="63">
        <v>444050</v>
      </c>
      <c r="O82" s="63">
        <v>448300</v>
      </c>
      <c r="P82" s="63">
        <v>454960</v>
      </c>
      <c r="Q82" s="63">
        <v>461230</v>
      </c>
      <c r="R82" s="63">
        <v>469086</v>
      </c>
      <c r="S82" s="63">
        <v>476187</v>
      </c>
      <c r="T82" s="63">
        <v>483799</v>
      </c>
      <c r="U82" s="63">
        <v>493500</v>
      </c>
      <c r="V82" s="63">
        <v>502066</v>
      </c>
      <c r="W82" s="63">
        <v>511840</v>
      </c>
      <c r="X82" s="63">
        <v>524853</v>
      </c>
      <c r="Y82" s="63">
        <v>537039</v>
      </c>
      <c r="Z82" s="63">
        <v>549680</v>
      </c>
      <c r="AA82" s="63">
        <v>562958</v>
      </c>
      <c r="AB82" s="63">
        <v>576249</v>
      </c>
      <c r="AC82" s="63">
        <v>590667</v>
      </c>
      <c r="AD82" s="63">
        <v>602005</v>
      </c>
      <c r="AE82" s="63">
        <v>613894</v>
      </c>
      <c r="AF82" s="63">
        <v>626108</v>
      </c>
      <c r="AG82" s="63">
        <v>634730</v>
      </c>
      <c r="AH82" s="63">
        <v>645397</v>
      </c>
      <c r="AI82" s="63">
        <v>660809</v>
      </c>
    </row>
    <row r="83" spans="1:35" x14ac:dyDescent="0.25">
      <c r="A83" s="22" t="s">
        <v>27</v>
      </c>
      <c r="B83" s="30">
        <v>10374823</v>
      </c>
      <c r="C83" s="30">
        <v>10373153</v>
      </c>
      <c r="D83" s="30">
        <v>10373647</v>
      </c>
      <c r="E83" s="30">
        <v>10365035</v>
      </c>
      <c r="F83" s="30">
        <v>10350010</v>
      </c>
      <c r="G83" s="30">
        <v>10336700</v>
      </c>
      <c r="H83" s="30">
        <v>10321229</v>
      </c>
      <c r="I83" s="30">
        <v>10301247</v>
      </c>
      <c r="J83" s="30">
        <v>10279724</v>
      </c>
      <c r="K83" s="30">
        <v>10253416</v>
      </c>
      <c r="L83" s="30">
        <v>10221644</v>
      </c>
      <c r="M83" s="30">
        <v>10200298</v>
      </c>
      <c r="N83" s="30">
        <v>10174853</v>
      </c>
      <c r="O83" s="30">
        <v>10142362</v>
      </c>
      <c r="P83" s="30">
        <v>10116742</v>
      </c>
      <c r="Q83" s="30">
        <v>10097549</v>
      </c>
      <c r="R83" s="30">
        <v>10076581</v>
      </c>
      <c r="S83" s="30">
        <v>10066158</v>
      </c>
      <c r="T83" s="30">
        <v>10045401</v>
      </c>
      <c r="U83" s="30">
        <v>10030975</v>
      </c>
      <c r="V83" s="30">
        <v>10014324</v>
      </c>
      <c r="W83" s="30">
        <v>9985722</v>
      </c>
      <c r="X83" s="30">
        <v>9931925</v>
      </c>
      <c r="Y83" s="30">
        <v>9895250</v>
      </c>
      <c r="Z83" s="30">
        <v>9850217</v>
      </c>
      <c r="AA83" s="30">
        <v>9815858</v>
      </c>
      <c r="AB83" s="30">
        <v>9779652</v>
      </c>
      <c r="AC83" s="30">
        <v>9739857</v>
      </c>
      <c r="AD83" s="30">
        <v>9713655</v>
      </c>
      <c r="AE83" s="30">
        <v>9700272</v>
      </c>
      <c r="AF83" s="30">
        <v>9689376</v>
      </c>
      <c r="AG83" s="30">
        <v>9651461</v>
      </c>
      <c r="AH83" s="30">
        <v>9610403</v>
      </c>
      <c r="AI83" s="30">
        <v>9599744</v>
      </c>
    </row>
    <row r="84" spans="1:35" x14ac:dyDescent="0.25">
      <c r="A84" s="22" t="s">
        <v>28</v>
      </c>
      <c r="B84" s="63">
        <v>352430</v>
      </c>
      <c r="C84" s="63">
        <v>361908</v>
      </c>
      <c r="D84" s="63">
        <v>365781</v>
      </c>
      <c r="E84" s="63">
        <v>369455</v>
      </c>
      <c r="F84" s="63">
        <v>373161</v>
      </c>
      <c r="G84" s="63">
        <v>376433</v>
      </c>
      <c r="H84" s="63">
        <v>378404</v>
      </c>
      <c r="I84" s="63">
        <v>381405</v>
      </c>
      <c r="J84" s="63">
        <v>384176</v>
      </c>
      <c r="K84" s="63">
        <v>386397</v>
      </c>
      <c r="L84" s="63">
        <v>388759</v>
      </c>
      <c r="M84" s="63">
        <v>391415</v>
      </c>
      <c r="N84" s="63">
        <v>394641</v>
      </c>
      <c r="O84" s="63">
        <v>397296</v>
      </c>
      <c r="P84" s="63">
        <v>399867</v>
      </c>
      <c r="Q84" s="63">
        <v>402668</v>
      </c>
      <c r="R84" s="63">
        <v>404999</v>
      </c>
      <c r="S84" s="63">
        <v>405616</v>
      </c>
      <c r="T84" s="63">
        <v>407832</v>
      </c>
      <c r="U84" s="63">
        <v>410926</v>
      </c>
      <c r="V84" s="63">
        <v>414027</v>
      </c>
      <c r="W84" s="63">
        <v>414989</v>
      </c>
      <c r="X84" s="63">
        <v>417546</v>
      </c>
      <c r="Y84" s="63">
        <v>421464</v>
      </c>
      <c r="Z84" s="63">
        <v>428156</v>
      </c>
      <c r="AA84" s="63">
        <v>438805</v>
      </c>
      <c r="AB84" s="63">
        <v>449635</v>
      </c>
      <c r="AC84" s="63">
        <v>459375</v>
      </c>
      <c r="AD84" s="63">
        <v>474837</v>
      </c>
      <c r="AE84" s="63">
        <v>492968</v>
      </c>
      <c r="AF84" s="63">
        <v>514855</v>
      </c>
      <c r="AG84" s="63">
        <v>516125</v>
      </c>
      <c r="AH84" s="63">
        <v>520174</v>
      </c>
      <c r="AI84" s="63">
        <v>542051</v>
      </c>
    </row>
    <row r="85" spans="1:35" x14ac:dyDescent="0.25">
      <c r="A85" s="22" t="s">
        <v>29</v>
      </c>
      <c r="B85" s="30">
        <v>14892574</v>
      </c>
      <c r="C85" s="30">
        <v>15010445</v>
      </c>
      <c r="D85" s="30">
        <v>15129150</v>
      </c>
      <c r="E85" s="30">
        <v>15239182</v>
      </c>
      <c r="F85" s="30">
        <v>15341553</v>
      </c>
      <c r="G85" s="30">
        <v>15424122</v>
      </c>
      <c r="H85" s="30">
        <v>15493889</v>
      </c>
      <c r="I85" s="30">
        <v>15567107</v>
      </c>
      <c r="J85" s="30">
        <v>15654192</v>
      </c>
      <c r="K85" s="30">
        <v>15760225</v>
      </c>
      <c r="L85" s="30">
        <v>15863950</v>
      </c>
      <c r="M85" s="30">
        <v>15987075</v>
      </c>
      <c r="N85" s="30">
        <v>16105285</v>
      </c>
      <c r="O85" s="30">
        <v>16192572</v>
      </c>
      <c r="P85" s="30">
        <v>16258032</v>
      </c>
      <c r="Q85" s="30">
        <v>16305526</v>
      </c>
      <c r="R85" s="30">
        <v>16334210</v>
      </c>
      <c r="S85" s="30">
        <v>16357992</v>
      </c>
      <c r="T85" s="30">
        <v>16405399</v>
      </c>
      <c r="U85" s="30">
        <v>16485787</v>
      </c>
      <c r="V85" s="30">
        <v>16574989</v>
      </c>
      <c r="W85" s="30">
        <v>16655799</v>
      </c>
      <c r="X85" s="30">
        <v>16730348</v>
      </c>
      <c r="Y85" s="30">
        <v>16779575</v>
      </c>
      <c r="Z85" s="30">
        <v>16829289</v>
      </c>
      <c r="AA85" s="30">
        <v>16900726</v>
      </c>
      <c r="AB85" s="30">
        <v>16979120</v>
      </c>
      <c r="AC85" s="30">
        <v>17081507</v>
      </c>
      <c r="AD85" s="30">
        <v>17181084</v>
      </c>
      <c r="AE85" s="30">
        <v>17282163</v>
      </c>
      <c r="AF85" s="30">
        <v>17407585</v>
      </c>
      <c r="AG85" s="30">
        <v>17475415</v>
      </c>
      <c r="AH85" s="30">
        <v>17590672</v>
      </c>
      <c r="AI85" s="30">
        <v>17811291</v>
      </c>
    </row>
    <row r="86" spans="1:35" x14ac:dyDescent="0.25">
      <c r="A86" s="22" t="s">
        <v>30</v>
      </c>
      <c r="B86" s="63">
        <v>7644818</v>
      </c>
      <c r="C86" s="63">
        <v>7710882</v>
      </c>
      <c r="D86" s="63">
        <v>7798899</v>
      </c>
      <c r="E86" s="63">
        <v>7882519</v>
      </c>
      <c r="F86" s="63">
        <v>7928746</v>
      </c>
      <c r="G86" s="63">
        <v>7943489</v>
      </c>
      <c r="H86" s="63">
        <v>7953067</v>
      </c>
      <c r="I86" s="63">
        <v>7964966</v>
      </c>
      <c r="J86" s="63">
        <v>7971116</v>
      </c>
      <c r="K86" s="63">
        <v>7982461</v>
      </c>
      <c r="L86" s="63">
        <v>8002186</v>
      </c>
      <c r="M86" s="63">
        <v>8020946</v>
      </c>
      <c r="N86" s="63">
        <v>8063640</v>
      </c>
      <c r="O86" s="63">
        <v>8100273</v>
      </c>
      <c r="P86" s="63">
        <v>8142573</v>
      </c>
      <c r="Q86" s="63">
        <v>8201359</v>
      </c>
      <c r="R86" s="63">
        <v>8254298</v>
      </c>
      <c r="S86" s="63">
        <v>8282984</v>
      </c>
      <c r="T86" s="63">
        <v>8307989</v>
      </c>
      <c r="U86" s="63">
        <v>8335003</v>
      </c>
      <c r="V86" s="63">
        <v>8351643</v>
      </c>
      <c r="W86" s="63">
        <v>8375164</v>
      </c>
      <c r="X86" s="63">
        <v>8408121</v>
      </c>
      <c r="Y86" s="63">
        <v>8451860</v>
      </c>
      <c r="Z86" s="63">
        <v>8507786</v>
      </c>
      <c r="AA86" s="63">
        <v>8584926</v>
      </c>
      <c r="AB86" s="63">
        <v>8700471</v>
      </c>
      <c r="AC86" s="63">
        <v>8772865</v>
      </c>
      <c r="AD86" s="63">
        <v>8822267</v>
      </c>
      <c r="AE86" s="63">
        <v>8858775</v>
      </c>
      <c r="AF86" s="63">
        <v>8901064</v>
      </c>
      <c r="AG86" s="63">
        <v>8932664</v>
      </c>
      <c r="AH86" s="63">
        <v>8978929</v>
      </c>
      <c r="AI86" s="63">
        <v>9104772</v>
      </c>
    </row>
    <row r="87" spans="1:35" x14ac:dyDescent="0.25">
      <c r="A87" s="22" t="s">
        <v>31</v>
      </c>
      <c r="B87" s="30">
        <v>38038403</v>
      </c>
      <c r="C87" s="30">
        <v>38183160</v>
      </c>
      <c r="D87" s="30">
        <v>38309226</v>
      </c>
      <c r="E87" s="30">
        <v>38418108</v>
      </c>
      <c r="F87" s="30">
        <v>38504707</v>
      </c>
      <c r="G87" s="30">
        <v>38580597</v>
      </c>
      <c r="H87" s="30">
        <v>38609399</v>
      </c>
      <c r="I87" s="30">
        <v>38639341</v>
      </c>
      <c r="J87" s="30">
        <v>38659979</v>
      </c>
      <c r="K87" s="30">
        <v>38666983</v>
      </c>
      <c r="L87" s="30">
        <v>38263303</v>
      </c>
      <c r="M87" s="30">
        <v>38253955</v>
      </c>
      <c r="N87" s="30">
        <v>38242197</v>
      </c>
      <c r="O87" s="30">
        <v>38218531</v>
      </c>
      <c r="P87" s="30">
        <v>38190608</v>
      </c>
      <c r="Q87" s="30">
        <v>38173835</v>
      </c>
      <c r="R87" s="30">
        <v>38157055</v>
      </c>
      <c r="S87" s="30">
        <v>38125479</v>
      </c>
      <c r="T87" s="30">
        <v>38115641</v>
      </c>
      <c r="U87" s="30">
        <v>38135876</v>
      </c>
      <c r="V87" s="30">
        <v>38022869</v>
      </c>
      <c r="W87" s="30">
        <v>38062718</v>
      </c>
      <c r="X87" s="30">
        <v>38063792</v>
      </c>
      <c r="Y87" s="30">
        <v>38062535</v>
      </c>
      <c r="Z87" s="30">
        <v>38017856</v>
      </c>
      <c r="AA87" s="30">
        <v>38005614</v>
      </c>
      <c r="AB87" s="30">
        <v>37967209</v>
      </c>
      <c r="AC87" s="30">
        <v>37972964</v>
      </c>
      <c r="AD87" s="30">
        <v>37976687</v>
      </c>
      <c r="AE87" s="30">
        <v>37972812</v>
      </c>
      <c r="AF87" s="30">
        <v>37958138</v>
      </c>
      <c r="AG87" s="30">
        <v>37073357</v>
      </c>
      <c r="AH87" s="30">
        <v>36889761</v>
      </c>
      <c r="AI87" s="30">
        <v>36753736</v>
      </c>
    </row>
    <row r="88" spans="1:35" x14ac:dyDescent="0.25">
      <c r="A88" s="22" t="s">
        <v>32</v>
      </c>
      <c r="B88" s="63">
        <v>9995995</v>
      </c>
      <c r="C88" s="63">
        <v>9970441</v>
      </c>
      <c r="D88" s="63">
        <v>9950029</v>
      </c>
      <c r="E88" s="63">
        <v>9954958</v>
      </c>
      <c r="F88" s="63">
        <v>9974391</v>
      </c>
      <c r="G88" s="63">
        <v>10008659</v>
      </c>
      <c r="H88" s="63">
        <v>10043693</v>
      </c>
      <c r="I88" s="63">
        <v>10084196</v>
      </c>
      <c r="J88" s="63">
        <v>10133758</v>
      </c>
      <c r="K88" s="63">
        <v>10186634</v>
      </c>
      <c r="L88" s="63">
        <v>10249022</v>
      </c>
      <c r="M88" s="63">
        <v>10330774</v>
      </c>
      <c r="N88" s="63">
        <v>10394669</v>
      </c>
      <c r="O88" s="63">
        <v>10444592</v>
      </c>
      <c r="P88" s="63">
        <v>10473050</v>
      </c>
      <c r="Q88" s="63">
        <v>10494672</v>
      </c>
      <c r="R88" s="63">
        <v>10511988</v>
      </c>
      <c r="S88" s="63">
        <v>10532588</v>
      </c>
      <c r="T88" s="63">
        <v>10553339</v>
      </c>
      <c r="U88" s="63">
        <v>10563014</v>
      </c>
      <c r="V88" s="63">
        <v>10573479</v>
      </c>
      <c r="W88" s="63">
        <v>10572721</v>
      </c>
      <c r="X88" s="63">
        <v>10558950</v>
      </c>
      <c r="Y88" s="63">
        <v>10503889</v>
      </c>
      <c r="Z88" s="63">
        <v>10444092</v>
      </c>
      <c r="AA88" s="63">
        <v>10395121</v>
      </c>
      <c r="AB88" s="63">
        <v>10368554</v>
      </c>
      <c r="AC88" s="63">
        <v>10344478</v>
      </c>
      <c r="AD88" s="63">
        <v>10335770</v>
      </c>
      <c r="AE88" s="63">
        <v>10333496</v>
      </c>
      <c r="AF88" s="63">
        <v>10375395</v>
      </c>
      <c r="AG88" s="63">
        <v>10394297</v>
      </c>
      <c r="AH88" s="63">
        <v>10421117</v>
      </c>
      <c r="AI88" s="63">
        <v>10516621</v>
      </c>
    </row>
    <row r="89" spans="1:35" x14ac:dyDescent="0.25">
      <c r="A89" s="22" t="s">
        <v>33</v>
      </c>
      <c r="B89" s="30">
        <v>23211395</v>
      </c>
      <c r="C89" s="30">
        <v>23192274</v>
      </c>
      <c r="D89" s="30">
        <v>22810035</v>
      </c>
      <c r="E89" s="30">
        <v>22778533</v>
      </c>
      <c r="F89" s="30">
        <v>22748027</v>
      </c>
      <c r="G89" s="30">
        <v>22712394</v>
      </c>
      <c r="H89" s="30">
        <v>22656145</v>
      </c>
      <c r="I89" s="30">
        <v>22581862</v>
      </c>
      <c r="J89" s="30">
        <v>22526093</v>
      </c>
      <c r="K89" s="30">
        <v>22488595</v>
      </c>
      <c r="L89" s="30">
        <v>22455485</v>
      </c>
      <c r="M89" s="30">
        <v>22430457</v>
      </c>
      <c r="N89" s="30">
        <v>21833483</v>
      </c>
      <c r="O89" s="30">
        <v>21627509</v>
      </c>
      <c r="P89" s="30">
        <v>21521142</v>
      </c>
      <c r="Q89" s="30">
        <v>21382354</v>
      </c>
      <c r="R89" s="30">
        <v>21257016</v>
      </c>
      <c r="S89" s="30">
        <v>21130503</v>
      </c>
      <c r="T89" s="30">
        <v>20635460</v>
      </c>
      <c r="U89" s="30">
        <v>20440290</v>
      </c>
      <c r="V89" s="30">
        <v>20294683</v>
      </c>
      <c r="W89" s="30">
        <v>20199059</v>
      </c>
      <c r="X89" s="30">
        <v>20095996</v>
      </c>
      <c r="Y89" s="30">
        <v>20020074</v>
      </c>
      <c r="Z89" s="30">
        <v>19947311</v>
      </c>
      <c r="AA89" s="30">
        <v>19870647</v>
      </c>
      <c r="AB89" s="30">
        <v>19760585</v>
      </c>
      <c r="AC89" s="30">
        <v>19643949</v>
      </c>
      <c r="AD89" s="30">
        <v>19533481</v>
      </c>
      <c r="AE89" s="30">
        <v>19414458</v>
      </c>
      <c r="AF89" s="30">
        <v>19328838</v>
      </c>
      <c r="AG89" s="30">
        <v>19201662</v>
      </c>
      <c r="AH89" s="30">
        <v>19042455</v>
      </c>
      <c r="AI89" s="30">
        <v>19054548</v>
      </c>
    </row>
    <row r="90" spans="1:35" x14ac:dyDescent="0.25">
      <c r="A90" s="22" t="s">
        <v>34</v>
      </c>
      <c r="B90" s="63">
        <v>1996377</v>
      </c>
      <c r="C90" s="63">
        <v>1999945</v>
      </c>
      <c r="D90" s="63">
        <v>1998912</v>
      </c>
      <c r="E90" s="63">
        <v>1994084</v>
      </c>
      <c r="F90" s="63">
        <v>1989408</v>
      </c>
      <c r="G90" s="63">
        <v>1989477</v>
      </c>
      <c r="H90" s="63">
        <v>1990266</v>
      </c>
      <c r="I90" s="63">
        <v>1986989</v>
      </c>
      <c r="J90" s="63">
        <v>1984923</v>
      </c>
      <c r="K90" s="63">
        <v>1978334</v>
      </c>
      <c r="L90" s="63">
        <v>1987755</v>
      </c>
      <c r="M90" s="63">
        <v>1990094</v>
      </c>
      <c r="N90" s="63">
        <v>1994026</v>
      </c>
      <c r="O90" s="63">
        <v>1995033</v>
      </c>
      <c r="P90" s="63">
        <v>1996433</v>
      </c>
      <c r="Q90" s="63">
        <v>1997590</v>
      </c>
      <c r="R90" s="63">
        <v>2003358</v>
      </c>
      <c r="S90" s="63">
        <v>2010377</v>
      </c>
      <c r="T90" s="63">
        <v>2010269</v>
      </c>
      <c r="U90" s="63">
        <v>2032362</v>
      </c>
      <c r="V90" s="63">
        <v>2046976</v>
      </c>
      <c r="W90" s="63">
        <v>2050189</v>
      </c>
      <c r="X90" s="63">
        <v>2055496</v>
      </c>
      <c r="Y90" s="63">
        <v>2058821</v>
      </c>
      <c r="Z90" s="63">
        <v>2061085</v>
      </c>
      <c r="AA90" s="63">
        <v>2062874</v>
      </c>
      <c r="AB90" s="63">
        <v>2064188</v>
      </c>
      <c r="AC90" s="63">
        <v>2065895</v>
      </c>
      <c r="AD90" s="63">
        <v>2066880</v>
      </c>
      <c r="AE90" s="63">
        <v>2080908</v>
      </c>
      <c r="AF90" s="63">
        <v>2095861</v>
      </c>
      <c r="AG90" s="63">
        <v>2108977</v>
      </c>
      <c r="AH90" s="63">
        <v>2107180</v>
      </c>
      <c r="AI90" s="63">
        <v>2116972</v>
      </c>
    </row>
    <row r="91" spans="1:35" x14ac:dyDescent="0.25">
      <c r="A91" s="22" t="s">
        <v>35</v>
      </c>
      <c r="B91" s="30">
        <v>5287663</v>
      </c>
      <c r="C91" s="30">
        <v>5310711</v>
      </c>
      <c r="D91" s="30">
        <v>5295877</v>
      </c>
      <c r="E91" s="30">
        <v>5314155</v>
      </c>
      <c r="F91" s="30">
        <v>5336455</v>
      </c>
      <c r="G91" s="30">
        <v>5356207</v>
      </c>
      <c r="H91" s="30">
        <v>5367790</v>
      </c>
      <c r="I91" s="30">
        <v>5378932</v>
      </c>
      <c r="J91" s="30">
        <v>5387650</v>
      </c>
      <c r="K91" s="30">
        <v>5393382</v>
      </c>
      <c r="L91" s="30">
        <v>5398657</v>
      </c>
      <c r="M91" s="30">
        <v>5378783</v>
      </c>
      <c r="N91" s="30">
        <v>5378951</v>
      </c>
      <c r="O91" s="30">
        <v>5374873</v>
      </c>
      <c r="P91" s="30">
        <v>5371875</v>
      </c>
      <c r="Q91" s="30">
        <v>5372685</v>
      </c>
      <c r="R91" s="30">
        <v>5372928</v>
      </c>
      <c r="S91" s="30">
        <v>5373180</v>
      </c>
      <c r="T91" s="30">
        <v>5376064</v>
      </c>
      <c r="U91" s="30">
        <v>5382401</v>
      </c>
      <c r="V91" s="30">
        <v>5390410</v>
      </c>
      <c r="W91" s="30">
        <v>5392446</v>
      </c>
      <c r="X91" s="30">
        <v>5404322</v>
      </c>
      <c r="Y91" s="30">
        <v>5410836</v>
      </c>
      <c r="Z91" s="30">
        <v>5415949</v>
      </c>
      <c r="AA91" s="30">
        <v>5421349</v>
      </c>
      <c r="AB91" s="30">
        <v>5426252</v>
      </c>
      <c r="AC91" s="30">
        <v>5435343</v>
      </c>
      <c r="AD91" s="30">
        <v>5443120</v>
      </c>
      <c r="AE91" s="30">
        <v>5450421</v>
      </c>
      <c r="AF91" s="30">
        <v>5457873</v>
      </c>
      <c r="AG91" s="30">
        <v>5459781</v>
      </c>
      <c r="AH91" s="30">
        <v>5434712</v>
      </c>
      <c r="AI91" s="30">
        <v>5428792</v>
      </c>
    </row>
    <row r="92" spans="1:35" x14ac:dyDescent="0.25">
      <c r="A92" s="22" t="s">
        <v>36</v>
      </c>
      <c r="B92" s="63">
        <v>4974383</v>
      </c>
      <c r="C92" s="63">
        <v>4998478</v>
      </c>
      <c r="D92" s="63">
        <v>5029002</v>
      </c>
      <c r="E92" s="63">
        <v>5054982</v>
      </c>
      <c r="F92" s="63">
        <v>5077912</v>
      </c>
      <c r="G92" s="63">
        <v>5098754</v>
      </c>
      <c r="H92" s="63">
        <v>5116826</v>
      </c>
      <c r="I92" s="63">
        <v>5132320</v>
      </c>
      <c r="J92" s="63">
        <v>5147349</v>
      </c>
      <c r="K92" s="63">
        <v>5159646</v>
      </c>
      <c r="L92" s="63">
        <v>5171302</v>
      </c>
      <c r="M92" s="63">
        <v>5181115</v>
      </c>
      <c r="N92" s="63">
        <v>5194901</v>
      </c>
      <c r="O92" s="63">
        <v>5206295</v>
      </c>
      <c r="P92" s="63">
        <v>5219732</v>
      </c>
      <c r="Q92" s="63">
        <v>5236611</v>
      </c>
      <c r="R92" s="63">
        <v>5255580</v>
      </c>
      <c r="S92" s="63">
        <v>5276955</v>
      </c>
      <c r="T92" s="63">
        <v>5300484</v>
      </c>
      <c r="U92" s="63">
        <v>5326314</v>
      </c>
      <c r="V92" s="63">
        <v>5351427</v>
      </c>
      <c r="W92" s="63">
        <v>5375276</v>
      </c>
      <c r="X92" s="63">
        <v>5401267</v>
      </c>
      <c r="Y92" s="63">
        <v>5426674</v>
      </c>
      <c r="Z92" s="63">
        <v>5451270</v>
      </c>
      <c r="AA92" s="63">
        <v>5471753</v>
      </c>
      <c r="AB92" s="63">
        <v>5487308</v>
      </c>
      <c r="AC92" s="63">
        <v>5503297</v>
      </c>
      <c r="AD92" s="63">
        <v>5513130</v>
      </c>
      <c r="AE92" s="63">
        <v>5517919</v>
      </c>
      <c r="AF92" s="63">
        <v>5525292</v>
      </c>
      <c r="AG92" s="63">
        <v>5533793</v>
      </c>
      <c r="AH92" s="63">
        <v>5548241</v>
      </c>
      <c r="AI92" s="63">
        <v>5563970</v>
      </c>
    </row>
    <row r="93" spans="1:35" x14ac:dyDescent="0.25">
      <c r="A93" s="22" t="s">
        <v>37</v>
      </c>
      <c r="B93" s="30">
        <v>8527039</v>
      </c>
      <c r="C93" s="30">
        <v>8590630</v>
      </c>
      <c r="D93" s="30">
        <v>8644120</v>
      </c>
      <c r="E93" s="30">
        <v>8692013</v>
      </c>
      <c r="F93" s="30">
        <v>8745109</v>
      </c>
      <c r="G93" s="30">
        <v>8816381</v>
      </c>
      <c r="H93" s="30">
        <v>8837496</v>
      </c>
      <c r="I93" s="30">
        <v>8844499</v>
      </c>
      <c r="J93" s="30">
        <v>8847625</v>
      </c>
      <c r="K93" s="30">
        <v>8854322</v>
      </c>
      <c r="L93" s="30">
        <v>8861426</v>
      </c>
      <c r="M93" s="30">
        <v>8882792</v>
      </c>
      <c r="N93" s="30">
        <v>8909128</v>
      </c>
      <c r="O93" s="30">
        <v>8940788</v>
      </c>
      <c r="P93" s="30">
        <v>8975670</v>
      </c>
      <c r="Q93" s="30">
        <v>9011392</v>
      </c>
      <c r="R93" s="30">
        <v>9047752</v>
      </c>
      <c r="S93" s="30">
        <v>9113257</v>
      </c>
      <c r="T93" s="30">
        <v>9182927</v>
      </c>
      <c r="U93" s="30">
        <v>9256347</v>
      </c>
      <c r="V93" s="30">
        <v>9340682</v>
      </c>
      <c r="W93" s="30">
        <v>9415570</v>
      </c>
      <c r="X93" s="30">
        <v>9482855</v>
      </c>
      <c r="Y93" s="30">
        <v>9555893</v>
      </c>
      <c r="Z93" s="30">
        <v>9644864</v>
      </c>
      <c r="AA93" s="30">
        <v>9747355</v>
      </c>
      <c r="AB93" s="30">
        <v>9851017</v>
      </c>
      <c r="AC93" s="30">
        <v>9995153</v>
      </c>
      <c r="AD93" s="30">
        <v>10120242</v>
      </c>
      <c r="AE93" s="30">
        <v>10230185</v>
      </c>
      <c r="AF93" s="30">
        <v>10327589</v>
      </c>
      <c r="AG93" s="30">
        <v>10379295</v>
      </c>
      <c r="AH93" s="30">
        <v>10452326</v>
      </c>
      <c r="AI93" s="30">
        <v>10521556</v>
      </c>
    </row>
    <row r="94" spans="1:35" x14ac:dyDescent="0.25">
      <c r="A94" s="22" t="s">
        <v>38</v>
      </c>
      <c r="B94" s="63">
        <v>253785</v>
      </c>
      <c r="C94" s="63">
        <v>255866</v>
      </c>
      <c r="D94" s="63">
        <v>259727</v>
      </c>
      <c r="E94" s="63">
        <v>262386</v>
      </c>
      <c r="F94" s="63">
        <v>265064</v>
      </c>
      <c r="G94" s="63">
        <v>266978</v>
      </c>
      <c r="H94" s="63">
        <v>267958</v>
      </c>
      <c r="I94" s="63">
        <v>269874</v>
      </c>
      <c r="J94" s="63">
        <v>272381</v>
      </c>
      <c r="K94" s="63">
        <v>275712</v>
      </c>
      <c r="L94" s="63">
        <v>279049</v>
      </c>
      <c r="M94" s="63">
        <v>283361</v>
      </c>
      <c r="N94" s="63">
        <v>286575</v>
      </c>
      <c r="O94" s="63">
        <v>288471</v>
      </c>
      <c r="P94" s="63">
        <v>290570</v>
      </c>
      <c r="Q94" s="63">
        <v>293577</v>
      </c>
      <c r="R94" s="63">
        <v>299891</v>
      </c>
      <c r="S94" s="63">
        <v>307672</v>
      </c>
      <c r="T94" s="63">
        <v>315459</v>
      </c>
      <c r="U94" s="63">
        <v>319368</v>
      </c>
      <c r="V94" s="63">
        <v>317630</v>
      </c>
      <c r="W94" s="63">
        <v>318452</v>
      </c>
      <c r="X94" s="63">
        <v>319575</v>
      </c>
      <c r="Y94" s="63">
        <v>321857</v>
      </c>
      <c r="Z94" s="63">
        <v>325671</v>
      </c>
      <c r="AA94" s="63">
        <v>329100</v>
      </c>
      <c r="AB94" s="63">
        <v>332529</v>
      </c>
      <c r="AC94" s="63">
        <v>338349</v>
      </c>
      <c r="AD94" s="63">
        <v>348450</v>
      </c>
      <c r="AE94" s="63">
        <v>356991</v>
      </c>
      <c r="AF94" s="63">
        <v>364134</v>
      </c>
      <c r="AG94" s="63">
        <v>368792</v>
      </c>
      <c r="AH94" s="63">
        <v>376248</v>
      </c>
      <c r="AI94" s="63">
        <v>387758</v>
      </c>
    </row>
    <row r="95" spans="1:35" x14ac:dyDescent="0.25">
      <c r="A95" s="22" t="s">
        <v>39</v>
      </c>
      <c r="B95" s="30">
        <v>4233116</v>
      </c>
      <c r="C95" s="30">
        <v>4249830</v>
      </c>
      <c r="D95" s="30">
        <v>4273634</v>
      </c>
      <c r="E95" s="30">
        <v>4299167</v>
      </c>
      <c r="F95" s="30">
        <v>4324815</v>
      </c>
      <c r="G95" s="30">
        <v>4348410</v>
      </c>
      <c r="H95" s="30">
        <v>4369957</v>
      </c>
      <c r="I95" s="30">
        <v>4392714</v>
      </c>
      <c r="J95" s="30">
        <v>4417599</v>
      </c>
      <c r="K95" s="30">
        <v>4445329</v>
      </c>
      <c r="L95" s="30">
        <v>4478497</v>
      </c>
      <c r="M95" s="30">
        <v>4503436</v>
      </c>
      <c r="N95" s="30">
        <v>4524066</v>
      </c>
      <c r="O95" s="30">
        <v>4552252</v>
      </c>
      <c r="P95" s="30">
        <v>4577457</v>
      </c>
      <c r="Q95" s="30">
        <v>4606363</v>
      </c>
      <c r="R95" s="30">
        <v>4640219</v>
      </c>
      <c r="S95" s="30">
        <v>4681134</v>
      </c>
      <c r="T95" s="30">
        <v>4737171</v>
      </c>
      <c r="U95" s="30">
        <v>4799252</v>
      </c>
      <c r="V95" s="30">
        <v>4858199</v>
      </c>
      <c r="W95" s="30">
        <v>4920305</v>
      </c>
      <c r="X95" s="30">
        <v>4985870</v>
      </c>
      <c r="Y95" s="30">
        <v>5051275</v>
      </c>
      <c r="Z95" s="30">
        <v>5109056</v>
      </c>
      <c r="AA95" s="30">
        <v>5165802</v>
      </c>
      <c r="AB95" s="30">
        <v>5213985</v>
      </c>
      <c r="AC95" s="30">
        <v>5258317</v>
      </c>
      <c r="AD95" s="30">
        <v>5295619</v>
      </c>
      <c r="AE95" s="30">
        <v>5328212</v>
      </c>
      <c r="AF95" s="30">
        <v>5367580</v>
      </c>
      <c r="AG95" s="30">
        <v>5391369</v>
      </c>
      <c r="AH95" s="30">
        <v>5425270</v>
      </c>
      <c r="AI95" s="30">
        <v>5488984</v>
      </c>
    </row>
    <row r="96" spans="1:35" x14ac:dyDescent="0.25">
      <c r="A96" s="22" t="s">
        <v>50</v>
      </c>
      <c r="B96" s="63">
        <v>4499203</v>
      </c>
      <c r="C96" s="63">
        <v>4517921</v>
      </c>
      <c r="D96" s="63" t="s">
        <v>4</v>
      </c>
      <c r="E96" s="63" t="s">
        <v>4</v>
      </c>
      <c r="F96" s="63" t="s">
        <v>4</v>
      </c>
      <c r="G96" s="63" t="s">
        <v>4</v>
      </c>
      <c r="H96" s="63" t="s">
        <v>4</v>
      </c>
      <c r="I96" s="63">
        <v>3727439</v>
      </c>
      <c r="J96" s="63">
        <v>3549736</v>
      </c>
      <c r="K96" s="63" t="s">
        <v>4</v>
      </c>
      <c r="L96" s="63">
        <v>3753085</v>
      </c>
      <c r="M96" s="63">
        <v>3789717</v>
      </c>
      <c r="N96" s="63">
        <v>3813167</v>
      </c>
      <c r="O96" s="63">
        <v>3830349</v>
      </c>
      <c r="P96" s="63">
        <v>3837414</v>
      </c>
      <c r="Q96" s="63">
        <v>3842532</v>
      </c>
      <c r="R96" s="63">
        <v>3842650</v>
      </c>
      <c r="S96" s="63">
        <v>3844017</v>
      </c>
      <c r="T96" s="63">
        <v>3843846</v>
      </c>
      <c r="U96" s="63">
        <v>3843998</v>
      </c>
      <c r="V96" s="63">
        <v>3844046</v>
      </c>
      <c r="W96" s="63">
        <v>3843183</v>
      </c>
      <c r="X96" s="63">
        <v>3839265</v>
      </c>
      <c r="Y96" s="63" t="s">
        <v>4</v>
      </c>
      <c r="Z96" s="63" t="s">
        <v>4</v>
      </c>
      <c r="AA96" s="63" t="s">
        <v>4</v>
      </c>
      <c r="AB96" s="63" t="s">
        <v>4</v>
      </c>
      <c r="AC96" s="63" t="s">
        <v>4</v>
      </c>
      <c r="AD96" s="63" t="s">
        <v>4</v>
      </c>
      <c r="AE96" s="63" t="s">
        <v>4</v>
      </c>
      <c r="AF96" s="63" t="s">
        <v>4</v>
      </c>
      <c r="AG96" s="63" t="s">
        <v>4</v>
      </c>
      <c r="AH96" s="63" t="s">
        <v>4</v>
      </c>
      <c r="AI96" s="63" t="s">
        <v>4</v>
      </c>
    </row>
    <row r="97" spans="1:35" x14ac:dyDescent="0.25">
      <c r="A97" s="22" t="s">
        <v>40</v>
      </c>
      <c r="B97" s="30" t="s">
        <v>4</v>
      </c>
      <c r="C97" s="30" t="s">
        <v>4</v>
      </c>
      <c r="D97" s="30" t="s">
        <v>4</v>
      </c>
      <c r="E97" s="30" t="s">
        <v>4</v>
      </c>
      <c r="F97" s="30" t="s">
        <v>4</v>
      </c>
      <c r="G97" s="30" t="s">
        <v>4</v>
      </c>
      <c r="H97" s="30" t="s">
        <v>4</v>
      </c>
      <c r="I97" s="30" t="s">
        <v>4</v>
      </c>
      <c r="J97" s="30" t="s">
        <v>4</v>
      </c>
      <c r="K97" s="30" t="s">
        <v>4</v>
      </c>
      <c r="L97" s="30">
        <v>603152</v>
      </c>
      <c r="M97" s="30">
        <v>605988</v>
      </c>
      <c r="N97" s="30">
        <v>608460</v>
      </c>
      <c r="O97" s="30">
        <v>610510</v>
      </c>
      <c r="P97" s="30">
        <v>612214</v>
      </c>
      <c r="Q97" s="30">
        <v>613420</v>
      </c>
      <c r="R97" s="30">
        <v>613109</v>
      </c>
      <c r="S97" s="30">
        <v>614624</v>
      </c>
      <c r="T97" s="30">
        <v>615543</v>
      </c>
      <c r="U97" s="30">
        <v>617157</v>
      </c>
      <c r="V97" s="30">
        <v>619001</v>
      </c>
      <c r="W97" s="30">
        <v>619850</v>
      </c>
      <c r="X97" s="30">
        <v>620308</v>
      </c>
      <c r="Y97" s="30">
        <v>620893</v>
      </c>
      <c r="Z97" s="30">
        <v>621521</v>
      </c>
      <c r="AA97" s="30">
        <v>622099</v>
      </c>
      <c r="AB97" s="30">
        <v>622218</v>
      </c>
      <c r="AC97" s="30">
        <v>622387</v>
      </c>
      <c r="AD97" s="30">
        <v>622359</v>
      </c>
      <c r="AE97" s="30">
        <v>622182</v>
      </c>
      <c r="AF97" s="30">
        <v>621873</v>
      </c>
      <c r="AG97" s="30">
        <v>620739</v>
      </c>
      <c r="AH97" s="30">
        <v>617683</v>
      </c>
      <c r="AI97" s="30">
        <v>616695</v>
      </c>
    </row>
    <row r="98" spans="1:35" x14ac:dyDescent="0.25">
      <c r="A98" s="22" t="s">
        <v>43</v>
      </c>
      <c r="B98" s="63" t="s">
        <v>4</v>
      </c>
      <c r="C98" s="63" t="s">
        <v>4</v>
      </c>
      <c r="D98" s="63" t="s">
        <v>4</v>
      </c>
      <c r="E98" s="63" t="s">
        <v>4</v>
      </c>
      <c r="F98" s="63" t="s">
        <v>4</v>
      </c>
      <c r="G98" s="63" t="s">
        <v>4</v>
      </c>
      <c r="H98" s="63" t="s">
        <v>4</v>
      </c>
      <c r="I98" s="63" t="s">
        <v>4</v>
      </c>
      <c r="J98" s="63" t="s">
        <v>4</v>
      </c>
      <c r="K98" s="63" t="s">
        <v>4</v>
      </c>
      <c r="L98" s="63">
        <v>3644070</v>
      </c>
      <c r="M98" s="63">
        <v>3635112</v>
      </c>
      <c r="N98" s="63">
        <v>3627812</v>
      </c>
      <c r="O98" s="63">
        <v>3618312</v>
      </c>
      <c r="P98" s="63">
        <v>3607435</v>
      </c>
      <c r="Q98" s="63">
        <v>3600436</v>
      </c>
      <c r="R98" s="63">
        <v>3589936</v>
      </c>
      <c r="S98" s="63">
        <v>3581110</v>
      </c>
      <c r="T98" s="63">
        <v>3572703</v>
      </c>
      <c r="U98" s="63">
        <v>3567512</v>
      </c>
      <c r="V98" s="63">
        <v>3563695</v>
      </c>
      <c r="W98" s="63">
        <v>3560430</v>
      </c>
      <c r="X98" s="63">
        <v>3559541</v>
      </c>
      <c r="Y98" s="63">
        <v>3559497</v>
      </c>
      <c r="Z98" s="63">
        <v>3557634</v>
      </c>
      <c r="AA98" s="63">
        <v>2869302</v>
      </c>
      <c r="AB98" s="63">
        <v>2846327</v>
      </c>
      <c r="AC98" s="63">
        <v>2825628</v>
      </c>
      <c r="AD98" s="63">
        <v>2780744</v>
      </c>
      <c r="AE98" s="63">
        <v>2729634</v>
      </c>
      <c r="AF98" s="63">
        <v>2684772</v>
      </c>
      <c r="AG98" s="63">
        <v>2643675</v>
      </c>
      <c r="AH98" s="63">
        <v>2565030</v>
      </c>
      <c r="AI98" s="63">
        <v>2512758</v>
      </c>
    </row>
    <row r="99" spans="1:35" x14ac:dyDescent="0.25">
      <c r="A99" s="22" t="s">
        <v>97</v>
      </c>
      <c r="B99" s="30">
        <v>1873109</v>
      </c>
      <c r="C99" s="30">
        <v>1890872</v>
      </c>
      <c r="D99" s="30">
        <v>1908941</v>
      </c>
      <c r="E99" s="30">
        <v>2061000</v>
      </c>
      <c r="F99" s="30">
        <v>1936741</v>
      </c>
      <c r="G99" s="30">
        <v>1957265</v>
      </c>
      <c r="H99" s="30">
        <v>1971687</v>
      </c>
      <c r="I99" s="30">
        <v>1991398</v>
      </c>
      <c r="J99" s="30">
        <v>2002340</v>
      </c>
      <c r="K99" s="30">
        <v>2012705</v>
      </c>
      <c r="L99" s="30">
        <v>2021578</v>
      </c>
      <c r="M99" s="30">
        <v>2031112</v>
      </c>
      <c r="N99" s="30">
        <v>2038651</v>
      </c>
      <c r="O99" s="30">
        <v>2023654</v>
      </c>
      <c r="P99" s="30">
        <v>2029892</v>
      </c>
      <c r="Q99" s="30">
        <v>2035196</v>
      </c>
      <c r="R99" s="30">
        <v>2038514</v>
      </c>
      <c r="S99" s="30">
        <v>2041941</v>
      </c>
      <c r="T99" s="30">
        <v>2045177</v>
      </c>
      <c r="U99" s="30">
        <v>2048619</v>
      </c>
      <c r="V99" s="30">
        <v>2052722</v>
      </c>
      <c r="W99" s="30">
        <v>2057284</v>
      </c>
      <c r="X99" s="30">
        <v>2059794</v>
      </c>
      <c r="Y99" s="30">
        <v>2062294</v>
      </c>
      <c r="Z99" s="30">
        <v>2065769</v>
      </c>
      <c r="AA99" s="30">
        <v>2069172</v>
      </c>
      <c r="AB99" s="30">
        <v>2071278</v>
      </c>
      <c r="AC99" s="30">
        <v>2073702</v>
      </c>
      <c r="AD99" s="30">
        <v>2075301</v>
      </c>
      <c r="AE99" s="30">
        <v>2077132</v>
      </c>
      <c r="AF99" s="30">
        <v>2076255</v>
      </c>
      <c r="AG99" s="30">
        <v>2068808</v>
      </c>
      <c r="AH99" s="30">
        <v>1837114</v>
      </c>
      <c r="AI99" s="30">
        <v>1829954</v>
      </c>
    </row>
    <row r="100" spans="1:35" x14ac:dyDescent="0.25">
      <c r="A100" s="22" t="s">
        <v>51</v>
      </c>
      <c r="B100" s="63" t="s">
        <v>4</v>
      </c>
      <c r="C100" s="63" t="s">
        <v>4</v>
      </c>
      <c r="D100" s="63" t="s">
        <v>4</v>
      </c>
      <c r="E100" s="63" t="s">
        <v>4</v>
      </c>
      <c r="F100" s="63" t="s">
        <v>4</v>
      </c>
      <c r="G100" s="63" t="s">
        <v>4</v>
      </c>
      <c r="H100" s="63" t="s">
        <v>4</v>
      </c>
      <c r="I100" s="63" t="s">
        <v>4</v>
      </c>
      <c r="J100" s="63" t="s">
        <v>4</v>
      </c>
      <c r="K100" s="63" t="s">
        <v>4</v>
      </c>
      <c r="L100" s="63">
        <v>4435200</v>
      </c>
      <c r="M100" s="63">
        <v>4401400</v>
      </c>
      <c r="N100" s="63">
        <v>4371500</v>
      </c>
      <c r="O100" s="63">
        <v>4352600</v>
      </c>
      <c r="P100" s="63">
        <v>4315200</v>
      </c>
      <c r="Q100" s="63">
        <v>4321500</v>
      </c>
      <c r="R100" s="63">
        <v>4401292</v>
      </c>
      <c r="S100" s="63">
        <v>4394702</v>
      </c>
      <c r="T100" s="63">
        <v>4382070</v>
      </c>
      <c r="U100" s="63">
        <v>4385429</v>
      </c>
      <c r="V100" s="63">
        <v>4436391</v>
      </c>
      <c r="W100" s="63">
        <v>4469250</v>
      </c>
      <c r="X100" s="63">
        <v>4497617</v>
      </c>
      <c r="Y100" s="63" t="s">
        <v>4</v>
      </c>
      <c r="Z100" s="63">
        <v>4490498</v>
      </c>
      <c r="AA100" s="63">
        <v>3729500</v>
      </c>
      <c r="AB100" s="63">
        <v>3720400</v>
      </c>
      <c r="AC100" s="63">
        <v>3718200</v>
      </c>
      <c r="AD100" s="63">
        <v>3729633</v>
      </c>
      <c r="AE100" s="63">
        <v>3723464</v>
      </c>
      <c r="AF100" s="63">
        <v>3716858</v>
      </c>
      <c r="AG100" s="63">
        <v>3728573</v>
      </c>
      <c r="AH100" s="63">
        <v>3688647</v>
      </c>
      <c r="AI100" s="63">
        <v>3736357</v>
      </c>
    </row>
    <row r="101" spans="1:35" x14ac:dyDescent="0.25">
      <c r="A101" s="22" t="s">
        <v>41</v>
      </c>
      <c r="B101" s="30">
        <v>3286500</v>
      </c>
      <c r="C101" s="30">
        <v>3259814</v>
      </c>
      <c r="D101" s="30">
        <v>3190103</v>
      </c>
      <c r="E101" s="30">
        <v>3167478</v>
      </c>
      <c r="F101" s="30">
        <v>3220310</v>
      </c>
      <c r="G101" s="30">
        <v>3248836</v>
      </c>
      <c r="H101" s="30">
        <v>3283000</v>
      </c>
      <c r="I101" s="30">
        <v>3324317</v>
      </c>
      <c r="J101" s="30">
        <v>3354341</v>
      </c>
      <c r="K101" s="30">
        <v>3373445</v>
      </c>
      <c r="L101" s="30">
        <v>3058497</v>
      </c>
      <c r="M101" s="30">
        <v>3063318</v>
      </c>
      <c r="N101" s="30">
        <v>3057018</v>
      </c>
      <c r="O101" s="30">
        <v>3044993</v>
      </c>
      <c r="P101" s="30">
        <v>3034231</v>
      </c>
      <c r="Q101" s="30">
        <v>3019634</v>
      </c>
      <c r="R101" s="30">
        <v>3003329</v>
      </c>
      <c r="S101" s="30">
        <v>2981755</v>
      </c>
      <c r="T101" s="30">
        <v>2958266</v>
      </c>
      <c r="U101" s="30">
        <v>2936355</v>
      </c>
      <c r="V101" s="30">
        <v>2918674</v>
      </c>
      <c r="W101" s="30">
        <v>2907361</v>
      </c>
      <c r="X101" s="30">
        <v>2903008</v>
      </c>
      <c r="Y101" s="30">
        <v>2897770</v>
      </c>
      <c r="Z101" s="30">
        <v>2892394</v>
      </c>
      <c r="AA101" s="30">
        <v>2885796</v>
      </c>
      <c r="AB101" s="30">
        <v>2875592</v>
      </c>
      <c r="AC101" s="30">
        <v>2876591</v>
      </c>
      <c r="AD101" s="30">
        <v>2870324</v>
      </c>
      <c r="AE101" s="30">
        <v>2862427</v>
      </c>
      <c r="AF101" s="30">
        <v>2845955</v>
      </c>
      <c r="AG101" s="30">
        <v>2829741</v>
      </c>
      <c r="AH101" s="30">
        <v>2793592</v>
      </c>
      <c r="AI101" s="30">
        <v>2761785</v>
      </c>
    </row>
    <row r="102" spans="1:35" x14ac:dyDescent="0.25">
      <c r="A102" s="22" t="s">
        <v>42</v>
      </c>
      <c r="B102" s="63" t="s">
        <v>4</v>
      </c>
      <c r="C102" s="63" t="s">
        <v>4</v>
      </c>
      <c r="D102" s="63" t="s">
        <v>4</v>
      </c>
      <c r="E102" s="63" t="s">
        <v>4</v>
      </c>
      <c r="F102" s="63" t="s">
        <v>4</v>
      </c>
      <c r="G102" s="63" t="s">
        <v>4</v>
      </c>
      <c r="H102" s="63" t="s">
        <v>4</v>
      </c>
      <c r="I102" s="63" t="s">
        <v>4</v>
      </c>
      <c r="J102" s="63" t="s">
        <v>4</v>
      </c>
      <c r="K102" s="63">
        <v>7552850</v>
      </c>
      <c r="L102" s="63">
        <v>7527952</v>
      </c>
      <c r="M102" s="63">
        <v>7504739</v>
      </c>
      <c r="N102" s="63">
        <v>7502126</v>
      </c>
      <c r="O102" s="63">
        <v>7490918</v>
      </c>
      <c r="P102" s="63">
        <v>7470263</v>
      </c>
      <c r="Q102" s="63">
        <v>7456050</v>
      </c>
      <c r="R102" s="63">
        <v>7425487</v>
      </c>
      <c r="S102" s="63">
        <v>7397651</v>
      </c>
      <c r="T102" s="63">
        <v>7365507</v>
      </c>
      <c r="U102" s="63">
        <v>7334937</v>
      </c>
      <c r="V102" s="63">
        <v>7306677</v>
      </c>
      <c r="W102" s="63">
        <v>7251549</v>
      </c>
      <c r="X102" s="63">
        <v>7216649</v>
      </c>
      <c r="Y102" s="63">
        <v>7181505</v>
      </c>
      <c r="Z102" s="63">
        <v>7146759</v>
      </c>
      <c r="AA102" s="63">
        <v>7114393</v>
      </c>
      <c r="AB102" s="63">
        <v>7076372</v>
      </c>
      <c r="AC102" s="63">
        <v>7040272</v>
      </c>
      <c r="AD102" s="63">
        <v>7001444</v>
      </c>
      <c r="AE102" s="63">
        <v>6963764</v>
      </c>
      <c r="AF102" s="63">
        <v>6926705</v>
      </c>
      <c r="AG102" s="63">
        <v>6871547</v>
      </c>
      <c r="AH102" s="63">
        <v>6797105</v>
      </c>
      <c r="AI102" s="63">
        <v>6641197</v>
      </c>
    </row>
    <row r="103" spans="1:35" x14ac:dyDescent="0.25">
      <c r="A103" s="22" t="s">
        <v>178</v>
      </c>
      <c r="B103" s="30">
        <v>55494711</v>
      </c>
      <c r="C103" s="30">
        <v>56714051</v>
      </c>
      <c r="D103" s="30">
        <v>57835076</v>
      </c>
      <c r="E103" s="30">
        <v>58958565</v>
      </c>
      <c r="F103" s="30">
        <v>60079060</v>
      </c>
      <c r="G103" s="30">
        <v>61203584</v>
      </c>
      <c r="H103" s="30">
        <v>62337617</v>
      </c>
      <c r="I103" s="30">
        <v>63484661</v>
      </c>
      <c r="J103" s="30">
        <v>64641675</v>
      </c>
      <c r="K103" s="30">
        <v>65786563</v>
      </c>
      <c r="L103" s="30">
        <v>66889425</v>
      </c>
      <c r="M103" s="30">
        <v>64729501</v>
      </c>
      <c r="N103" s="30">
        <v>65603160</v>
      </c>
      <c r="O103" s="30">
        <v>66401851</v>
      </c>
      <c r="P103" s="30">
        <v>67187251</v>
      </c>
      <c r="Q103" s="30">
        <v>68010221</v>
      </c>
      <c r="R103" s="30">
        <v>68860539</v>
      </c>
      <c r="S103" s="30">
        <v>69729967</v>
      </c>
      <c r="T103" s="30">
        <v>70586256</v>
      </c>
      <c r="U103" s="30">
        <v>71517100</v>
      </c>
      <c r="V103" s="30">
        <v>72561312</v>
      </c>
      <c r="W103" s="30">
        <v>73722988</v>
      </c>
      <c r="X103" s="30">
        <v>74724269</v>
      </c>
      <c r="Y103" s="30">
        <v>75627384</v>
      </c>
      <c r="Z103" s="30">
        <v>76667864</v>
      </c>
      <c r="AA103" s="30">
        <v>77695904</v>
      </c>
      <c r="AB103" s="30">
        <v>78741053</v>
      </c>
      <c r="AC103" s="30">
        <v>79814871</v>
      </c>
      <c r="AD103" s="30">
        <v>80810525</v>
      </c>
      <c r="AE103" s="30">
        <v>82003882</v>
      </c>
      <c r="AF103" s="30">
        <v>83154997</v>
      </c>
      <c r="AG103" s="30">
        <v>83614362</v>
      </c>
      <c r="AH103" s="30">
        <v>84680273</v>
      </c>
      <c r="AI103" s="30">
        <v>85279553</v>
      </c>
    </row>
    <row r="104" spans="1:35" x14ac:dyDescent="0.25">
      <c r="A104" s="22" t="s">
        <v>44</v>
      </c>
      <c r="B104" s="63" t="s">
        <v>4</v>
      </c>
      <c r="C104" s="63" t="s">
        <v>4</v>
      </c>
      <c r="D104" s="63" t="s">
        <v>4</v>
      </c>
      <c r="E104" s="63" t="s">
        <v>4</v>
      </c>
      <c r="F104" s="63" t="s">
        <v>4</v>
      </c>
      <c r="G104" s="63" t="s">
        <v>4</v>
      </c>
      <c r="H104" s="63" t="s">
        <v>4</v>
      </c>
      <c r="I104" s="63" t="s">
        <v>4</v>
      </c>
      <c r="J104" s="63" t="s">
        <v>4</v>
      </c>
      <c r="K104" s="63" t="s">
        <v>4</v>
      </c>
      <c r="L104" s="63">
        <v>49114950</v>
      </c>
      <c r="M104" s="63">
        <v>48663609</v>
      </c>
      <c r="N104" s="63">
        <v>48240902</v>
      </c>
      <c r="O104" s="63">
        <v>47823108</v>
      </c>
      <c r="P104" s="63">
        <v>47442079</v>
      </c>
      <c r="Q104" s="63">
        <v>47100462</v>
      </c>
      <c r="R104" s="63">
        <v>46749170</v>
      </c>
      <c r="S104" s="63">
        <v>46465691</v>
      </c>
      <c r="T104" s="63">
        <v>46192309</v>
      </c>
      <c r="U104" s="63">
        <v>45963359</v>
      </c>
      <c r="V104" s="63">
        <v>45782592</v>
      </c>
      <c r="W104" s="63">
        <v>45598179</v>
      </c>
      <c r="X104" s="63">
        <v>45453282</v>
      </c>
      <c r="Y104" s="63">
        <v>45372692</v>
      </c>
      <c r="Z104" s="63">
        <v>45245894</v>
      </c>
      <c r="AA104" s="63">
        <v>42759661</v>
      </c>
      <c r="AB104" s="63">
        <v>42590879</v>
      </c>
      <c r="AC104" s="63">
        <v>42414905</v>
      </c>
      <c r="AD104" s="63">
        <v>42216766</v>
      </c>
      <c r="AE104" s="63">
        <v>41983564</v>
      </c>
      <c r="AF104" s="63">
        <v>41732779</v>
      </c>
      <c r="AG104" s="63">
        <v>41418717</v>
      </c>
      <c r="AH104" s="63">
        <v>40997698</v>
      </c>
      <c r="AI104" s="63" t="s">
        <v>4</v>
      </c>
    </row>
    <row r="105" spans="1:35" x14ac:dyDescent="0.25">
      <c r="A105" s="22" t="s">
        <v>121</v>
      </c>
      <c r="B105" s="30" t="s">
        <v>4</v>
      </c>
      <c r="C105" s="30" t="s">
        <v>4</v>
      </c>
      <c r="D105" s="30" t="s">
        <v>4</v>
      </c>
      <c r="E105" s="30" t="s">
        <v>4</v>
      </c>
      <c r="F105" s="30" t="s">
        <v>4</v>
      </c>
      <c r="G105" s="30" t="s">
        <v>4</v>
      </c>
      <c r="H105" s="30" t="s">
        <v>4</v>
      </c>
      <c r="I105" s="30" t="s">
        <v>4</v>
      </c>
      <c r="J105" s="30" t="s">
        <v>4</v>
      </c>
      <c r="K105" s="30" t="s">
        <v>4</v>
      </c>
      <c r="L105" s="30" t="s">
        <v>4</v>
      </c>
      <c r="M105" s="30" t="s">
        <v>4</v>
      </c>
      <c r="N105" s="30" t="s">
        <v>4</v>
      </c>
      <c r="O105" s="30">
        <v>1985000</v>
      </c>
      <c r="P105" s="30">
        <v>2016000</v>
      </c>
      <c r="Q105" s="30">
        <v>2041000</v>
      </c>
      <c r="R105" s="30">
        <v>2100000</v>
      </c>
      <c r="S105" s="30">
        <v>2126708</v>
      </c>
      <c r="T105" s="30">
        <v>2153139</v>
      </c>
      <c r="U105" s="30">
        <v>2180686</v>
      </c>
      <c r="V105" s="30">
        <v>2208107</v>
      </c>
      <c r="W105" s="30">
        <v>1794180</v>
      </c>
      <c r="X105" s="30" t="s">
        <v>4</v>
      </c>
      <c r="Y105" s="30" t="s">
        <v>4</v>
      </c>
      <c r="Z105" s="30" t="s">
        <v>4</v>
      </c>
      <c r="AA105" s="30" t="s">
        <v>4</v>
      </c>
      <c r="AB105" s="30">
        <v>1771604</v>
      </c>
      <c r="AC105" s="30">
        <v>1783531</v>
      </c>
      <c r="AD105" s="30">
        <v>1798506</v>
      </c>
      <c r="AE105" s="30">
        <v>1795666</v>
      </c>
      <c r="AF105" s="30">
        <v>1782115</v>
      </c>
      <c r="AG105" s="30">
        <v>1798186</v>
      </c>
      <c r="AH105" s="30">
        <v>1773971</v>
      </c>
      <c r="AI105" s="30" t="s">
        <v>4</v>
      </c>
    </row>
    <row r="111" spans="1:35" x14ac:dyDescent="0.25">
      <c r="A111" s="189" t="s">
        <v>306</v>
      </c>
    </row>
    <row r="112" spans="1:35" x14ac:dyDescent="0.25">
      <c r="A112" s="4" t="s">
        <v>134</v>
      </c>
    </row>
    <row r="113" spans="1:37" x14ac:dyDescent="0.25">
      <c r="A113" s="285">
        <v>1</v>
      </c>
      <c r="B113" s="285">
        <v>2</v>
      </c>
      <c r="C113" s="285">
        <v>3</v>
      </c>
      <c r="D113" s="285">
        <v>4</v>
      </c>
      <c r="E113" s="285">
        <v>5</v>
      </c>
      <c r="F113" s="285">
        <v>6</v>
      </c>
      <c r="G113" s="285">
        <v>7</v>
      </c>
      <c r="H113" s="285">
        <v>8</v>
      </c>
      <c r="I113" s="285">
        <v>9</v>
      </c>
      <c r="J113" s="285">
        <v>10</v>
      </c>
      <c r="K113" s="285">
        <v>11</v>
      </c>
      <c r="L113" s="285">
        <v>12</v>
      </c>
      <c r="M113" s="285">
        <v>13</v>
      </c>
      <c r="N113" s="285">
        <v>14</v>
      </c>
      <c r="O113" s="285">
        <v>15</v>
      </c>
      <c r="P113" s="285">
        <v>16</v>
      </c>
      <c r="Q113" s="285">
        <v>17</v>
      </c>
      <c r="R113" s="285">
        <v>18</v>
      </c>
      <c r="S113" s="285">
        <v>19</v>
      </c>
      <c r="T113" s="285">
        <v>20</v>
      </c>
      <c r="U113" s="285">
        <v>21</v>
      </c>
      <c r="V113" s="285">
        <v>22</v>
      </c>
      <c r="W113" s="285">
        <v>23</v>
      </c>
      <c r="X113" s="285">
        <v>24</v>
      </c>
      <c r="Y113" s="285">
        <v>25</v>
      </c>
      <c r="Z113" s="285">
        <v>26</v>
      </c>
      <c r="AA113" s="285">
        <v>27</v>
      </c>
      <c r="AB113" s="285">
        <v>28</v>
      </c>
      <c r="AC113" s="285">
        <v>29</v>
      </c>
      <c r="AD113" s="285">
        <v>30</v>
      </c>
      <c r="AE113" s="285">
        <v>31</v>
      </c>
      <c r="AF113" s="285">
        <v>32</v>
      </c>
      <c r="AG113" s="285">
        <v>33</v>
      </c>
      <c r="AH113" s="285">
        <v>34</v>
      </c>
      <c r="AI113" s="285">
        <v>35</v>
      </c>
    </row>
    <row r="114" spans="1:37" x14ac:dyDescent="0.25">
      <c r="A114" s="185"/>
      <c r="B114" s="186">
        <v>1990</v>
      </c>
      <c r="C114" s="185">
        <v>1991</v>
      </c>
      <c r="D114" s="185">
        <v>1992</v>
      </c>
      <c r="E114" s="186">
        <v>1993</v>
      </c>
      <c r="F114" s="185">
        <v>1994</v>
      </c>
      <c r="G114" s="185">
        <v>1995</v>
      </c>
      <c r="H114" s="186">
        <v>1996</v>
      </c>
      <c r="I114" s="185">
        <v>1997</v>
      </c>
      <c r="J114" s="185">
        <v>1998</v>
      </c>
      <c r="K114" s="186">
        <v>1999</v>
      </c>
      <c r="L114" s="185">
        <v>2000</v>
      </c>
      <c r="M114" s="185">
        <v>2001</v>
      </c>
      <c r="N114" s="186">
        <v>2002</v>
      </c>
      <c r="O114" s="185">
        <v>2003</v>
      </c>
      <c r="P114" s="185">
        <v>2004</v>
      </c>
      <c r="Q114" s="186">
        <v>2005</v>
      </c>
      <c r="R114" s="185">
        <v>2006</v>
      </c>
      <c r="S114" s="185">
        <v>2007</v>
      </c>
      <c r="T114" s="186">
        <v>2008</v>
      </c>
      <c r="U114" s="185">
        <v>2009</v>
      </c>
      <c r="V114" s="185">
        <v>2010</v>
      </c>
      <c r="W114" s="186">
        <v>2011</v>
      </c>
      <c r="X114" s="185">
        <v>2012</v>
      </c>
      <c r="Y114" s="185">
        <v>2013</v>
      </c>
      <c r="Z114" s="186">
        <v>2014</v>
      </c>
      <c r="AA114" s="185">
        <v>2015</v>
      </c>
      <c r="AB114" s="185">
        <v>2016</v>
      </c>
      <c r="AC114" s="185">
        <v>2017</v>
      </c>
      <c r="AD114" s="185">
        <v>2018</v>
      </c>
      <c r="AE114" s="185">
        <v>2019</v>
      </c>
      <c r="AF114" s="185">
        <v>2020</v>
      </c>
      <c r="AG114" s="185">
        <v>2021</v>
      </c>
      <c r="AH114" s="185">
        <v>2022</v>
      </c>
      <c r="AI114" s="185">
        <v>2023</v>
      </c>
      <c r="AJ114" s="190"/>
      <c r="AK114" s="178"/>
    </row>
    <row r="115" spans="1:37" x14ac:dyDescent="0.25">
      <c r="A115" s="22" t="s">
        <v>118</v>
      </c>
      <c r="B115" s="191">
        <f t="shared" ref="B115:K124" si="40">IFERROR(VLOOKUP($A115,$A$12:$AN$51,B$113,FALSE)/VLOOKUP($A115,$A$66:$AN$106,B$113,FALSE)*1000,":")</f>
        <v>149.21353192163221</v>
      </c>
      <c r="C115" s="191">
        <f t="shared" si="40"/>
        <v>148.10345990568729</v>
      </c>
      <c r="D115" s="191">
        <f t="shared" si="40"/>
        <v>143.81213016414389</v>
      </c>
      <c r="E115" s="191">
        <f t="shared" si="40"/>
        <v>143.1479439752564</v>
      </c>
      <c r="F115" s="191">
        <f t="shared" si="40"/>
        <v>141.97527109500905</v>
      </c>
      <c r="G115" s="191">
        <f t="shared" si="40"/>
        <v>146.58905058837388</v>
      </c>
      <c r="H115" s="191">
        <f t="shared" si="40"/>
        <v>151.32545546069866</v>
      </c>
      <c r="I115" s="191">
        <f t="shared" si="40"/>
        <v>150.47312392203634</v>
      </c>
      <c r="J115" s="191">
        <f t="shared" si="40"/>
        <v>150.67988072703582</v>
      </c>
      <c r="K115" s="191">
        <f t="shared" si="40"/>
        <v>149.12419040881684</v>
      </c>
      <c r="L115" s="191">
        <f t="shared" ref="L115:U124" si="41">IFERROR(VLOOKUP($A115,$A$12:$AN$51,L$113,FALSE)/VLOOKUP($A115,$A$66:$AN$106,L$113,FALSE)*1000,":")</f>
        <v>150.3368206143482</v>
      </c>
      <c r="M115" s="191">
        <f t="shared" si="41"/>
        <v>153.89011667359279</v>
      </c>
      <c r="N115" s="191">
        <f t="shared" si="41"/>
        <v>154.03129973623808</v>
      </c>
      <c r="O115" s="191">
        <f t="shared" si="41"/>
        <v>157.29501620797564</v>
      </c>
      <c r="P115" s="191">
        <f t="shared" si="41"/>
        <v>158.97373452388231</v>
      </c>
      <c r="Q115" s="191">
        <f t="shared" si="41"/>
        <v>159.11850621930662</v>
      </c>
      <c r="R115" s="191">
        <f t="shared" si="41"/>
        <v>160.23711032876707</v>
      </c>
      <c r="S115" s="191">
        <f t="shared" si="41"/>
        <v>157.9231132115259</v>
      </c>
      <c r="T115" s="191">
        <f t="shared" si="41"/>
        <v>156.95384870662576</v>
      </c>
      <c r="U115" s="191">
        <f t="shared" si="41"/>
        <v>147.01364447167944</v>
      </c>
      <c r="V115" s="191">
        <f t="shared" ref="V115:AI124" si="42">IFERROR(VLOOKUP($A115,$A$12:$AN$51,V$113,FALSE)/VLOOKUP($A115,$A$66:$AN$106,V$113,FALSE)*1000,":")</f>
        <v>152.62440904353423</v>
      </c>
      <c r="W115" s="191">
        <f t="shared" si="42"/>
        <v>148.50245009740536</v>
      </c>
      <c r="X115" s="191">
        <f t="shared" si="42"/>
        <v>146.18389506674663</v>
      </c>
      <c r="Y115" s="191">
        <f t="shared" si="42"/>
        <v>144.2981682828881</v>
      </c>
      <c r="Z115" s="191">
        <f t="shared" si="42"/>
        <v>139.02660225243699</v>
      </c>
      <c r="AA115" s="191">
        <f t="shared" si="42"/>
        <v>140.71412610370615</v>
      </c>
      <c r="AB115" s="191">
        <f t="shared" si="42"/>
        <v>141.70066215757456</v>
      </c>
      <c r="AC115" s="191">
        <f t="shared" si="42"/>
        <v>144.47903828043934</v>
      </c>
      <c r="AD115" s="191">
        <f t="shared" si="42"/>
        <v>143.46176233512458</v>
      </c>
      <c r="AE115" s="191">
        <f t="shared" si="42"/>
        <v>140.93481815145503</v>
      </c>
      <c r="AF115" s="191">
        <f t="shared" si="42"/>
        <v>129.16758621175637</v>
      </c>
      <c r="AG115" s="191">
        <f t="shared" si="42"/>
        <v>137.33087714784642</v>
      </c>
      <c r="AH115" s="191">
        <f t="shared" si="42"/>
        <v>131.12278921110081</v>
      </c>
      <c r="AI115" s="191">
        <f t="shared" si="42"/>
        <v>125.24786703055996</v>
      </c>
      <c r="AJ115" s="25"/>
      <c r="AK115" s="25"/>
    </row>
    <row r="116" spans="1:37" x14ac:dyDescent="0.25">
      <c r="A116" s="22" t="s">
        <v>12</v>
      </c>
      <c r="B116" s="193">
        <f t="shared" si="40"/>
        <v>222.34966327167203</v>
      </c>
      <c r="C116" s="193">
        <f t="shared" si="40"/>
        <v>230.73818408477041</v>
      </c>
      <c r="D116" s="193">
        <f t="shared" si="40"/>
        <v>232.15653955993005</v>
      </c>
      <c r="E116" s="193">
        <f t="shared" si="40"/>
        <v>226.16128650671479</v>
      </c>
      <c r="F116" s="193">
        <f t="shared" si="40"/>
        <v>237.20883992297112</v>
      </c>
      <c r="G116" s="193">
        <f t="shared" si="40"/>
        <v>239.86702145406568</v>
      </c>
      <c r="H116" s="193">
        <f t="shared" si="40"/>
        <v>254.12441872742974</v>
      </c>
      <c r="I116" s="193">
        <f t="shared" si="40"/>
        <v>256.98765523991301</v>
      </c>
      <c r="J116" s="193">
        <f t="shared" si="40"/>
        <v>262.73479631218345</v>
      </c>
      <c r="K116" s="193">
        <f t="shared" si="40"/>
        <v>259.75921111066725</v>
      </c>
      <c r="L116" s="193">
        <f t="shared" si="41"/>
        <v>264.88291082650449</v>
      </c>
      <c r="M116" s="193">
        <f t="shared" si="41"/>
        <v>261.68340213110378</v>
      </c>
      <c r="N116" s="193">
        <f t="shared" si="41"/>
        <v>258.31156563341887</v>
      </c>
      <c r="O116" s="193">
        <f t="shared" si="41"/>
        <v>269.96694137146136</v>
      </c>
      <c r="P116" s="193">
        <f t="shared" si="41"/>
        <v>271.34263493177122</v>
      </c>
      <c r="Q116" s="193">
        <f t="shared" si="41"/>
        <v>268.21708157458102</v>
      </c>
      <c r="R116" s="193">
        <f t="shared" si="41"/>
        <v>266.40238276945888</v>
      </c>
      <c r="S116" s="193">
        <f t="shared" si="41"/>
        <v>264.44270990106884</v>
      </c>
      <c r="T116" s="193">
        <f t="shared" si="41"/>
        <v>270.90198742536001</v>
      </c>
      <c r="U116" s="193">
        <f t="shared" si="41"/>
        <v>247.75199245239503</v>
      </c>
      <c r="V116" s="193">
        <f t="shared" si="42"/>
        <v>263.68375700709555</v>
      </c>
      <c r="W116" s="193">
        <f t="shared" si="42"/>
        <v>241.25268607148058</v>
      </c>
      <c r="X116" s="193">
        <f t="shared" si="42"/>
        <v>228.25158991752267</v>
      </c>
      <c r="Y116" s="193">
        <f t="shared" si="42"/>
        <v>235.47172968800251</v>
      </c>
      <c r="Z116" s="193">
        <f t="shared" si="42"/>
        <v>220.94549792323295</v>
      </c>
      <c r="AA116" s="193">
        <f t="shared" si="42"/>
        <v>221.69838930687283</v>
      </c>
      <c r="AB116" s="193">
        <f t="shared" si="42"/>
        <v>233.73879317135521</v>
      </c>
      <c r="AC116" s="193">
        <f t="shared" si="42"/>
        <v>235.76673135285932</v>
      </c>
      <c r="AD116" s="193">
        <f t="shared" si="42"/>
        <v>235.0536763804713</v>
      </c>
      <c r="AE116" s="193">
        <f t="shared" si="42"/>
        <v>235.03091680088872</v>
      </c>
      <c r="AF116" s="193">
        <f t="shared" si="42"/>
        <v>210.08713111111882</v>
      </c>
      <c r="AG116" s="193">
        <f t="shared" si="42"/>
        <v>233.3377059009498</v>
      </c>
      <c r="AH116" s="193">
        <f t="shared" si="42"/>
        <v>216.03608913802762</v>
      </c>
      <c r="AI116" s="193">
        <f t="shared" si="42"/>
        <v>199.9003909290428</v>
      </c>
      <c r="AJ116" s="25"/>
      <c r="AK116" s="25"/>
    </row>
    <row r="117" spans="1:37" x14ac:dyDescent="0.25">
      <c r="A117" s="22" t="s">
        <v>13</v>
      </c>
      <c r="B117" s="193">
        <f t="shared" si="40"/>
        <v>134.95358004988532</v>
      </c>
      <c r="C117" s="193">
        <f t="shared" si="40"/>
        <v>110.70808830594598</v>
      </c>
      <c r="D117" s="193">
        <f t="shared" si="40"/>
        <v>102.37823003176676</v>
      </c>
      <c r="E117" s="193">
        <f t="shared" si="40"/>
        <v>111.50573851339733</v>
      </c>
      <c r="F117" s="193">
        <f t="shared" si="40"/>
        <v>107.97232463840891</v>
      </c>
      <c r="G117" s="193">
        <f t="shared" si="40"/>
        <v>117.46239880352441</v>
      </c>
      <c r="H117" s="193">
        <f t="shared" si="40"/>
        <v>116.65265402580768</v>
      </c>
      <c r="I117" s="193">
        <f t="shared" si="40"/>
        <v>105.42123605791964</v>
      </c>
      <c r="J117" s="193">
        <f t="shared" si="40"/>
        <v>102.08667290419162</v>
      </c>
      <c r="K117" s="193">
        <f t="shared" si="40"/>
        <v>93.231042561750868</v>
      </c>
      <c r="L117" s="193">
        <f t="shared" si="41"/>
        <v>95.586437030666815</v>
      </c>
      <c r="M117" s="193">
        <f t="shared" si="41"/>
        <v>100.41877604771256</v>
      </c>
      <c r="N117" s="193">
        <f t="shared" si="41"/>
        <v>101.58456197025855</v>
      </c>
      <c r="O117" s="193">
        <f t="shared" si="41"/>
        <v>105.18244070275522</v>
      </c>
      <c r="P117" s="193">
        <f t="shared" si="41"/>
        <v>103.15585191604497</v>
      </c>
      <c r="Q117" s="193">
        <f t="shared" si="41"/>
        <v>109.96538811558399</v>
      </c>
      <c r="R117" s="193">
        <f t="shared" si="41"/>
        <v>114.12740748876939</v>
      </c>
      <c r="S117" s="193">
        <f t="shared" si="41"/>
        <v>112.80532131784905</v>
      </c>
      <c r="T117" s="193">
        <f t="shared" si="41"/>
        <v>112.25971847307302</v>
      </c>
      <c r="U117" s="193">
        <f t="shared" si="41"/>
        <v>99.675339846599456</v>
      </c>
      <c r="V117" s="193">
        <f t="shared" si="42"/>
        <v>101.61222504185662</v>
      </c>
      <c r="W117" s="193">
        <f t="shared" si="42"/>
        <v>109.51001305256811</v>
      </c>
      <c r="X117" s="193">
        <f t="shared" si="42"/>
        <v>105.47351043178153</v>
      </c>
      <c r="Y117" s="193">
        <f t="shared" si="42"/>
        <v>99.840015127962914</v>
      </c>
      <c r="Z117" s="193">
        <f t="shared" si="42"/>
        <v>105.62285722153698</v>
      </c>
      <c r="AA117" s="193">
        <f t="shared" si="42"/>
        <v>111.77865595780185</v>
      </c>
      <c r="AB117" s="193">
        <f t="shared" si="42"/>
        <v>110.85161352339806</v>
      </c>
      <c r="AC117" s="193">
        <f t="shared" si="42"/>
        <v>116.23515742275588</v>
      </c>
      <c r="AD117" s="193">
        <f t="shared" si="42"/>
        <v>117.37292261630108</v>
      </c>
      <c r="AE117" s="193">
        <f t="shared" si="42"/>
        <v>117.79003558879063</v>
      </c>
      <c r="AF117" s="193">
        <f t="shared" si="42"/>
        <v>113.43445874925315</v>
      </c>
      <c r="AG117" s="193">
        <f t="shared" si="42"/>
        <v>124.15920979370088</v>
      </c>
      <c r="AH117" s="193">
        <f t="shared" si="42"/>
        <v>126.81298418939404</v>
      </c>
      <c r="AI117" s="193">
        <f t="shared" si="42"/>
        <v>112.34266165817012</v>
      </c>
      <c r="AJ117" s="25"/>
      <c r="AK117" s="25"/>
    </row>
    <row r="118" spans="1:37" x14ac:dyDescent="0.25">
      <c r="A118" s="22" t="s">
        <v>96</v>
      </c>
      <c r="B118" s="193">
        <f t="shared" si="40"/>
        <v>202.00268690657552</v>
      </c>
      <c r="C118" s="193">
        <f t="shared" si="40"/>
        <v>184.29619897197438</v>
      </c>
      <c r="D118" s="193">
        <f t="shared" si="40"/>
        <v>179.28468269917386</v>
      </c>
      <c r="E118" s="193">
        <f t="shared" si="40"/>
        <v>173.25907403635802</v>
      </c>
      <c r="F118" s="193">
        <f t="shared" si="40"/>
        <v>167.16869332368751</v>
      </c>
      <c r="G118" s="193">
        <f t="shared" si="40"/>
        <v>169.68240657432898</v>
      </c>
      <c r="H118" s="193">
        <f t="shared" si="40"/>
        <v>174.61339434089203</v>
      </c>
      <c r="I118" s="193">
        <f t="shared" si="40"/>
        <v>176.3092721534305</v>
      </c>
      <c r="J118" s="193">
        <f t="shared" si="40"/>
        <v>170.912720643744</v>
      </c>
      <c r="K118" s="193">
        <f t="shared" si="40"/>
        <v>159.72251990622397</v>
      </c>
      <c r="L118" s="193">
        <f t="shared" si="41"/>
        <v>168.19432700486027</v>
      </c>
      <c r="M118" s="193">
        <f t="shared" si="41"/>
        <v>173.34492100147901</v>
      </c>
      <c r="N118" s="193">
        <f t="shared" si="41"/>
        <v>176.22627485716851</v>
      </c>
      <c r="O118" s="193">
        <f t="shared" si="41"/>
        <v>184.18899051659682</v>
      </c>
      <c r="P118" s="193">
        <f t="shared" si="41"/>
        <v>188.8431512924474</v>
      </c>
      <c r="Q118" s="193">
        <f t="shared" si="41"/>
        <v>186.92850707260766</v>
      </c>
      <c r="R118" s="193">
        <f t="shared" si="41"/>
        <v>190.69962098392764</v>
      </c>
      <c r="S118" s="193">
        <f t="shared" si="41"/>
        <v>189.72350316205998</v>
      </c>
      <c r="T118" s="193">
        <f t="shared" si="41"/>
        <v>184.62194378224152</v>
      </c>
      <c r="U118" s="193">
        <f t="shared" si="41"/>
        <v>172.04431753471178</v>
      </c>
      <c r="V118" s="193">
        <f t="shared" si="42"/>
        <v>181.94648037753075</v>
      </c>
      <c r="W118" s="193">
        <f t="shared" si="42"/>
        <v>174.13925912660486</v>
      </c>
      <c r="X118" s="193">
        <f t="shared" si="42"/>
        <v>172.33287119203422</v>
      </c>
      <c r="Y118" s="193">
        <f t="shared" si="42"/>
        <v>172.96936038702466</v>
      </c>
      <c r="Z118" s="193">
        <f t="shared" si="42"/>
        <v>167.32132461615163</v>
      </c>
      <c r="AA118" s="193">
        <f t="shared" si="42"/>
        <v>167.06804775923953</v>
      </c>
      <c r="AB118" s="193">
        <f t="shared" si="42"/>
        <v>165.26511366523079</v>
      </c>
      <c r="AC118" s="193">
        <f t="shared" si="42"/>
        <v>172.01091114131822</v>
      </c>
      <c r="AD118" s="193">
        <f t="shared" si="42"/>
        <v>172.19965702345559</v>
      </c>
      <c r="AE118" s="193">
        <f t="shared" si="42"/>
        <v>168.78735281413736</v>
      </c>
      <c r="AF118" s="193">
        <f t="shared" si="42"/>
        <v>157.85370900282859</v>
      </c>
      <c r="AG118" s="193">
        <f t="shared" si="42"/>
        <v>170.45483407268108</v>
      </c>
      <c r="AH118" s="193">
        <f t="shared" si="42"/>
        <v>166.60111107022379</v>
      </c>
      <c r="AI118" s="193">
        <f t="shared" si="42"/>
        <v>148.62586662201505</v>
      </c>
      <c r="AJ118" s="25"/>
      <c r="AK118" s="25"/>
    </row>
    <row r="119" spans="1:37" x14ac:dyDescent="0.25">
      <c r="A119" s="22" t="s">
        <v>14</v>
      </c>
      <c r="B119" s="193">
        <f t="shared" si="40"/>
        <v>154.33965318049641</v>
      </c>
      <c r="C119" s="193">
        <f t="shared" si="40"/>
        <v>168.29083493945072</v>
      </c>
      <c r="D119" s="193">
        <f t="shared" si="40"/>
        <v>161.58384859261474</v>
      </c>
      <c r="E119" s="193">
        <f t="shared" si="40"/>
        <v>168.74931909615344</v>
      </c>
      <c r="F119" s="193">
        <f t="shared" si="40"/>
        <v>175.38930024427313</v>
      </c>
      <c r="G119" s="193">
        <f t="shared" si="40"/>
        <v>174.03261947827701</v>
      </c>
      <c r="H119" s="193">
        <f t="shared" si="40"/>
        <v>192.79376453406164</v>
      </c>
      <c r="I119" s="193">
        <f t="shared" si="40"/>
        <v>178.35153278948482</v>
      </c>
      <c r="J119" s="193">
        <f t="shared" si="40"/>
        <v>175.64714836652905</v>
      </c>
      <c r="K119" s="193">
        <f t="shared" si="40"/>
        <v>168.08496216390577</v>
      </c>
      <c r="L119" s="193">
        <f t="shared" si="41"/>
        <v>163.31811231477556</v>
      </c>
      <c r="M119" s="193">
        <f t="shared" si="41"/>
        <v>165.66710741694291</v>
      </c>
      <c r="N119" s="193">
        <f t="shared" si="41"/>
        <v>161.20607657393683</v>
      </c>
      <c r="O119" s="193">
        <f t="shared" si="41"/>
        <v>169.74420428913717</v>
      </c>
      <c r="P119" s="193">
        <f t="shared" si="41"/>
        <v>163.64161188964067</v>
      </c>
      <c r="Q119" s="193">
        <f t="shared" si="41"/>
        <v>159.32811534157949</v>
      </c>
      <c r="R119" s="193">
        <f t="shared" si="41"/>
        <v>171.61390367020738</v>
      </c>
      <c r="S119" s="193">
        <f t="shared" si="41"/>
        <v>167.87506636578397</v>
      </c>
      <c r="T119" s="193">
        <f t="shared" si="41"/>
        <v>161.63596400958326</v>
      </c>
      <c r="U119" s="193">
        <f t="shared" si="41"/>
        <v>151.54843470439999</v>
      </c>
      <c r="V119" s="193">
        <f t="shared" si="42"/>
        <v>159.00659290466868</v>
      </c>
      <c r="W119" s="193">
        <f t="shared" si="42"/>
        <v>147.90187169506751</v>
      </c>
      <c r="X119" s="193">
        <f t="shared" si="42"/>
        <v>140.14865041153902</v>
      </c>
      <c r="Y119" s="193">
        <f t="shared" si="42"/>
        <v>141.22677536327598</v>
      </c>
      <c r="Z119" s="193">
        <f t="shared" si="42"/>
        <v>134.49658740038404</v>
      </c>
      <c r="AA119" s="193">
        <f t="shared" si="42"/>
        <v>133.38363663187985</v>
      </c>
      <c r="AB119" s="193">
        <f t="shared" si="42"/>
        <v>135.0916816169466</v>
      </c>
      <c r="AC119" s="193">
        <f t="shared" si="42"/>
        <v>134.01722420921766</v>
      </c>
      <c r="AD119" s="193">
        <f t="shared" si="42"/>
        <v>133.91201033005314</v>
      </c>
      <c r="AE119" s="193">
        <f t="shared" si="42"/>
        <v>130.5475838177249</v>
      </c>
      <c r="AF119" s="193">
        <f t="shared" si="42"/>
        <v>119.2396453367585</v>
      </c>
      <c r="AG119" s="193">
        <f t="shared" si="42"/>
        <v>124.88668135262657</v>
      </c>
      <c r="AH119" s="193">
        <f t="shared" si="42"/>
        <v>120.54205590609899</v>
      </c>
      <c r="AI119" s="193">
        <f t="shared" si="42"/>
        <v>117.19872235933531</v>
      </c>
      <c r="AJ119" s="25"/>
      <c r="AK119" s="25"/>
    </row>
    <row r="120" spans="1:37" x14ac:dyDescent="0.25">
      <c r="A120" s="22" t="s">
        <v>15</v>
      </c>
      <c r="B120" s="193">
        <f t="shared" si="40"/>
        <v>239.29996908854773</v>
      </c>
      <c r="C120" s="193">
        <f t="shared" si="40"/>
        <v>183.94905692029238</v>
      </c>
      <c r="D120" s="193">
        <f t="shared" si="40"/>
        <v>179.27464246333372</v>
      </c>
      <c r="E120" s="193">
        <f t="shared" si="40"/>
        <v>176.35046430343766</v>
      </c>
      <c r="F120" s="193">
        <f t="shared" si="40"/>
        <v>174.8289801802951</v>
      </c>
      <c r="G120" s="193">
        <f t="shared" si="40"/>
        <v>176.26545940454733</v>
      </c>
      <c r="H120" s="193">
        <f t="shared" si="40"/>
        <v>181.47696800167407</v>
      </c>
      <c r="I120" s="193">
        <f t="shared" si="40"/>
        <v>179.72076511042351</v>
      </c>
      <c r="J120" s="193">
        <f t="shared" si="40"/>
        <v>178.52744173074308</v>
      </c>
      <c r="K120" s="193">
        <f t="shared" si="40"/>
        <v>174.80345145680647</v>
      </c>
      <c r="L120" s="193">
        <f t="shared" si="41"/>
        <v>175.6143051033321</v>
      </c>
      <c r="M120" s="193">
        <f t="shared" si="41"/>
        <v>180.44340712335614</v>
      </c>
      <c r="N120" s="193">
        <f t="shared" si="41"/>
        <v>176.15547723141114</v>
      </c>
      <c r="O120" s="193">
        <f t="shared" si="41"/>
        <v>176.48234790883276</v>
      </c>
      <c r="P120" s="193">
        <f t="shared" si="41"/>
        <v>177.78472923442928</v>
      </c>
      <c r="Q120" s="193">
        <f t="shared" si="41"/>
        <v>177.0949876770359</v>
      </c>
      <c r="R120" s="193">
        <f t="shared" si="41"/>
        <v>182.64299063799402</v>
      </c>
      <c r="S120" s="193">
        <f t="shared" si="41"/>
        <v>174.22098562561683</v>
      </c>
      <c r="T120" s="193">
        <f t="shared" si="41"/>
        <v>176.55874097004036</v>
      </c>
      <c r="U120" s="193">
        <f t="shared" si="41"/>
        <v>165.55094562161116</v>
      </c>
      <c r="V120" s="193">
        <f t="shared" si="42"/>
        <v>174.5426059943554</v>
      </c>
      <c r="W120" s="193">
        <f t="shared" si="42"/>
        <v>168.82637725668118</v>
      </c>
      <c r="X120" s="193">
        <f t="shared" si="42"/>
        <v>169.99244373374631</v>
      </c>
      <c r="Y120" s="193">
        <f t="shared" si="42"/>
        <v>173.17716044904319</v>
      </c>
      <c r="Z120" s="193">
        <f t="shared" si="42"/>
        <v>165.29036636943766</v>
      </c>
      <c r="AA120" s="193">
        <f t="shared" si="42"/>
        <v>165.26780423154955</v>
      </c>
      <c r="AB120" s="193">
        <f t="shared" si="42"/>
        <v>164.48789728358088</v>
      </c>
      <c r="AC120" s="193">
        <f t="shared" si="42"/>
        <v>164.52628902137965</v>
      </c>
      <c r="AD120" s="193">
        <f t="shared" si="42"/>
        <v>160.08383805890475</v>
      </c>
      <c r="AE120" s="193">
        <f t="shared" si="42"/>
        <v>156.09263346064242</v>
      </c>
      <c r="AF120" s="193">
        <f t="shared" si="42"/>
        <v>144.08410116158134</v>
      </c>
      <c r="AG120" s="193">
        <f t="shared" si="42"/>
        <v>149.91556383401502</v>
      </c>
      <c r="AH120" s="193">
        <f t="shared" si="42"/>
        <v>142.74524261554257</v>
      </c>
      <c r="AI120" s="193">
        <f t="shared" si="42"/>
        <v>129.55864889815567</v>
      </c>
      <c r="AJ120" s="25"/>
      <c r="AK120" s="25"/>
    </row>
    <row r="121" spans="1:37" x14ac:dyDescent="0.25">
      <c r="A121" s="22" t="s">
        <v>16</v>
      </c>
      <c r="B121" s="193">
        <f t="shared" si="40"/>
        <v>291.24684849538295</v>
      </c>
      <c r="C121" s="193">
        <f t="shared" si="40"/>
        <v>271.63746173654073</v>
      </c>
      <c r="D121" s="193">
        <f t="shared" si="40"/>
        <v>174.18557919013583</v>
      </c>
      <c r="E121" s="193">
        <f t="shared" si="40"/>
        <v>153.38378670590873</v>
      </c>
      <c r="F121" s="193">
        <f t="shared" si="40"/>
        <v>174.06459519334413</v>
      </c>
      <c r="G121" s="193">
        <f t="shared" si="40"/>
        <v>165.30988243012277</v>
      </c>
      <c r="H121" s="193">
        <f t="shared" si="40"/>
        <v>175.1935402387889</v>
      </c>
      <c r="I121" s="193">
        <f t="shared" si="40"/>
        <v>172.0078122555114</v>
      </c>
      <c r="J121" s="193">
        <f t="shared" si="40"/>
        <v>160.4160984987158</v>
      </c>
      <c r="K121" s="193">
        <f t="shared" si="40"/>
        <v>153.63231699845639</v>
      </c>
      <c r="L121" s="193">
        <f t="shared" si="41"/>
        <v>143.79835075825156</v>
      </c>
      <c r="M121" s="193">
        <f t="shared" si="41"/>
        <v>152.47647337584007</v>
      </c>
      <c r="N121" s="193">
        <f t="shared" si="41"/>
        <v>143.76158177389394</v>
      </c>
      <c r="O121" s="193">
        <f t="shared" si="41"/>
        <v>155.04860492004741</v>
      </c>
      <c r="P121" s="193">
        <f t="shared" si="41"/>
        <v>169.87163915827998</v>
      </c>
      <c r="Q121" s="193">
        <f t="shared" si="41"/>
        <v>172.97164219744639</v>
      </c>
      <c r="R121" s="193">
        <f t="shared" si="41"/>
        <v>175.37884652402457</v>
      </c>
      <c r="S121" s="193">
        <f t="shared" si="41"/>
        <v>206.31072141304026</v>
      </c>
      <c r="T121" s="193">
        <f t="shared" si="41"/>
        <v>182.73198723887512</v>
      </c>
      <c r="U121" s="193">
        <f t="shared" si="41"/>
        <v>145.89239223202122</v>
      </c>
      <c r="V121" s="193">
        <f t="shared" si="42"/>
        <v>192.8083500213757</v>
      </c>
      <c r="W121" s="193">
        <f t="shared" si="42"/>
        <v>187.44603056420439</v>
      </c>
      <c r="X121" s="193">
        <f t="shared" si="42"/>
        <v>179.43480275305856</v>
      </c>
      <c r="Y121" s="193">
        <f t="shared" si="42"/>
        <v>199.62650226409548</v>
      </c>
      <c r="Z121" s="193">
        <f t="shared" si="42"/>
        <v>187.74066113956403</v>
      </c>
      <c r="AA121" s="193">
        <f t="shared" si="42"/>
        <v>163.53282453778701</v>
      </c>
      <c r="AB121" s="193">
        <f t="shared" si="42"/>
        <v>200.21233654319636</v>
      </c>
      <c r="AC121" s="193">
        <f t="shared" si="42"/>
        <v>198.39936532548921</v>
      </c>
      <c r="AD121" s="193">
        <f t="shared" si="42"/>
        <v>191.19646313146592</v>
      </c>
      <c r="AE121" s="193">
        <f t="shared" si="42"/>
        <v>161.1820096314971</v>
      </c>
      <c r="AF121" s="193">
        <f t="shared" si="42"/>
        <v>150.90857622711019</v>
      </c>
      <c r="AG121" s="193">
        <f t="shared" si="42"/>
        <v>154.54253090819418</v>
      </c>
      <c r="AH121" s="193">
        <f t="shared" si="42"/>
        <v>162.32022471910113</v>
      </c>
      <c r="AI121" s="193">
        <f t="shared" si="42"/>
        <v>137.61932784921706</v>
      </c>
      <c r="AJ121" s="25"/>
      <c r="AK121" s="25"/>
    </row>
    <row r="122" spans="1:37" x14ac:dyDescent="0.25">
      <c r="A122" s="22" t="s">
        <v>17</v>
      </c>
      <c r="B122" s="193">
        <f t="shared" si="40"/>
        <v>122.84431859981694</v>
      </c>
      <c r="C122" s="193">
        <f t="shared" si="40"/>
        <v>124.22695007664065</v>
      </c>
      <c r="D122" s="193">
        <f t="shared" si="40"/>
        <v>122.38999129525874</v>
      </c>
      <c r="E122" s="193">
        <f t="shared" si="40"/>
        <v>124.78579507234757</v>
      </c>
      <c r="F122" s="193">
        <f t="shared" si="40"/>
        <v>129.18524350334928</v>
      </c>
      <c r="G122" s="193">
        <f t="shared" si="40"/>
        <v>127.33208426577927</v>
      </c>
      <c r="H122" s="193">
        <f t="shared" si="40"/>
        <v>137.13432604110702</v>
      </c>
      <c r="I122" s="193">
        <f t="shared" si="40"/>
        <v>145.55587223372103</v>
      </c>
      <c r="J122" s="193">
        <f t="shared" si="40"/>
        <v>152.19565136165025</v>
      </c>
      <c r="K122" s="193">
        <f t="shared" si="40"/>
        <v>156.45698372403476</v>
      </c>
      <c r="L122" s="193">
        <f t="shared" si="41"/>
        <v>160.99183177523088</v>
      </c>
      <c r="M122" s="193">
        <f t="shared" si="41"/>
        <v>167.25575176053536</v>
      </c>
      <c r="N122" s="193">
        <f t="shared" si="41"/>
        <v>166.87359598246223</v>
      </c>
      <c r="O122" s="193">
        <f t="shared" si="41"/>
        <v>157.40275632531328</v>
      </c>
      <c r="P122" s="193">
        <f t="shared" si="41"/>
        <v>158.39562793461459</v>
      </c>
      <c r="Q122" s="193">
        <f t="shared" si="41"/>
        <v>158.59941673363048</v>
      </c>
      <c r="R122" s="193">
        <f t="shared" si="41"/>
        <v>156.02697832494803</v>
      </c>
      <c r="S122" s="193">
        <f t="shared" si="41"/>
        <v>156.53730705017696</v>
      </c>
      <c r="T122" s="193">
        <f t="shared" si="41"/>
        <v>150.54756475498374</v>
      </c>
      <c r="U122" s="193">
        <f t="shared" si="41"/>
        <v>141.61795930482279</v>
      </c>
      <c r="V122" s="193">
        <f t="shared" si="42"/>
        <v>139.94101192501563</v>
      </c>
      <c r="W122" s="193">
        <f t="shared" si="42"/>
        <v>128.13667977792466</v>
      </c>
      <c r="X122" s="193">
        <f t="shared" si="42"/>
        <v>129.13258748036461</v>
      </c>
      <c r="Y122" s="193">
        <f t="shared" si="42"/>
        <v>122.17402526238244</v>
      </c>
      <c r="Z122" s="193">
        <f t="shared" si="42"/>
        <v>122.22410611636593</v>
      </c>
      <c r="AA122" s="193">
        <f t="shared" si="42"/>
        <v>128.24060875311349</v>
      </c>
      <c r="AB122" s="193">
        <f t="shared" si="42"/>
        <v>133.89618973544978</v>
      </c>
      <c r="AC122" s="193">
        <f t="shared" si="42"/>
        <v>130.80265242416533</v>
      </c>
      <c r="AD122" s="193">
        <f t="shared" si="42"/>
        <v>130.01793488233392</v>
      </c>
      <c r="AE122" s="193">
        <f t="shared" si="42"/>
        <v>128.18244094349527</v>
      </c>
      <c r="AF122" s="193">
        <f t="shared" si="42"/>
        <v>116.34989745840483</v>
      </c>
      <c r="AG122" s="193">
        <f t="shared" si="42"/>
        <v>119.3619034386556</v>
      </c>
      <c r="AH122" s="193">
        <f t="shared" si="42"/>
        <v>120.06207892978978</v>
      </c>
      <c r="AI122" s="193">
        <f t="shared" si="42"/>
        <v>115.30280713169851</v>
      </c>
      <c r="AJ122" s="25"/>
      <c r="AK122" s="25"/>
    </row>
    <row r="123" spans="1:37" x14ac:dyDescent="0.25">
      <c r="A123" s="22" t="s">
        <v>18</v>
      </c>
      <c r="B123" s="193">
        <f t="shared" si="40"/>
        <v>102.3597102903578</v>
      </c>
      <c r="C123" s="193">
        <f t="shared" si="40"/>
        <v>100.38368807160656</v>
      </c>
      <c r="D123" s="193">
        <f t="shared" si="40"/>
        <v>103.14678712006361</v>
      </c>
      <c r="E123" s="193">
        <f t="shared" si="40"/>
        <v>103.45979726886064</v>
      </c>
      <c r="F123" s="193">
        <f t="shared" si="40"/>
        <v>106.53807687434859</v>
      </c>
      <c r="G123" s="193">
        <f t="shared" si="40"/>
        <v>107.57695848309405</v>
      </c>
      <c r="H123" s="193">
        <f t="shared" si="40"/>
        <v>107.99860875159563</v>
      </c>
      <c r="I123" s="193">
        <f t="shared" si="40"/>
        <v>111.28209461668429</v>
      </c>
      <c r="J123" s="193">
        <f t="shared" si="40"/>
        <v>117.20617885114441</v>
      </c>
      <c r="K123" s="193">
        <f t="shared" si="40"/>
        <v>115.99831788330378</v>
      </c>
      <c r="L123" s="193">
        <f t="shared" si="41"/>
        <v>122.39275784137665</v>
      </c>
      <c r="M123" s="193">
        <f t="shared" si="41"/>
        <v>124.68660950098787</v>
      </c>
      <c r="N123" s="193">
        <f t="shared" si="41"/>
        <v>124.51365615891002</v>
      </c>
      <c r="O123" s="193">
        <f t="shared" si="41"/>
        <v>127.51950719005623</v>
      </c>
      <c r="P123" s="193">
        <f t="shared" si="41"/>
        <v>129.33999374244141</v>
      </c>
      <c r="Q123" s="193">
        <f t="shared" si="41"/>
        <v>129.49186766493659</v>
      </c>
      <c r="R123" s="193">
        <f t="shared" si="41"/>
        <v>130.44039191924628</v>
      </c>
      <c r="S123" s="193">
        <f t="shared" si="41"/>
        <v>130.44239257528628</v>
      </c>
      <c r="T123" s="193">
        <f t="shared" si="41"/>
        <v>130.62338823555365</v>
      </c>
      <c r="U123" s="193">
        <f t="shared" si="41"/>
        <v>124.2965594071788</v>
      </c>
      <c r="V123" s="193">
        <f t="shared" si="42"/>
        <v>116.93862836014065</v>
      </c>
      <c r="W123" s="193">
        <f t="shared" si="42"/>
        <v>114.00879974381915</v>
      </c>
      <c r="X123" s="193">
        <f t="shared" si="42"/>
        <v>111.44795391761765</v>
      </c>
      <c r="Y123" s="193">
        <f t="shared" si="42"/>
        <v>99.648958274167185</v>
      </c>
      <c r="Z123" s="193">
        <f t="shared" si="42"/>
        <v>99.083875554862459</v>
      </c>
      <c r="AA123" s="193">
        <f t="shared" si="42"/>
        <v>99.758943575153395</v>
      </c>
      <c r="AB123" s="193">
        <f t="shared" si="42"/>
        <v>98.515347725113756</v>
      </c>
      <c r="AC123" s="193">
        <f t="shared" si="42"/>
        <v>103.14695316103641</v>
      </c>
      <c r="AD123" s="193">
        <f t="shared" si="42"/>
        <v>101.43542343870523</v>
      </c>
      <c r="AE123" s="193">
        <f t="shared" si="42"/>
        <v>101.78480556708925</v>
      </c>
      <c r="AF123" s="193">
        <f t="shared" si="42"/>
        <v>86.228998004863527</v>
      </c>
      <c r="AG123" s="193">
        <f t="shared" si="42"/>
        <v>91.43657755038285</v>
      </c>
      <c r="AH123" s="193">
        <f t="shared" si="42"/>
        <v>95.274622645099114</v>
      </c>
      <c r="AI123" s="193">
        <f t="shared" si="42"/>
        <v>92.486674645683081</v>
      </c>
      <c r="AJ123" s="25"/>
      <c r="AK123" s="25"/>
    </row>
    <row r="124" spans="1:37" x14ac:dyDescent="0.25">
      <c r="A124" s="22" t="s">
        <v>19</v>
      </c>
      <c r="B124" s="193">
        <f t="shared" si="40"/>
        <v>99.262651207839184</v>
      </c>
      <c r="C124" s="193">
        <f t="shared" si="40"/>
        <v>103.12409992989967</v>
      </c>
      <c r="D124" s="193">
        <f t="shared" si="40"/>
        <v>104.72384409588444</v>
      </c>
      <c r="E124" s="193">
        <f t="shared" si="40"/>
        <v>99.764789425355517</v>
      </c>
      <c r="F124" s="193">
        <f t="shared" si="40"/>
        <v>104.40271899413077</v>
      </c>
      <c r="G124" s="193">
        <f t="shared" si="40"/>
        <v>111.82274352754102</v>
      </c>
      <c r="H124" s="193">
        <f t="shared" si="40"/>
        <v>111.48292218617118</v>
      </c>
      <c r="I124" s="193">
        <f t="shared" si="40"/>
        <v>118.96021425757446</v>
      </c>
      <c r="J124" s="193">
        <f t="shared" si="40"/>
        <v>124.37695973756514</v>
      </c>
      <c r="K124" s="193">
        <f t="shared" si="40"/>
        <v>129.41705024726346</v>
      </c>
      <c r="L124" s="193">
        <f t="shared" si="41"/>
        <v>134.52887404855261</v>
      </c>
      <c r="M124" s="193">
        <f t="shared" si="41"/>
        <v>137.97443169641525</v>
      </c>
      <c r="N124" s="193">
        <f t="shared" si="41"/>
        <v>140.56300556803831</v>
      </c>
      <c r="O124" s="193">
        <f t="shared" si="41"/>
        <v>142.58995250961812</v>
      </c>
      <c r="P124" s="193">
        <f t="shared" si="41"/>
        <v>146.43433534949014</v>
      </c>
      <c r="Q124" s="193">
        <f t="shared" si="41"/>
        <v>147.35938718420019</v>
      </c>
      <c r="R124" s="193">
        <f t="shared" si="41"/>
        <v>145.47149749314764</v>
      </c>
      <c r="S124" s="193">
        <f t="shared" si="41"/>
        <v>145.22502255571138</v>
      </c>
      <c r="T124" s="193">
        <f t="shared" si="41"/>
        <v>137.92699526038913</v>
      </c>
      <c r="U124" s="193">
        <f t="shared" si="41"/>
        <v>125.83495726673729</v>
      </c>
      <c r="V124" s="193">
        <f t="shared" si="42"/>
        <v>124.77273139610347</v>
      </c>
      <c r="W124" s="193">
        <f t="shared" si="42"/>
        <v>123.90763273987835</v>
      </c>
      <c r="X124" s="193">
        <f t="shared" si="42"/>
        <v>122.93462694512149</v>
      </c>
      <c r="Y124" s="193">
        <f t="shared" si="42"/>
        <v>114.69405409455469</v>
      </c>
      <c r="Z124" s="193">
        <f t="shared" si="42"/>
        <v>113.5310084725174</v>
      </c>
      <c r="AA124" s="193">
        <f t="shared" si="42"/>
        <v>117.5994984418336</v>
      </c>
      <c r="AB124" s="193">
        <f t="shared" si="42"/>
        <v>118.54941572916745</v>
      </c>
      <c r="AC124" s="193">
        <f t="shared" si="42"/>
        <v>123.48563243104833</v>
      </c>
      <c r="AD124" s="193">
        <f t="shared" si="42"/>
        <v>123.20451781935368</v>
      </c>
      <c r="AE124" s="193">
        <f t="shared" si="42"/>
        <v>119.58850009242533</v>
      </c>
      <c r="AF124" s="193">
        <f t="shared" si="42"/>
        <v>104.55728894153499</v>
      </c>
      <c r="AG124" s="193">
        <f t="shared" si="42"/>
        <v>110.72802919900209</v>
      </c>
      <c r="AH124" s="193">
        <f t="shared" si="42"/>
        <v>113.05652807873541</v>
      </c>
      <c r="AI124" s="193">
        <f t="shared" si="42"/>
        <v>108.60295512806903</v>
      </c>
      <c r="AJ124" s="25"/>
      <c r="AK124" s="25"/>
    </row>
    <row r="125" spans="1:37" x14ac:dyDescent="0.25">
      <c r="A125" s="22" t="s">
        <v>20</v>
      </c>
      <c r="B125" s="193" t="str">
        <f t="shared" ref="B125:K134" si="43">IFERROR(VLOOKUP($A125,$A$12:$AN$51,B$113,FALSE)/VLOOKUP($A125,$A$66:$AN$106,B$113,FALSE)*1000,":")</f>
        <v>:</v>
      </c>
      <c r="C125" s="193">
        <f t="shared" si="43"/>
        <v>173.43515548791419</v>
      </c>
      <c r="D125" s="193">
        <f t="shared" si="43"/>
        <v>169.83506925049599</v>
      </c>
      <c r="E125" s="193">
        <f t="shared" si="43"/>
        <v>171.70652353977468</v>
      </c>
      <c r="F125" s="193">
        <f t="shared" si="43"/>
        <v>164.63705815412479</v>
      </c>
      <c r="G125" s="193">
        <f t="shared" si="43"/>
        <v>170.86178064928754</v>
      </c>
      <c r="H125" s="193">
        <f t="shared" si="43"/>
        <v>179.92578720542318</v>
      </c>
      <c r="I125" s="193">
        <f t="shared" si="43"/>
        <v>174.12626123067281</v>
      </c>
      <c r="J125" s="193">
        <f t="shared" si="43"/>
        <v>178.81307520341576</v>
      </c>
      <c r="K125" s="193">
        <f t="shared" si="43"/>
        <v>178.21362469061535</v>
      </c>
      <c r="L125" s="193">
        <f t="shared" ref="L125:U134" si="44">IFERROR(VLOOKUP($A125,$A$12:$AN$51,L$113,FALSE)/VLOOKUP($A125,$A$66:$AN$106,L$113,FALSE)*1000,":")</f>
        <v>178.91833384749617</v>
      </c>
      <c r="M125" s="193">
        <f t="shared" si="44"/>
        <v>183.18329451552549</v>
      </c>
      <c r="N125" s="193">
        <f t="shared" si="44"/>
        <v>182.25793891173157</v>
      </c>
      <c r="O125" s="193">
        <f t="shared" si="44"/>
        <v>185.40095762827698</v>
      </c>
      <c r="P125" s="193">
        <f t="shared" si="44"/>
        <v>187.27354989524298</v>
      </c>
      <c r="Q125" s="193">
        <f t="shared" si="44"/>
        <v>186.56352996127148</v>
      </c>
      <c r="R125" s="193">
        <f t="shared" si="44"/>
        <v>182.6237097525551</v>
      </c>
      <c r="S125" s="193">
        <f t="shared" si="44"/>
        <v>179.84122800408798</v>
      </c>
      <c r="T125" s="193">
        <f t="shared" si="44"/>
        <v>179.59824941862394</v>
      </c>
      <c r="U125" s="193">
        <f t="shared" si="44"/>
        <v>171.72088329573231</v>
      </c>
      <c r="V125" s="193">
        <f t="shared" ref="V125:AI134" si="45">IFERROR(VLOOKUP($A125,$A$12:$AN$51,V$113,FALSE)/VLOOKUP($A125,$A$66:$AN$106,V$113,FALSE)*1000,":")</f>
        <v>176.12682112717863</v>
      </c>
      <c r="W125" s="193">
        <f t="shared" si="45"/>
        <v>172.19933402505725</v>
      </c>
      <c r="X125" s="193">
        <f t="shared" si="45"/>
        <v>171.45103051101489</v>
      </c>
      <c r="Y125" s="193">
        <f t="shared" si="45"/>
        <v>171.33151338369385</v>
      </c>
      <c r="Z125" s="193">
        <f t="shared" si="45"/>
        <v>163.21469749257852</v>
      </c>
      <c r="AA125" s="193">
        <f t="shared" si="45"/>
        <v>165.13214855670157</v>
      </c>
      <c r="AB125" s="193">
        <f t="shared" si="45"/>
        <v>161.8117823403029</v>
      </c>
      <c r="AC125" s="193">
        <f t="shared" si="45"/>
        <v>161.47556863500418</v>
      </c>
      <c r="AD125" s="193">
        <f t="shared" si="45"/>
        <v>160.35351523009859</v>
      </c>
      <c r="AE125" s="193">
        <f t="shared" si="45"/>
        <v>157.76726437239532</v>
      </c>
      <c r="AF125" s="193">
        <f t="shared" si="45"/>
        <v>139.38149986874134</v>
      </c>
      <c r="AG125" s="193">
        <f t="shared" si="45"/>
        <v>150.2436799195282</v>
      </c>
      <c r="AH125" s="193">
        <f t="shared" si="45"/>
        <v>136.1320326207732</v>
      </c>
      <c r="AI125" s="193">
        <f t="shared" si="45"/>
        <v>138.08974297573087</v>
      </c>
      <c r="AJ125" s="25"/>
      <c r="AK125" s="25"/>
    </row>
    <row r="126" spans="1:37" x14ac:dyDescent="0.25">
      <c r="A126" s="22" t="s">
        <v>21</v>
      </c>
      <c r="B126" s="193">
        <f t="shared" si="43"/>
        <v>84.730861198904748</v>
      </c>
      <c r="C126" s="193">
        <f t="shared" si="43"/>
        <v>70.923168915258088</v>
      </c>
      <c r="D126" s="193">
        <f t="shared" si="43"/>
        <v>67.436485405902914</v>
      </c>
      <c r="E126" s="193">
        <f t="shared" si="43"/>
        <v>69.712674759113213</v>
      </c>
      <c r="F126" s="193">
        <f t="shared" si="43"/>
        <v>67.083662009125632</v>
      </c>
      <c r="G126" s="193">
        <f t="shared" si="43"/>
        <v>68.908696550875931</v>
      </c>
      <c r="H126" s="193">
        <f t="shared" si="43"/>
        <v>75.958962421583848</v>
      </c>
      <c r="I126" s="193">
        <f t="shared" si="43"/>
        <v>78.359145145364209</v>
      </c>
      <c r="J126" s="193">
        <f t="shared" si="43"/>
        <v>79.522985744174548</v>
      </c>
      <c r="K126" s="193">
        <f t="shared" si="43"/>
        <v>81.638075212149857</v>
      </c>
      <c r="L126" s="193">
        <f t="shared" si="44"/>
        <v>79.020215286138466</v>
      </c>
      <c r="M126" s="193">
        <f t="shared" si="44"/>
        <v>86.099494436614364</v>
      </c>
      <c r="N126" s="193">
        <f t="shared" si="44"/>
        <v>87.899208313842735</v>
      </c>
      <c r="O126" s="193">
        <f t="shared" si="44"/>
        <v>94.073001153904031</v>
      </c>
      <c r="P126" s="193">
        <f t="shared" si="44"/>
        <v>94.136431611401107</v>
      </c>
      <c r="Q126" s="193">
        <f t="shared" si="44"/>
        <v>95.674101067049023</v>
      </c>
      <c r="R126" s="193">
        <f t="shared" si="44"/>
        <v>95.095623708546839</v>
      </c>
      <c r="S126" s="193">
        <f t="shared" si="44"/>
        <v>98.824092332729805</v>
      </c>
      <c r="T126" s="193">
        <f t="shared" si="44"/>
        <v>96.512230265213077</v>
      </c>
      <c r="U126" s="193">
        <f t="shared" si="44"/>
        <v>92.970403935592302</v>
      </c>
      <c r="V126" s="193">
        <f t="shared" si="45"/>
        <v>92.221454074476725</v>
      </c>
      <c r="W126" s="193">
        <f t="shared" si="45"/>
        <v>90.610816164734644</v>
      </c>
      <c r="X126" s="193">
        <f t="shared" si="45"/>
        <v>85.468565598000367</v>
      </c>
      <c r="Y126" s="193">
        <f t="shared" si="45"/>
        <v>84.365955530423605</v>
      </c>
      <c r="Z126" s="193">
        <f t="shared" si="45"/>
        <v>80.965678608280655</v>
      </c>
      <c r="AA126" s="193">
        <f t="shared" si="45"/>
        <v>85.204024477895373</v>
      </c>
      <c r="AB126" s="193">
        <f t="shared" si="45"/>
        <v>86.987008592111337</v>
      </c>
      <c r="AC126" s="193">
        <f t="shared" si="45"/>
        <v>91.236541956654079</v>
      </c>
      <c r="AD126" s="193">
        <f t="shared" si="45"/>
        <v>90.704118309829681</v>
      </c>
      <c r="AE126" s="193">
        <f t="shared" si="45"/>
        <v>92.984776031099543</v>
      </c>
      <c r="AF126" s="193">
        <f t="shared" si="45"/>
        <v>88.590798907134101</v>
      </c>
      <c r="AG126" s="193">
        <f t="shared" si="45"/>
        <v>93.760710562939991</v>
      </c>
      <c r="AH126" s="193">
        <f t="shared" si="45"/>
        <v>92.433134876712217</v>
      </c>
      <c r="AI126" s="193">
        <f t="shared" si="45"/>
        <v>96.387242806475584</v>
      </c>
      <c r="AJ126" s="25"/>
      <c r="AK126" s="25"/>
    </row>
    <row r="127" spans="1:37" x14ac:dyDescent="0.25">
      <c r="A127" s="22" t="s">
        <v>22</v>
      </c>
      <c r="B127" s="193">
        <f t="shared" si="43"/>
        <v>111.35796073895182</v>
      </c>
      <c r="C127" s="193">
        <f t="shared" si="43"/>
        <v>113.99221115760031</v>
      </c>
      <c r="D127" s="193">
        <f t="shared" si="43"/>
        <v>113.17854551896156</v>
      </c>
      <c r="E127" s="193">
        <f t="shared" si="43"/>
        <v>112.53387794179113</v>
      </c>
      <c r="F127" s="193">
        <f t="shared" si="43"/>
        <v>111.10245548779861</v>
      </c>
      <c r="G127" s="193">
        <f t="shared" si="43"/>
        <v>120.50656718951141</v>
      </c>
      <c r="H127" s="193">
        <f t="shared" si="43"/>
        <v>120.1902220379681</v>
      </c>
      <c r="I127" s="193">
        <f t="shared" si="43"/>
        <v>121.93181459349265</v>
      </c>
      <c r="J127" s="193">
        <f t="shared" si="43"/>
        <v>125.49825072337578</v>
      </c>
      <c r="K127" s="193">
        <f t="shared" si="43"/>
        <v>126.96271328022374</v>
      </c>
      <c r="L127" s="193">
        <f t="shared" si="44"/>
        <v>129.58663130202549</v>
      </c>
      <c r="M127" s="193">
        <f t="shared" si="44"/>
        <v>129.83573185873516</v>
      </c>
      <c r="N127" s="193">
        <f t="shared" si="44"/>
        <v>130.78255269437952</v>
      </c>
      <c r="O127" s="193">
        <f t="shared" si="44"/>
        <v>136.76483707361217</v>
      </c>
      <c r="P127" s="193">
        <f t="shared" si="44"/>
        <v>136.7392218876661</v>
      </c>
      <c r="Q127" s="193">
        <f t="shared" si="44"/>
        <v>138.26546708200871</v>
      </c>
      <c r="R127" s="193">
        <f t="shared" si="44"/>
        <v>136.67913962697179</v>
      </c>
      <c r="S127" s="193">
        <f t="shared" si="44"/>
        <v>135.96475328241104</v>
      </c>
      <c r="T127" s="193">
        <f t="shared" si="44"/>
        <v>133.08602353939591</v>
      </c>
      <c r="U127" s="193">
        <f t="shared" si="44"/>
        <v>123.25187512436766</v>
      </c>
      <c r="V127" s="193">
        <f t="shared" si="45"/>
        <v>126.12883279090029</v>
      </c>
      <c r="W127" s="193">
        <f t="shared" si="45"/>
        <v>121.30386419863036</v>
      </c>
      <c r="X127" s="193">
        <f t="shared" si="45"/>
        <v>116.26466781526419</v>
      </c>
      <c r="Y127" s="193">
        <f t="shared" si="45"/>
        <v>111.53053451672834</v>
      </c>
      <c r="Z127" s="193">
        <f t="shared" si="45"/>
        <v>105.29014970474307</v>
      </c>
      <c r="AA127" s="193">
        <f t="shared" si="45"/>
        <v>109.45483841023817</v>
      </c>
      <c r="AB127" s="193">
        <f t="shared" si="45"/>
        <v>108.90181157705163</v>
      </c>
      <c r="AC127" s="193">
        <f t="shared" si="45"/>
        <v>112.78924684002297</v>
      </c>
      <c r="AD127" s="193">
        <f t="shared" si="45"/>
        <v>111.56196811396167</v>
      </c>
      <c r="AE127" s="193">
        <f t="shared" si="45"/>
        <v>110.65080453404688</v>
      </c>
      <c r="AF127" s="193">
        <f t="shared" si="45"/>
        <v>101.11170832961109</v>
      </c>
      <c r="AG127" s="193">
        <f t="shared" si="45"/>
        <v>110.6715821114358</v>
      </c>
      <c r="AH127" s="193">
        <f t="shared" si="45"/>
        <v>106.76627347256697</v>
      </c>
      <c r="AI127" s="193">
        <f t="shared" si="45"/>
        <v>102.50125283062157</v>
      </c>
      <c r="AJ127" s="25"/>
      <c r="AK127" s="25"/>
    </row>
    <row r="128" spans="1:37" x14ac:dyDescent="0.25">
      <c r="A128" s="22" t="s">
        <v>23</v>
      </c>
      <c r="B128" s="193">
        <f t="shared" si="43"/>
        <v>122.52258340536623</v>
      </c>
      <c r="C128" s="193">
        <f t="shared" si="43"/>
        <v>124.50628043349042</v>
      </c>
      <c r="D128" s="193">
        <f t="shared" si="43"/>
        <v>133.20581890297794</v>
      </c>
      <c r="E128" s="193">
        <f t="shared" si="43"/>
        <v>134.04133352496885</v>
      </c>
      <c r="F128" s="193">
        <f t="shared" si="43"/>
        <v>148.38491872898706</v>
      </c>
      <c r="G128" s="193">
        <f t="shared" si="43"/>
        <v>132.42479148557712</v>
      </c>
      <c r="H128" s="193">
        <f t="shared" si="43"/>
        <v>143.17730024240743</v>
      </c>
      <c r="I128" s="193">
        <f t="shared" si="43"/>
        <v>138.56216072626529</v>
      </c>
      <c r="J128" s="193">
        <f t="shared" si="43"/>
        <v>145.75453744362906</v>
      </c>
      <c r="K128" s="193">
        <f t="shared" si="43"/>
        <v>148.41180355620904</v>
      </c>
      <c r="L128" s="193">
        <f t="shared" si="44"/>
        <v>158.5255924355935</v>
      </c>
      <c r="M128" s="193">
        <f t="shared" si="44"/>
        <v>158.38749822593107</v>
      </c>
      <c r="N128" s="193">
        <f t="shared" si="44"/>
        <v>154.4901146499343</v>
      </c>
      <c r="O128" s="193">
        <f t="shared" si="44"/>
        <v>164.49117300902313</v>
      </c>
      <c r="P128" s="193">
        <f t="shared" si="44"/>
        <v>148.70969285910914</v>
      </c>
      <c r="Q128" s="193">
        <f t="shared" si="44"/>
        <v>161.93667973050214</v>
      </c>
      <c r="R128" s="193">
        <f t="shared" si="44"/>
        <v>165.49090808897157</v>
      </c>
      <c r="S128" s="193">
        <f t="shared" si="44"/>
        <v>167.84147055874266</v>
      </c>
      <c r="T128" s="193">
        <f t="shared" si="44"/>
        <v>171.14232552268163</v>
      </c>
      <c r="U128" s="193">
        <f t="shared" si="44"/>
        <v>160.95297077535042</v>
      </c>
      <c r="V128" s="193">
        <f t="shared" si="45"/>
        <v>150.53277583807409</v>
      </c>
      <c r="W128" s="193">
        <f t="shared" si="45"/>
        <v>145.09485311717401</v>
      </c>
      <c r="X128" s="193">
        <f t="shared" si="45"/>
        <v>132.87884493353334</v>
      </c>
      <c r="Y128" s="193">
        <f t="shared" si="45"/>
        <v>118.00242528393146</v>
      </c>
      <c r="Z128" s="193">
        <f t="shared" si="45"/>
        <v>120.59078150580443</v>
      </c>
      <c r="AA128" s="193">
        <f t="shared" si="45"/>
        <v>123.62569844083609</v>
      </c>
      <c r="AB128" s="193">
        <f t="shared" si="45"/>
        <v>133.31216744388513</v>
      </c>
      <c r="AC128" s="193">
        <f t="shared" si="45"/>
        <v>136.0566355282005</v>
      </c>
      <c r="AD128" s="193">
        <f t="shared" si="45"/>
        <v>138.3098926588975</v>
      </c>
      <c r="AE128" s="193">
        <f t="shared" si="45"/>
        <v>136.55722797502568</v>
      </c>
      <c r="AF128" s="193">
        <f t="shared" si="45"/>
        <v>118.70417063281432</v>
      </c>
      <c r="AG128" s="193">
        <f t="shared" si="45"/>
        <v>124.38976927635611</v>
      </c>
      <c r="AH128" s="193">
        <f t="shared" si="45"/>
        <v>132.31666896944307</v>
      </c>
      <c r="AI128" s="193">
        <f t="shared" si="45"/>
        <v>125.49067521947477</v>
      </c>
      <c r="AJ128" s="25"/>
      <c r="AK128" s="25"/>
    </row>
    <row r="129" spans="1:37" x14ac:dyDescent="0.25">
      <c r="A129" s="22" t="s">
        <v>24</v>
      </c>
      <c r="B129" s="193">
        <f t="shared" si="43"/>
        <v>132.21362072454971</v>
      </c>
      <c r="C129" s="193">
        <f t="shared" si="43"/>
        <v>120.54804430581895</v>
      </c>
      <c r="D129" s="193">
        <f t="shared" si="43"/>
        <v>100.18454029511918</v>
      </c>
      <c r="E129" s="193">
        <f t="shared" si="43"/>
        <v>89.525748595627832</v>
      </c>
      <c r="F129" s="193">
        <f t="shared" si="43"/>
        <v>83.96400454326492</v>
      </c>
      <c r="G129" s="193">
        <f t="shared" si="43"/>
        <v>80.115978293036022</v>
      </c>
      <c r="H129" s="193">
        <f t="shared" si="43"/>
        <v>79.552625174577685</v>
      </c>
      <c r="I129" s="193">
        <f t="shared" si="43"/>
        <v>77.889044677272636</v>
      </c>
      <c r="J129" s="193">
        <f t="shared" si="43"/>
        <v>75.917730128482901</v>
      </c>
      <c r="K129" s="193">
        <f t="shared" si="43"/>
        <v>70.354168889585395</v>
      </c>
      <c r="L129" s="193">
        <f t="shared" si="44"/>
        <v>68.074979164173712</v>
      </c>
      <c r="M129" s="193">
        <f t="shared" si="44"/>
        <v>77.177747872850333</v>
      </c>
      <c r="N129" s="193">
        <f t="shared" si="44"/>
        <v>77.953514844745015</v>
      </c>
      <c r="O129" s="193">
        <f t="shared" si="44"/>
        <v>83.089240189789464</v>
      </c>
      <c r="P129" s="193">
        <f t="shared" si="44"/>
        <v>86.233696607102061</v>
      </c>
      <c r="Q129" s="193">
        <f t="shared" si="44"/>
        <v>90.243368964370745</v>
      </c>
      <c r="R129" s="193">
        <f t="shared" si="44"/>
        <v>93.247661223211011</v>
      </c>
      <c r="S129" s="193">
        <f t="shared" si="44"/>
        <v>95.986087267525036</v>
      </c>
      <c r="T129" s="193">
        <f t="shared" si="44"/>
        <v>93.589980883379496</v>
      </c>
      <c r="U129" s="193">
        <f t="shared" si="44"/>
        <v>92.591368547008244</v>
      </c>
      <c r="V129" s="193">
        <f t="shared" si="45"/>
        <v>96.36846287486371</v>
      </c>
      <c r="W129" s="193">
        <f t="shared" si="45"/>
        <v>92.669891376912716</v>
      </c>
      <c r="X129" s="193">
        <f t="shared" si="45"/>
        <v>97.836324886432152</v>
      </c>
      <c r="Y129" s="193">
        <f t="shared" si="45"/>
        <v>97.359263276222009</v>
      </c>
      <c r="Z129" s="193">
        <f t="shared" si="45"/>
        <v>97.987304318630123</v>
      </c>
      <c r="AA129" s="193">
        <f t="shared" si="45"/>
        <v>97.690917256769069</v>
      </c>
      <c r="AB129" s="193">
        <f t="shared" si="45"/>
        <v>100.08327556162983</v>
      </c>
      <c r="AC129" s="193">
        <f t="shared" si="45"/>
        <v>103.29611469266443</v>
      </c>
      <c r="AD129" s="193">
        <f t="shared" si="45"/>
        <v>104.57476378724128</v>
      </c>
      <c r="AE129" s="193">
        <f t="shared" si="45"/>
        <v>107.73014758579309</v>
      </c>
      <c r="AF129" s="193">
        <f t="shared" si="45"/>
        <v>100.26138991180363</v>
      </c>
      <c r="AG129" s="193">
        <f t="shared" si="45"/>
        <v>105.87987574628028</v>
      </c>
      <c r="AH129" s="193">
        <f t="shared" si="45"/>
        <v>100.00204397477926</v>
      </c>
      <c r="AI129" s="193">
        <f t="shared" si="45"/>
        <v>98.281291423084767</v>
      </c>
      <c r="AJ129" s="25"/>
      <c r="AK129" s="25"/>
    </row>
    <row r="130" spans="1:37" x14ac:dyDescent="0.25">
      <c r="A130" s="22" t="s">
        <v>25</v>
      </c>
      <c r="B130" s="193">
        <f t="shared" si="43"/>
        <v>185.74697566781131</v>
      </c>
      <c r="C130" s="193">
        <f t="shared" si="43"/>
        <v>197.1198886646238</v>
      </c>
      <c r="D130" s="193">
        <f t="shared" si="43"/>
        <v>129.58608574213793</v>
      </c>
      <c r="E130" s="193">
        <f t="shared" si="43"/>
        <v>106.62313487887829</v>
      </c>
      <c r="F130" s="193">
        <f t="shared" si="43"/>
        <v>95.955349282651127</v>
      </c>
      <c r="G130" s="193">
        <f t="shared" si="43"/>
        <v>103.34312107825686</v>
      </c>
      <c r="H130" s="193">
        <f t="shared" si="43"/>
        <v>111.92977617910098</v>
      </c>
      <c r="I130" s="193">
        <f t="shared" si="43"/>
        <v>106.19466819100153</v>
      </c>
      <c r="J130" s="193">
        <f t="shared" si="43"/>
        <v>111.94915251858299</v>
      </c>
      <c r="K130" s="193">
        <f t="shared" si="43"/>
        <v>96.643635718913103</v>
      </c>
      <c r="L130" s="193">
        <f t="shared" si="44"/>
        <v>88.707226840892304</v>
      </c>
      <c r="M130" s="193">
        <f t="shared" si="44"/>
        <v>102.03239003865215</v>
      </c>
      <c r="N130" s="193">
        <f t="shared" si="44"/>
        <v>110.19009377830436</v>
      </c>
      <c r="O130" s="193">
        <f t="shared" si="44"/>
        <v>115.64046828541595</v>
      </c>
      <c r="P130" s="193">
        <f t="shared" si="44"/>
        <v>118.3477059979776</v>
      </c>
      <c r="Q130" s="193">
        <f t="shared" si="44"/>
        <v>113.85879018365412</v>
      </c>
      <c r="R130" s="193">
        <f t="shared" si="44"/>
        <v>114.65345496050715</v>
      </c>
      <c r="S130" s="193">
        <f t="shared" si="44"/>
        <v>125.23855663245007</v>
      </c>
      <c r="T130" s="193">
        <f t="shared" si="44"/>
        <v>126.65961548338497</v>
      </c>
      <c r="U130" s="193">
        <f t="shared" si="44"/>
        <v>117.93539594755542</v>
      </c>
      <c r="V130" s="193">
        <f t="shared" si="45"/>
        <v>96.219110203260627</v>
      </c>
      <c r="W130" s="193">
        <f t="shared" si="45"/>
        <v>102.6810100151085</v>
      </c>
      <c r="X130" s="193">
        <f t="shared" si="45"/>
        <v>105.0840593133467</v>
      </c>
      <c r="Y130" s="193">
        <f t="shared" si="45"/>
        <v>99.976436788757752</v>
      </c>
      <c r="Z130" s="193">
        <f t="shared" si="45"/>
        <v>100.42981286098195</v>
      </c>
      <c r="AA130" s="193">
        <f t="shared" si="45"/>
        <v>103.86167466900655</v>
      </c>
      <c r="AB130" s="193">
        <f t="shared" si="45"/>
        <v>108.7091933099252</v>
      </c>
      <c r="AC130" s="193">
        <f t="shared" si="45"/>
        <v>115.22559343452448</v>
      </c>
      <c r="AD130" s="193">
        <f t="shared" si="45"/>
        <v>119.02126070341801</v>
      </c>
      <c r="AE130" s="193">
        <f t="shared" si="45"/>
        <v>119.05396486736362</v>
      </c>
      <c r="AF130" s="193">
        <f t="shared" si="45"/>
        <v>116.43537153506951</v>
      </c>
      <c r="AG130" s="193">
        <f t="shared" si="45"/>
        <v>121.19724515887334</v>
      </c>
      <c r="AH130" s="193">
        <f t="shared" si="45"/>
        <v>108.72153080650806</v>
      </c>
      <c r="AI130" s="193">
        <f t="shared" si="45"/>
        <v>107.26510466776259</v>
      </c>
      <c r="AJ130" s="25"/>
      <c r="AK130" s="25"/>
    </row>
    <row r="131" spans="1:37" x14ac:dyDescent="0.25">
      <c r="A131" s="22" t="s">
        <v>26</v>
      </c>
      <c r="B131" s="193">
        <f t="shared" si="43"/>
        <v>387.54326127076195</v>
      </c>
      <c r="C131" s="193">
        <f t="shared" si="43"/>
        <v>407.93198231009364</v>
      </c>
      <c r="D131" s="193">
        <f t="shared" si="43"/>
        <v>403.26809034907598</v>
      </c>
      <c r="E131" s="193">
        <f t="shared" si="43"/>
        <v>403.29828499050029</v>
      </c>
      <c r="F131" s="193">
        <f t="shared" si="43"/>
        <v>387.96028235882056</v>
      </c>
      <c r="G131" s="193">
        <f t="shared" si="43"/>
        <v>343.21883890052999</v>
      </c>
      <c r="H131" s="193">
        <f t="shared" si="43"/>
        <v>344.51116618075798</v>
      </c>
      <c r="I131" s="193">
        <f t="shared" si="43"/>
        <v>335.96657550677702</v>
      </c>
      <c r="J131" s="193">
        <f t="shared" si="43"/>
        <v>324.3487999052245</v>
      </c>
      <c r="K131" s="193">
        <f t="shared" si="43"/>
        <v>337.54794196794199</v>
      </c>
      <c r="L131" s="193">
        <f t="shared" si="44"/>
        <v>353.06360701107013</v>
      </c>
      <c r="M131" s="193">
        <f t="shared" si="44"/>
        <v>367.82214123006833</v>
      </c>
      <c r="N131" s="193">
        <f t="shared" si="44"/>
        <v>379.10769507938295</v>
      </c>
      <c r="O131" s="193">
        <f t="shared" si="44"/>
        <v>395.74559000669188</v>
      </c>
      <c r="P131" s="193">
        <f t="shared" si="44"/>
        <v>433.07039080358709</v>
      </c>
      <c r="Q131" s="193">
        <f t="shared" si="44"/>
        <v>435.90072631875637</v>
      </c>
      <c r="R131" s="193">
        <f t="shared" si="44"/>
        <v>421.67347778445742</v>
      </c>
      <c r="S131" s="193">
        <f t="shared" si="44"/>
        <v>407.48129831347768</v>
      </c>
      <c r="T131" s="193">
        <f t="shared" si="44"/>
        <v>401.42136300405747</v>
      </c>
      <c r="U131" s="193">
        <f t="shared" si="44"/>
        <v>370.6262127659574</v>
      </c>
      <c r="V131" s="193">
        <f t="shared" si="45"/>
        <v>387.27477662299373</v>
      </c>
      <c r="W131" s="193">
        <f t="shared" si="45"/>
        <v>373.79356048765243</v>
      </c>
      <c r="X131" s="193">
        <f t="shared" si="45"/>
        <v>355.83413832063457</v>
      </c>
      <c r="Y131" s="193">
        <f t="shared" si="45"/>
        <v>338.35607842260987</v>
      </c>
      <c r="Z131" s="193">
        <f t="shared" si="45"/>
        <v>321.58225694949789</v>
      </c>
      <c r="AA131" s="193">
        <f t="shared" si="45"/>
        <v>310.74156686644471</v>
      </c>
      <c r="AB131" s="193">
        <f t="shared" si="45"/>
        <v>304.4659634984182</v>
      </c>
      <c r="AC131" s="193">
        <f t="shared" si="45"/>
        <v>306.94913885488779</v>
      </c>
      <c r="AD131" s="193">
        <f t="shared" si="45"/>
        <v>313.29376001860447</v>
      </c>
      <c r="AE131" s="193">
        <f t="shared" si="45"/>
        <v>310.01674719088311</v>
      </c>
      <c r="AF131" s="193">
        <f t="shared" si="45"/>
        <v>265.30940987816797</v>
      </c>
      <c r="AG131" s="193">
        <f t="shared" si="45"/>
        <v>278.47255210877063</v>
      </c>
      <c r="AH131" s="193">
        <f t="shared" si="45"/>
        <v>247.65836066792997</v>
      </c>
      <c r="AI131" s="193">
        <f t="shared" si="45"/>
        <v>233.80243156494538</v>
      </c>
      <c r="AJ131" s="25"/>
      <c r="AK131" s="25"/>
    </row>
    <row r="132" spans="1:37" x14ac:dyDescent="0.25">
      <c r="A132" s="22" t="s">
        <v>27</v>
      </c>
      <c r="B132" s="193">
        <f t="shared" si="43"/>
        <v>117.63408262483129</v>
      </c>
      <c r="C132" s="193">
        <f t="shared" si="43"/>
        <v>112.25061473594383</v>
      </c>
      <c r="D132" s="193">
        <f t="shared" si="43"/>
        <v>101.68539097195037</v>
      </c>
      <c r="E132" s="193">
        <f t="shared" si="43"/>
        <v>104.42384767634648</v>
      </c>
      <c r="F132" s="193">
        <f t="shared" si="43"/>
        <v>101.54203793039814</v>
      </c>
      <c r="G132" s="193">
        <f t="shared" si="43"/>
        <v>105.48806147029518</v>
      </c>
      <c r="H132" s="193">
        <f t="shared" si="43"/>
        <v>108.53522327622031</v>
      </c>
      <c r="I132" s="193">
        <f t="shared" si="43"/>
        <v>106.66879349655434</v>
      </c>
      <c r="J132" s="193">
        <f t="shared" si="43"/>
        <v>105.48212160170837</v>
      </c>
      <c r="K132" s="193">
        <f t="shared" si="43"/>
        <v>105.03134487082158</v>
      </c>
      <c r="L132" s="193">
        <f t="shared" si="44"/>
        <v>103.34470678102268</v>
      </c>
      <c r="M132" s="193">
        <f t="shared" si="44"/>
        <v>105.97746301137475</v>
      </c>
      <c r="N132" s="193">
        <f t="shared" si="44"/>
        <v>106.18779082115486</v>
      </c>
      <c r="O132" s="193">
        <f t="shared" si="44"/>
        <v>108.76483712571095</v>
      </c>
      <c r="P132" s="193">
        <f t="shared" si="44"/>
        <v>109.40432334836652</v>
      </c>
      <c r="Q132" s="193">
        <f t="shared" si="44"/>
        <v>118.21367175341264</v>
      </c>
      <c r="R132" s="193">
        <f t="shared" si="44"/>
        <v>117.17393280518462</v>
      </c>
      <c r="S132" s="193">
        <f t="shared" si="44"/>
        <v>114.78283492073142</v>
      </c>
      <c r="T132" s="193">
        <f t="shared" si="44"/>
        <v>113.2435230808606</v>
      </c>
      <c r="U132" s="193">
        <f t="shared" si="44"/>
        <v>107.85431406219237</v>
      </c>
      <c r="V132" s="193">
        <f t="shared" si="45"/>
        <v>111.17788859238027</v>
      </c>
      <c r="W132" s="193">
        <f t="shared" si="45"/>
        <v>109.27501396493915</v>
      </c>
      <c r="X132" s="193">
        <f t="shared" si="45"/>
        <v>104.42218512524006</v>
      </c>
      <c r="Y132" s="193">
        <f t="shared" si="45"/>
        <v>101.20808539450748</v>
      </c>
      <c r="Z132" s="193">
        <f t="shared" si="45"/>
        <v>101.2598176263528</v>
      </c>
      <c r="AA132" s="193">
        <f t="shared" si="45"/>
        <v>107.50047728889312</v>
      </c>
      <c r="AB132" s="193">
        <f t="shared" si="45"/>
        <v>109.25305072205025</v>
      </c>
      <c r="AC132" s="193">
        <f t="shared" si="45"/>
        <v>114.58609998072866</v>
      </c>
      <c r="AD132" s="193">
        <f t="shared" si="45"/>
        <v>115.10257745410971</v>
      </c>
      <c r="AE132" s="193">
        <f t="shared" si="45"/>
        <v>115.2653550333434</v>
      </c>
      <c r="AF132" s="193">
        <f t="shared" si="45"/>
        <v>112.94941593762076</v>
      </c>
      <c r="AG132" s="193">
        <f t="shared" si="45"/>
        <v>118.75482426961058</v>
      </c>
      <c r="AH132" s="193">
        <f t="shared" si="45"/>
        <v>112.31226494872276</v>
      </c>
      <c r="AI132" s="193">
        <f t="shared" si="45"/>
        <v>105.97021493489827</v>
      </c>
      <c r="AJ132" s="25"/>
      <c r="AK132" s="25"/>
    </row>
    <row r="133" spans="1:37" x14ac:dyDescent="0.25">
      <c r="A133" s="22" t="s">
        <v>28</v>
      </c>
      <c r="B133" s="193">
        <f t="shared" si="43"/>
        <v>94.830179042646762</v>
      </c>
      <c r="C133" s="193">
        <f t="shared" si="43"/>
        <v>92.170662157233338</v>
      </c>
      <c r="D133" s="193">
        <f t="shared" si="43"/>
        <v>91.42218978022369</v>
      </c>
      <c r="E133" s="193">
        <f t="shared" si="43"/>
        <v>109.29396002219485</v>
      </c>
      <c r="F133" s="193">
        <f t="shared" si="43"/>
        <v>99.503431494716764</v>
      </c>
      <c r="G133" s="193">
        <f t="shared" si="43"/>
        <v>92.930216001253882</v>
      </c>
      <c r="H133" s="193">
        <f t="shared" si="43"/>
        <v>87.813553767930571</v>
      </c>
      <c r="I133" s="193">
        <f t="shared" si="43"/>
        <v>109.8845059713428</v>
      </c>
      <c r="J133" s="193">
        <f t="shared" si="43"/>
        <v>87.521604681187782</v>
      </c>
      <c r="K133" s="193">
        <f t="shared" si="43"/>
        <v>93.956992419713387</v>
      </c>
      <c r="L133" s="193">
        <f t="shared" si="44"/>
        <v>157.99685666441164</v>
      </c>
      <c r="M133" s="193">
        <f t="shared" si="44"/>
        <v>172.67631541969521</v>
      </c>
      <c r="N133" s="193">
        <f t="shared" si="44"/>
        <v>167.14203541953322</v>
      </c>
      <c r="O133" s="193">
        <f t="shared" si="44"/>
        <v>192.96695662679713</v>
      </c>
      <c r="P133" s="193">
        <f t="shared" si="44"/>
        <v>201.3209392122881</v>
      </c>
      <c r="Q133" s="193">
        <f t="shared" si="44"/>
        <v>165.75292797043716</v>
      </c>
      <c r="R133" s="193">
        <f t="shared" si="44"/>
        <v>174.66857942859122</v>
      </c>
      <c r="S133" s="193">
        <f t="shared" si="44"/>
        <v>185.88467910536073</v>
      </c>
      <c r="T133" s="193">
        <f t="shared" si="44"/>
        <v>193.88326565840839</v>
      </c>
      <c r="U133" s="193">
        <f t="shared" si="44"/>
        <v>206.53840350817424</v>
      </c>
      <c r="V133" s="193">
        <f t="shared" si="45"/>
        <v>241.46200127044852</v>
      </c>
      <c r="W133" s="193">
        <f t="shared" si="45"/>
        <v>229.10457626587694</v>
      </c>
      <c r="X133" s="193">
        <f t="shared" si="45"/>
        <v>217.22088584251796</v>
      </c>
      <c r="Y133" s="193">
        <f t="shared" si="45"/>
        <v>205.51304975039386</v>
      </c>
      <c r="Z133" s="193">
        <f t="shared" si="45"/>
        <v>206.88231158736536</v>
      </c>
      <c r="AA133" s="193">
        <f t="shared" si="45"/>
        <v>218.92934446963912</v>
      </c>
      <c r="AB133" s="193">
        <f t="shared" si="45"/>
        <v>230.03674536012545</v>
      </c>
      <c r="AC133" s="193">
        <f t="shared" si="45"/>
        <v>269.71561578231297</v>
      </c>
      <c r="AD133" s="193">
        <f t="shared" si="45"/>
        <v>269.26515414763384</v>
      </c>
      <c r="AE133" s="193">
        <f t="shared" si="45"/>
        <v>268.68893112737538</v>
      </c>
      <c r="AF133" s="193">
        <f t="shared" si="45"/>
        <v>239.64010449544045</v>
      </c>
      <c r="AG133" s="193">
        <f t="shared" si="45"/>
        <v>222.16522160329376</v>
      </c>
      <c r="AH133" s="193">
        <f t="shared" si="45"/>
        <v>244.87251957998672</v>
      </c>
      <c r="AI133" s="193">
        <f t="shared" si="45"/>
        <v>246.7819780795534</v>
      </c>
      <c r="AJ133" s="25"/>
      <c r="AK133" s="25"/>
    </row>
    <row r="134" spans="1:37" x14ac:dyDescent="0.25">
      <c r="A134" s="22" t="s">
        <v>29</v>
      </c>
      <c r="B134" s="193">
        <f t="shared" si="43"/>
        <v>224.60978961729518</v>
      </c>
      <c r="C134" s="193">
        <f t="shared" si="43"/>
        <v>231.32407573526299</v>
      </c>
      <c r="D134" s="193">
        <f t="shared" si="43"/>
        <v>228.31166760855697</v>
      </c>
      <c r="E134" s="193">
        <f t="shared" si="43"/>
        <v>229.97369432296298</v>
      </c>
      <c r="F134" s="193">
        <f t="shared" si="43"/>
        <v>230.10746337088563</v>
      </c>
      <c r="G134" s="193">
        <f t="shared" si="43"/>
        <v>235.54343086757223</v>
      </c>
      <c r="H134" s="193">
        <f t="shared" si="43"/>
        <v>246.00124106994701</v>
      </c>
      <c r="I134" s="193">
        <f t="shared" si="43"/>
        <v>241.33719951947396</v>
      </c>
      <c r="J134" s="193">
        <f t="shared" si="43"/>
        <v>241.90081602423172</v>
      </c>
      <c r="K134" s="193">
        <f t="shared" si="43"/>
        <v>238.92455234617526</v>
      </c>
      <c r="L134" s="193">
        <f t="shared" si="44"/>
        <v>241.29842687350882</v>
      </c>
      <c r="M134" s="193">
        <f t="shared" si="44"/>
        <v>247.69559378435395</v>
      </c>
      <c r="N134" s="193">
        <f t="shared" si="44"/>
        <v>247.87079030268634</v>
      </c>
      <c r="O134" s="193">
        <f t="shared" si="44"/>
        <v>251.59875447828796</v>
      </c>
      <c r="P134" s="193">
        <f t="shared" si="44"/>
        <v>256.10489350740608</v>
      </c>
      <c r="Q134" s="193">
        <f t="shared" si="44"/>
        <v>255.0269328324643</v>
      </c>
      <c r="R134" s="193">
        <f t="shared" si="44"/>
        <v>255.57000607926557</v>
      </c>
      <c r="S134" s="193">
        <f t="shared" si="44"/>
        <v>255.48539215571202</v>
      </c>
      <c r="T134" s="193">
        <f t="shared" si="44"/>
        <v>251.50613691261026</v>
      </c>
      <c r="U134" s="193">
        <f t="shared" si="44"/>
        <v>241.73138255395386</v>
      </c>
      <c r="V134" s="193">
        <f t="shared" si="45"/>
        <v>252.63181761387594</v>
      </c>
      <c r="W134" s="193">
        <f t="shared" si="45"/>
        <v>240.00460548305128</v>
      </c>
      <c r="X134" s="193">
        <f t="shared" si="45"/>
        <v>236.3272204499273</v>
      </c>
      <c r="Y134" s="193">
        <f t="shared" si="45"/>
        <v>230.15255589012236</v>
      </c>
      <c r="Z134" s="193">
        <f t="shared" si="45"/>
        <v>218.76175065981693</v>
      </c>
      <c r="AA134" s="193">
        <f t="shared" si="45"/>
        <v>219.05218840894764</v>
      </c>
      <c r="AB134" s="193">
        <f t="shared" si="45"/>
        <v>222.05500744443762</v>
      </c>
      <c r="AC134" s="193">
        <f t="shared" si="45"/>
        <v>223.30784303750249</v>
      </c>
      <c r="AD134" s="193">
        <f t="shared" si="45"/>
        <v>217.35977863794858</v>
      </c>
      <c r="AE134" s="193">
        <f t="shared" si="45"/>
        <v>212.31260560382401</v>
      </c>
      <c r="AF134" s="193">
        <f t="shared" si="45"/>
        <v>201.5086826231209</v>
      </c>
      <c r="AG134" s="193">
        <f t="shared" si="45"/>
        <v>205.31576989731005</v>
      </c>
      <c r="AH134" s="193">
        <f t="shared" si="45"/>
        <v>187.59446205352472</v>
      </c>
      <c r="AI134" s="193">
        <f t="shared" si="45"/>
        <v>178.69397406397997</v>
      </c>
      <c r="AJ134" s="25"/>
      <c r="AK134" s="25"/>
    </row>
    <row r="135" spans="1:37" x14ac:dyDescent="0.25">
      <c r="A135" s="22" t="s">
        <v>30</v>
      </c>
      <c r="B135" s="193">
        <f t="shared" ref="B135:K144" si="46">IFERROR(VLOOKUP($A135,$A$12:$AN$51,B$113,FALSE)/VLOOKUP($A135,$A$66:$AN$106,B$113,FALSE)*1000,":")</f>
        <v>138.80746997508638</v>
      </c>
      <c r="C135" s="193">
        <f t="shared" si="46"/>
        <v>146.35796371932545</v>
      </c>
      <c r="D135" s="193">
        <f t="shared" si="46"/>
        <v>139.09365103971726</v>
      </c>
      <c r="E135" s="193">
        <f t="shared" si="46"/>
        <v>139.3205134044079</v>
      </c>
      <c r="F135" s="193">
        <f t="shared" si="46"/>
        <v>137.92674226163885</v>
      </c>
      <c r="G135" s="193">
        <f t="shared" si="46"/>
        <v>143.89059278611705</v>
      </c>
      <c r="H135" s="193">
        <f t="shared" si="46"/>
        <v>152.99645822171499</v>
      </c>
      <c r="I135" s="193">
        <f t="shared" si="46"/>
        <v>151.66455563024374</v>
      </c>
      <c r="J135" s="193">
        <f t="shared" si="46"/>
        <v>154.18733813433403</v>
      </c>
      <c r="K135" s="193">
        <f t="shared" si="46"/>
        <v>153.72113612581381</v>
      </c>
      <c r="L135" s="193">
        <f t="shared" ref="L135:U144" si="47">IFERROR(VLOOKUP($A135,$A$12:$AN$51,L$113,FALSE)/VLOOKUP($A135,$A$66:$AN$106,L$113,FALSE)*1000,":")</f>
        <v>153.01110121659255</v>
      </c>
      <c r="M135" s="193">
        <f t="shared" si="47"/>
        <v>161.02136917515713</v>
      </c>
      <c r="N135" s="193">
        <f t="shared" si="47"/>
        <v>161.11254098645279</v>
      </c>
      <c r="O135" s="193">
        <f t="shared" si="47"/>
        <v>168.81426156871504</v>
      </c>
      <c r="P135" s="193">
        <f t="shared" si="47"/>
        <v>170.18942439938826</v>
      </c>
      <c r="Q135" s="193">
        <f t="shared" si="47"/>
        <v>175.62313709227945</v>
      </c>
      <c r="R135" s="193">
        <f t="shared" si="47"/>
        <v>176.06894880703362</v>
      </c>
      <c r="S135" s="193">
        <f t="shared" si="47"/>
        <v>172.46838627238685</v>
      </c>
      <c r="T135" s="193">
        <f t="shared" si="47"/>
        <v>173.31554663830201</v>
      </c>
      <c r="U135" s="193">
        <f t="shared" si="47"/>
        <v>164.01112525094473</v>
      </c>
      <c r="V135" s="193">
        <f t="shared" ref="V135:AI144" si="48">IFERROR(VLOOKUP($A135,$A$12:$AN$51,V$113,FALSE)/VLOOKUP($A135,$A$66:$AN$106,V$113,FALSE)*1000,":")</f>
        <v>174.72908755798107</v>
      </c>
      <c r="W135" s="193">
        <f t="shared" si="48"/>
        <v>169.16884146985061</v>
      </c>
      <c r="X135" s="193">
        <f t="shared" si="48"/>
        <v>168.01137638242838</v>
      </c>
      <c r="Y135" s="193">
        <f t="shared" si="48"/>
        <v>169.10011121812241</v>
      </c>
      <c r="Z135" s="193">
        <f t="shared" si="48"/>
        <v>162.09364845331089</v>
      </c>
      <c r="AA135" s="193">
        <f t="shared" si="48"/>
        <v>164.5564334509115</v>
      </c>
      <c r="AB135" s="193">
        <f t="shared" si="48"/>
        <v>164.62083087225966</v>
      </c>
      <c r="AC135" s="193">
        <f t="shared" si="48"/>
        <v>166.19969394262876</v>
      </c>
      <c r="AD135" s="193">
        <f t="shared" si="48"/>
        <v>161.4879215285595</v>
      </c>
      <c r="AE135" s="193">
        <f t="shared" si="48"/>
        <v>164.39006691105712</v>
      </c>
      <c r="AF135" s="193">
        <f t="shared" si="48"/>
        <v>152.17807826120563</v>
      </c>
      <c r="AG135" s="193">
        <f t="shared" si="48"/>
        <v>160.45678948631675</v>
      </c>
      <c r="AH135" s="193">
        <f t="shared" si="48"/>
        <v>152.05706003466562</v>
      </c>
      <c r="AI135" s="193">
        <f t="shared" si="48"/>
        <v>145.39166713894647</v>
      </c>
      <c r="AJ135" s="25"/>
      <c r="AK135" s="25"/>
    </row>
    <row r="136" spans="1:37" x14ac:dyDescent="0.25">
      <c r="A136" s="22" t="s">
        <v>31</v>
      </c>
      <c r="B136" s="193">
        <f t="shared" si="46"/>
        <v>114.18451040123846</v>
      </c>
      <c r="C136" s="193">
        <f t="shared" si="46"/>
        <v>111.23393165992547</v>
      </c>
      <c r="D136" s="193">
        <f t="shared" si="46"/>
        <v>108.29221276879883</v>
      </c>
      <c r="E136" s="193">
        <f t="shared" si="46"/>
        <v>110.46470953228618</v>
      </c>
      <c r="F136" s="193">
        <f t="shared" si="46"/>
        <v>105.06552593686793</v>
      </c>
      <c r="G136" s="193">
        <f t="shared" si="46"/>
        <v>108.44641058820318</v>
      </c>
      <c r="H136" s="193">
        <f t="shared" si="46"/>
        <v>112.85349580292613</v>
      </c>
      <c r="I136" s="193">
        <f t="shared" si="46"/>
        <v>111.2772537192081</v>
      </c>
      <c r="J136" s="193">
        <f t="shared" si="46"/>
        <v>103.77378539186479</v>
      </c>
      <c r="K136" s="193">
        <f t="shared" si="46"/>
        <v>101.18958011283166</v>
      </c>
      <c r="L136" s="193">
        <f t="shared" si="47"/>
        <v>97.934705845964217</v>
      </c>
      <c r="M136" s="193">
        <f t="shared" si="47"/>
        <v>98.63653501971234</v>
      </c>
      <c r="N136" s="193">
        <f t="shared" si="47"/>
        <v>97.538685421237702</v>
      </c>
      <c r="O136" s="193">
        <f t="shared" si="47"/>
        <v>100.15539707687876</v>
      </c>
      <c r="P136" s="193">
        <f t="shared" si="47"/>
        <v>100.56915938599353</v>
      </c>
      <c r="Q136" s="193">
        <f t="shared" si="47"/>
        <v>101.89589662657681</v>
      </c>
      <c r="R136" s="193">
        <f t="shared" si="47"/>
        <v>107.34937263895236</v>
      </c>
      <c r="S136" s="193">
        <f t="shared" si="47"/>
        <v>106.97227685978712</v>
      </c>
      <c r="T136" s="193">
        <f t="shared" si="47"/>
        <v>108.26234172475284</v>
      </c>
      <c r="U136" s="193">
        <f t="shared" si="47"/>
        <v>103.75200553935092</v>
      </c>
      <c r="V136" s="193">
        <f t="shared" si="48"/>
        <v>112.11578802746317</v>
      </c>
      <c r="W136" s="193">
        <f t="shared" si="48"/>
        <v>112.01644378102478</v>
      </c>
      <c r="X136" s="193">
        <f t="shared" si="48"/>
        <v>107.7250907371499</v>
      </c>
      <c r="Y136" s="193">
        <f t="shared" si="48"/>
        <v>108.49976973420188</v>
      </c>
      <c r="Z136" s="193">
        <f t="shared" si="48"/>
        <v>104.58776144556916</v>
      </c>
      <c r="AA136" s="193">
        <f t="shared" si="48"/>
        <v>105.8236122431807</v>
      </c>
      <c r="AB136" s="193">
        <f t="shared" si="48"/>
        <v>111.11783765828035</v>
      </c>
      <c r="AC136" s="193">
        <f t="shared" si="48"/>
        <v>116.31338917867986</v>
      </c>
      <c r="AD136" s="193">
        <f t="shared" si="48"/>
        <v>121.54313861027424</v>
      </c>
      <c r="AE136" s="193">
        <f t="shared" si="48"/>
        <v>117.25680644878237</v>
      </c>
      <c r="AF136" s="193">
        <f t="shared" si="48"/>
        <v>113.89752866697516</v>
      </c>
      <c r="AG136" s="193">
        <f t="shared" si="48"/>
        <v>124.15595002632215</v>
      </c>
      <c r="AH136" s="193">
        <f t="shared" si="48"/>
        <v>118.86868315574068</v>
      </c>
      <c r="AI136" s="193">
        <f t="shared" si="48"/>
        <v>112.18931917560707</v>
      </c>
      <c r="AJ136" s="25"/>
      <c r="AK136" s="25"/>
    </row>
    <row r="137" spans="1:37" x14ac:dyDescent="0.25">
      <c r="A137" s="22" t="s">
        <v>32</v>
      </c>
      <c r="B137" s="193">
        <f t="shared" si="46"/>
        <v>74.782928162729164</v>
      </c>
      <c r="C137" s="193">
        <f t="shared" si="46"/>
        <v>75.983975232389426</v>
      </c>
      <c r="D137" s="193">
        <f t="shared" si="46"/>
        <v>80.745906368715112</v>
      </c>
      <c r="E137" s="193">
        <f t="shared" si="46"/>
        <v>79.200222040113076</v>
      </c>
      <c r="F137" s="193">
        <f t="shared" si="46"/>
        <v>80.712018407940903</v>
      </c>
      <c r="G137" s="193">
        <f t="shared" si="46"/>
        <v>88.736191631666145</v>
      </c>
      <c r="H137" s="193">
        <f t="shared" si="46"/>
        <v>87.72575316668879</v>
      </c>
      <c r="I137" s="193">
        <f t="shared" si="46"/>
        <v>91.904743521446832</v>
      </c>
      <c r="J137" s="193">
        <f t="shared" si="46"/>
        <v>98.298414270401949</v>
      </c>
      <c r="K137" s="193">
        <f t="shared" si="46"/>
        <v>105.89953835584943</v>
      </c>
      <c r="L137" s="193">
        <f t="shared" si="47"/>
        <v>106.39581503483943</v>
      </c>
      <c r="M137" s="193">
        <f t="shared" si="47"/>
        <v>105.48921794243103</v>
      </c>
      <c r="N137" s="193">
        <f t="shared" si="47"/>
        <v>109.11846053010443</v>
      </c>
      <c r="O137" s="193">
        <f t="shared" si="47"/>
        <v>106.1829625321889</v>
      </c>
      <c r="P137" s="193">
        <f t="shared" si="47"/>
        <v>109.56564935715957</v>
      </c>
      <c r="Q137" s="193">
        <f t="shared" si="47"/>
        <v>111.76618668977935</v>
      </c>
      <c r="R137" s="193">
        <f t="shared" si="47"/>
        <v>106.54715739782046</v>
      </c>
      <c r="S137" s="193">
        <f t="shared" si="47"/>
        <v>106.10181894516334</v>
      </c>
      <c r="T137" s="193">
        <f t="shared" si="47"/>
        <v>103.61229701803383</v>
      </c>
      <c r="U137" s="193">
        <f t="shared" si="47"/>
        <v>101.68155111789116</v>
      </c>
      <c r="V137" s="193">
        <f t="shared" si="48"/>
        <v>98.366599867460835</v>
      </c>
      <c r="W137" s="193">
        <f t="shared" si="48"/>
        <v>96.341784673973706</v>
      </c>
      <c r="X137" s="193">
        <f t="shared" si="48"/>
        <v>91.064375908589398</v>
      </c>
      <c r="Y137" s="193">
        <f t="shared" si="48"/>
        <v>91.837194966550015</v>
      </c>
      <c r="Z137" s="193">
        <f t="shared" si="48"/>
        <v>93.48689479181148</v>
      </c>
      <c r="AA137" s="193">
        <f t="shared" si="48"/>
        <v>97.590975131506397</v>
      </c>
      <c r="AB137" s="193">
        <f t="shared" si="48"/>
        <v>98.058601228290854</v>
      </c>
      <c r="AC137" s="193">
        <f t="shared" si="48"/>
        <v>102.88386045192421</v>
      </c>
      <c r="AD137" s="193">
        <f t="shared" si="48"/>
        <v>100.63409644370957</v>
      </c>
      <c r="AE137" s="193">
        <f t="shared" si="48"/>
        <v>100.71623001547589</v>
      </c>
      <c r="AF137" s="193">
        <f t="shared" si="48"/>
        <v>89.126764041272651</v>
      </c>
      <c r="AG137" s="193">
        <f t="shared" si="48"/>
        <v>89.434528953713752</v>
      </c>
      <c r="AH137" s="193">
        <f t="shared" si="48"/>
        <v>93.566474400009128</v>
      </c>
      <c r="AI137" s="193">
        <f t="shared" si="48"/>
        <v>90.278221588474096</v>
      </c>
      <c r="AJ137" s="25"/>
      <c r="AK137" s="25"/>
    </row>
    <row r="138" spans="1:37" x14ac:dyDescent="0.25">
      <c r="A138" s="22" t="s">
        <v>33</v>
      </c>
      <c r="B138" s="193">
        <f t="shared" si="46"/>
        <v>113.96785893308007</v>
      </c>
      <c r="C138" s="193">
        <f t="shared" si="46"/>
        <v>93.666448878622262</v>
      </c>
      <c r="D138" s="193">
        <f t="shared" si="46"/>
        <v>85.004041422996508</v>
      </c>
      <c r="E138" s="193">
        <f t="shared" si="46"/>
        <v>84.479585845146389</v>
      </c>
      <c r="F138" s="193">
        <f t="shared" si="46"/>
        <v>79.596164845417135</v>
      </c>
      <c r="G138" s="193">
        <f t="shared" si="46"/>
        <v>86.250593134303671</v>
      </c>
      <c r="H138" s="193">
        <f t="shared" si="46"/>
        <v>88.611477415950503</v>
      </c>
      <c r="I138" s="193">
        <f t="shared" si="46"/>
        <v>83.4667258616672</v>
      </c>
      <c r="J138" s="193">
        <f t="shared" si="46"/>
        <v>76.644121996655173</v>
      </c>
      <c r="K138" s="193">
        <f t="shared" si="46"/>
        <v>67.752027327629847</v>
      </c>
      <c r="L138" s="193">
        <f t="shared" si="47"/>
        <v>68.532994010149409</v>
      </c>
      <c r="M138" s="193">
        <f t="shared" si="47"/>
        <v>69.049268679635006</v>
      </c>
      <c r="N138" s="193">
        <f t="shared" si="47"/>
        <v>73.480625651894385</v>
      </c>
      <c r="O138" s="193">
        <f t="shared" si="47"/>
        <v>77.293623181476875</v>
      </c>
      <c r="P138" s="193">
        <f t="shared" si="47"/>
        <v>76.544164106161276</v>
      </c>
      <c r="Q138" s="193">
        <f t="shared" si="47"/>
        <v>75.750197896826521</v>
      </c>
      <c r="R138" s="193">
        <f t="shared" si="47"/>
        <v>78.977355147119425</v>
      </c>
      <c r="S138" s="193">
        <f t="shared" si="47"/>
        <v>78.938646230996014</v>
      </c>
      <c r="T138" s="193">
        <f t="shared" si="47"/>
        <v>80.527093023368508</v>
      </c>
      <c r="U138" s="193">
        <f t="shared" si="47"/>
        <v>71.29627593346278</v>
      </c>
      <c r="V138" s="193">
        <f t="shared" si="48"/>
        <v>72.249387585901204</v>
      </c>
      <c r="W138" s="193">
        <f t="shared" si="48"/>
        <v>74.123523922574805</v>
      </c>
      <c r="X138" s="193">
        <f t="shared" si="48"/>
        <v>72.916412403744516</v>
      </c>
      <c r="Y138" s="193">
        <f t="shared" si="48"/>
        <v>66.732198842022257</v>
      </c>
      <c r="Z138" s="193">
        <f t="shared" si="48"/>
        <v>66.463501170659057</v>
      </c>
      <c r="AA138" s="193">
        <f t="shared" si="48"/>
        <v>67.251152566899293</v>
      </c>
      <c r="AB138" s="193">
        <f t="shared" si="48"/>
        <v>67.432538915219354</v>
      </c>
      <c r="AC138" s="193">
        <f t="shared" si="48"/>
        <v>71.533197016546922</v>
      </c>
      <c r="AD138" s="193">
        <f t="shared" si="48"/>
        <v>72.040076881330066</v>
      </c>
      <c r="AE138" s="193">
        <f t="shared" si="48"/>
        <v>71.68200224801538</v>
      </c>
      <c r="AF138" s="193">
        <f t="shared" si="48"/>
        <v>69.888780070483278</v>
      </c>
      <c r="AG138" s="193">
        <f t="shared" si="48"/>
        <v>74.843438708586788</v>
      </c>
      <c r="AH138" s="193">
        <f t="shared" si="48"/>
        <v>69.637031622235682</v>
      </c>
      <c r="AI138" s="193">
        <f t="shared" si="48"/>
        <v>67.659262502579438</v>
      </c>
      <c r="AJ138" s="25"/>
      <c r="AK138" s="25"/>
    </row>
    <row r="139" spans="1:37" x14ac:dyDescent="0.25">
      <c r="A139" s="22" t="s">
        <v>34</v>
      </c>
      <c r="B139" s="193">
        <f t="shared" si="46"/>
        <v>120.25027186748797</v>
      </c>
      <c r="C139" s="193">
        <f t="shared" si="46"/>
        <v>116.65952563695501</v>
      </c>
      <c r="D139" s="193">
        <f t="shared" si="46"/>
        <v>108.31230939631159</v>
      </c>
      <c r="E139" s="193">
        <f t="shared" si="46"/>
        <v>114.00324409603608</v>
      </c>
      <c r="F139" s="193">
        <f t="shared" si="46"/>
        <v>118.92032604674355</v>
      </c>
      <c r="G139" s="193">
        <f t="shared" si="46"/>
        <v>128.20372188268576</v>
      </c>
      <c r="H139" s="193">
        <f t="shared" si="46"/>
        <v>133.5325484131267</v>
      </c>
      <c r="I139" s="193">
        <f t="shared" si="46"/>
        <v>139.03661972965125</v>
      </c>
      <c r="J139" s="193">
        <f t="shared" si="46"/>
        <v>136.57358194751131</v>
      </c>
      <c r="K139" s="193">
        <f t="shared" si="46"/>
        <v>136.77085315219776</v>
      </c>
      <c r="L139" s="193">
        <f t="shared" si="47"/>
        <v>138.19904817243571</v>
      </c>
      <c r="M139" s="193">
        <f t="shared" si="47"/>
        <v>146.73055192367798</v>
      </c>
      <c r="N139" s="193">
        <f t="shared" si="47"/>
        <v>146.72661891068623</v>
      </c>
      <c r="O139" s="193">
        <f t="shared" si="47"/>
        <v>149.01302685218744</v>
      </c>
      <c r="P139" s="193">
        <f t="shared" si="47"/>
        <v>153.03245788864439</v>
      </c>
      <c r="Q139" s="193">
        <f t="shared" si="47"/>
        <v>158.96051792409855</v>
      </c>
      <c r="R139" s="193">
        <f t="shared" si="47"/>
        <v>157.62895648206663</v>
      </c>
      <c r="S139" s="193">
        <f t="shared" si="47"/>
        <v>159.40726689571159</v>
      </c>
      <c r="T139" s="193">
        <f t="shared" si="47"/>
        <v>168.36280069980683</v>
      </c>
      <c r="U139" s="193">
        <f t="shared" si="47"/>
        <v>146.17537574506903</v>
      </c>
      <c r="V139" s="193">
        <f t="shared" si="48"/>
        <v>148.74439954352175</v>
      </c>
      <c r="W139" s="193">
        <f t="shared" si="48"/>
        <v>148.4994042012712</v>
      </c>
      <c r="X139" s="193">
        <f t="shared" si="48"/>
        <v>142.80865105064663</v>
      </c>
      <c r="Y139" s="193">
        <f t="shared" si="48"/>
        <v>139.13251370565968</v>
      </c>
      <c r="Z139" s="193">
        <f t="shared" si="48"/>
        <v>134.28862468069002</v>
      </c>
      <c r="AA139" s="193">
        <f t="shared" si="48"/>
        <v>133.33461423237677</v>
      </c>
      <c r="AB139" s="193">
        <f t="shared" si="48"/>
        <v>138.77962084848861</v>
      </c>
      <c r="AC139" s="193">
        <f t="shared" si="48"/>
        <v>143.31135270669611</v>
      </c>
      <c r="AD139" s="193">
        <f t="shared" si="48"/>
        <v>143.47494677968729</v>
      </c>
      <c r="AE139" s="193">
        <f t="shared" si="48"/>
        <v>139.51405684441602</v>
      </c>
      <c r="AF139" s="193">
        <f t="shared" si="48"/>
        <v>128.99218793612744</v>
      </c>
      <c r="AG139" s="193">
        <f t="shared" si="48"/>
        <v>131.7240534154711</v>
      </c>
      <c r="AH139" s="193">
        <f t="shared" si="48"/>
        <v>126.73368577909814</v>
      </c>
      <c r="AI139" s="193">
        <f t="shared" si="48"/>
        <v>120.24466171494001</v>
      </c>
      <c r="AJ139" s="25"/>
      <c r="AK139" s="25"/>
    </row>
    <row r="140" spans="1:37" x14ac:dyDescent="0.25">
      <c r="A140" s="22" t="s">
        <v>35</v>
      </c>
      <c r="B140" s="193">
        <f t="shared" si="46"/>
        <v>168.51153921874371</v>
      </c>
      <c r="C140" s="193">
        <f t="shared" si="46"/>
        <v>150.52309361213591</v>
      </c>
      <c r="D140" s="193">
        <f t="shared" si="46"/>
        <v>142.80366084786337</v>
      </c>
      <c r="E140" s="193">
        <f t="shared" si="46"/>
        <v>139.633024441327</v>
      </c>
      <c r="F140" s="193">
        <f t="shared" si="46"/>
        <v>136.70168454526461</v>
      </c>
      <c r="G140" s="193">
        <f t="shared" si="46"/>
        <v>138.99744259323808</v>
      </c>
      <c r="H140" s="193">
        <f t="shared" si="46"/>
        <v>141.01915741860245</v>
      </c>
      <c r="I140" s="193">
        <f t="shared" si="46"/>
        <v>140.86500052426766</v>
      </c>
      <c r="J140" s="193">
        <f t="shared" si="46"/>
        <v>136.34997744842369</v>
      </c>
      <c r="K140" s="193">
        <f t="shared" si="46"/>
        <v>136.87169590435093</v>
      </c>
      <c r="L140" s="193">
        <f t="shared" si="47"/>
        <v>137.51107395783802</v>
      </c>
      <c r="M140" s="193">
        <f t="shared" si="47"/>
        <v>143.99328100799008</v>
      </c>
      <c r="N140" s="193">
        <f t="shared" si="47"/>
        <v>145.11618826793551</v>
      </c>
      <c r="O140" s="193">
        <f t="shared" si="47"/>
        <v>144.4577256057957</v>
      </c>
      <c r="P140" s="193">
        <f t="shared" si="47"/>
        <v>142.31478915648634</v>
      </c>
      <c r="Q140" s="193">
        <f t="shared" si="47"/>
        <v>145.71617692085056</v>
      </c>
      <c r="R140" s="193">
        <f t="shared" si="47"/>
        <v>144.47627383058176</v>
      </c>
      <c r="S140" s="193">
        <f t="shared" si="47"/>
        <v>138.35674684265183</v>
      </c>
      <c r="T140" s="193">
        <f t="shared" si="47"/>
        <v>142.22607208545136</v>
      </c>
      <c r="U140" s="193">
        <f t="shared" si="47"/>
        <v>129.82774954894663</v>
      </c>
      <c r="V140" s="193">
        <f t="shared" si="48"/>
        <v>143.13422355627867</v>
      </c>
      <c r="W140" s="193">
        <f t="shared" si="48"/>
        <v>138.70781311486473</v>
      </c>
      <c r="X140" s="193">
        <f t="shared" si="48"/>
        <v>134.03801586952071</v>
      </c>
      <c r="Y140" s="193">
        <f t="shared" si="48"/>
        <v>135.04245517698189</v>
      </c>
      <c r="Z140" s="193">
        <f t="shared" si="48"/>
        <v>124.69936792240843</v>
      </c>
      <c r="AA140" s="193">
        <f t="shared" si="48"/>
        <v>130.13288113345959</v>
      </c>
      <c r="AB140" s="193">
        <f t="shared" si="48"/>
        <v>131.1984371533058</v>
      </c>
      <c r="AC140" s="193">
        <f t="shared" si="48"/>
        <v>137.7538431337268</v>
      </c>
      <c r="AD140" s="193">
        <f t="shared" si="48"/>
        <v>134.87062585428947</v>
      </c>
      <c r="AE140" s="193">
        <f t="shared" si="48"/>
        <v>130.72762599439565</v>
      </c>
      <c r="AF140" s="193">
        <f t="shared" si="48"/>
        <v>126.16398512753962</v>
      </c>
      <c r="AG140" s="193">
        <f t="shared" si="48"/>
        <v>136.443416869651</v>
      </c>
      <c r="AH140" s="193">
        <f t="shared" si="48"/>
        <v>128.08824110642846</v>
      </c>
      <c r="AI140" s="193">
        <f t="shared" si="48"/>
        <v>126.78090282331686</v>
      </c>
      <c r="AJ140" s="25"/>
      <c r="AK140" s="25"/>
    </row>
    <row r="141" spans="1:37" x14ac:dyDescent="0.25">
      <c r="A141" s="22" t="s">
        <v>36</v>
      </c>
      <c r="B141" s="193">
        <f t="shared" si="46"/>
        <v>245.86895862260707</v>
      </c>
      <c r="C141" s="193">
        <f t="shared" si="46"/>
        <v>247.65057443485799</v>
      </c>
      <c r="D141" s="193">
        <f t="shared" si="46"/>
        <v>233.00746708790331</v>
      </c>
      <c r="E141" s="193">
        <f t="shared" si="46"/>
        <v>242.59061535728512</v>
      </c>
      <c r="F141" s="193">
        <f t="shared" si="46"/>
        <v>256.6705925585162</v>
      </c>
      <c r="G141" s="193">
        <f t="shared" si="46"/>
        <v>242.58796188245208</v>
      </c>
      <c r="H141" s="193">
        <f t="shared" si="46"/>
        <v>260.1492732017856</v>
      </c>
      <c r="I141" s="193">
        <f t="shared" si="46"/>
        <v>269.50384738285999</v>
      </c>
      <c r="J141" s="193">
        <f t="shared" si="46"/>
        <v>272.06905360409792</v>
      </c>
      <c r="K141" s="193">
        <f t="shared" si="46"/>
        <v>271.28495656484961</v>
      </c>
      <c r="L141" s="193">
        <f t="shared" si="47"/>
        <v>270.74717372916916</v>
      </c>
      <c r="M141" s="193">
        <f t="shared" si="47"/>
        <v>276.28698552338636</v>
      </c>
      <c r="N141" s="193">
        <f t="shared" si="47"/>
        <v>290.30721509418566</v>
      </c>
      <c r="O141" s="193">
        <f t="shared" si="47"/>
        <v>305.04604214705466</v>
      </c>
      <c r="P141" s="193">
        <f t="shared" si="47"/>
        <v>306.82763367927703</v>
      </c>
      <c r="Q141" s="193">
        <f t="shared" si="47"/>
        <v>282.66297267450261</v>
      </c>
      <c r="R141" s="193">
        <f t="shared" si="47"/>
        <v>306.76762298357175</v>
      </c>
      <c r="S141" s="193">
        <f t="shared" si="47"/>
        <v>300.52432472893929</v>
      </c>
      <c r="T141" s="193">
        <f t="shared" si="47"/>
        <v>287.32299408884171</v>
      </c>
      <c r="U141" s="193">
        <f t="shared" si="47"/>
        <v>266.19770633124523</v>
      </c>
      <c r="V141" s="193">
        <f t="shared" si="48"/>
        <v>289.50206739249171</v>
      </c>
      <c r="W141" s="193">
        <f t="shared" si="48"/>
        <v>277.56288867771627</v>
      </c>
      <c r="X141" s="193">
        <f t="shared" si="48"/>
        <v>265.83823425133397</v>
      </c>
      <c r="Y141" s="193">
        <f t="shared" si="48"/>
        <v>260.40255228156326</v>
      </c>
      <c r="Z141" s="193">
        <f t="shared" si="48"/>
        <v>264.54611567579667</v>
      </c>
      <c r="AA141" s="193">
        <f t="shared" si="48"/>
        <v>252.18840616526367</v>
      </c>
      <c r="AB141" s="193">
        <f t="shared" si="48"/>
        <v>260.56427997116253</v>
      </c>
      <c r="AC141" s="193">
        <f t="shared" si="48"/>
        <v>263.30109096419841</v>
      </c>
      <c r="AD141" s="193">
        <f t="shared" si="48"/>
        <v>267.59106006932541</v>
      </c>
      <c r="AE141" s="193">
        <f t="shared" si="48"/>
        <v>262.11772699091813</v>
      </c>
      <c r="AF141" s="193">
        <f t="shared" si="48"/>
        <v>245.76297886156965</v>
      </c>
      <c r="AG141" s="193">
        <f t="shared" si="48"/>
        <v>257.16646809882474</v>
      </c>
      <c r="AH141" s="193">
        <f t="shared" si="48"/>
        <v>247.75127648564654</v>
      </c>
      <c r="AI141" s="193">
        <f t="shared" si="48"/>
        <v>252.77658991691183</v>
      </c>
      <c r="AJ141" s="25"/>
      <c r="AK141" s="25"/>
    </row>
    <row r="142" spans="1:37" x14ac:dyDescent="0.25">
      <c r="A142" s="22" t="s">
        <v>37</v>
      </c>
      <c r="B142" s="193">
        <f t="shared" si="46"/>
        <v>235.8650277077424</v>
      </c>
      <c r="C142" s="193">
        <f t="shared" si="46"/>
        <v>241.94615586982562</v>
      </c>
      <c r="D142" s="193">
        <f t="shared" si="46"/>
        <v>229.27842799498387</v>
      </c>
      <c r="E142" s="193">
        <f t="shared" si="46"/>
        <v>228.6765295910165</v>
      </c>
      <c r="F142" s="193">
        <f t="shared" si="46"/>
        <v>243.52770525787614</v>
      </c>
      <c r="G142" s="193">
        <f t="shared" si="46"/>
        <v>244.40851739506269</v>
      </c>
      <c r="H142" s="193">
        <f t="shared" si="46"/>
        <v>249.52038824119413</v>
      </c>
      <c r="I142" s="193">
        <f t="shared" si="46"/>
        <v>244.42156915841136</v>
      </c>
      <c r="J142" s="193">
        <f t="shared" si="46"/>
        <v>249.37917203769371</v>
      </c>
      <c r="K142" s="193">
        <f t="shared" si="46"/>
        <v>244.78285915059334</v>
      </c>
      <c r="L142" s="193">
        <f t="shared" si="47"/>
        <v>231.82074058960714</v>
      </c>
      <c r="M142" s="193">
        <f t="shared" si="47"/>
        <v>245.23841175162045</v>
      </c>
      <c r="N142" s="193">
        <f t="shared" si="47"/>
        <v>248.7115699763209</v>
      </c>
      <c r="O142" s="193">
        <f t="shared" si="47"/>
        <v>244.53767565006572</v>
      </c>
      <c r="P142" s="193">
        <f t="shared" si="47"/>
        <v>254.54768435114033</v>
      </c>
      <c r="Q142" s="193">
        <f t="shared" si="47"/>
        <v>247.8484102123179</v>
      </c>
      <c r="R142" s="193">
        <f t="shared" si="47"/>
        <v>241.53876841451887</v>
      </c>
      <c r="S142" s="193">
        <f t="shared" si="47"/>
        <v>238.5664939549055</v>
      </c>
      <c r="T142" s="193">
        <f t="shared" si="47"/>
        <v>235.44590858666305</v>
      </c>
      <c r="U142" s="193">
        <f t="shared" si="47"/>
        <v>212.30163421920113</v>
      </c>
      <c r="V142" s="193">
        <f t="shared" si="48"/>
        <v>234.95173221826846</v>
      </c>
      <c r="W142" s="193">
        <f t="shared" si="48"/>
        <v>233.71698399565827</v>
      </c>
      <c r="X142" s="193">
        <f t="shared" si="48"/>
        <v>231.34283124649698</v>
      </c>
      <c r="Y142" s="193">
        <f t="shared" si="48"/>
        <v>225.64342777802139</v>
      </c>
      <c r="Z142" s="193">
        <f t="shared" si="48"/>
        <v>221.56492947956551</v>
      </c>
      <c r="AA142" s="193">
        <f t="shared" si="48"/>
        <v>209.83663978587012</v>
      </c>
      <c r="AB142" s="193">
        <f t="shared" si="48"/>
        <v>217.17042676913462</v>
      </c>
      <c r="AC142" s="193">
        <f t="shared" si="48"/>
        <v>220.54339488350004</v>
      </c>
      <c r="AD142" s="193">
        <f t="shared" si="48"/>
        <v>218.63335046731098</v>
      </c>
      <c r="AE142" s="193">
        <f t="shared" si="48"/>
        <v>211.85375797211881</v>
      </c>
      <c r="AF142" s="193">
        <f t="shared" si="48"/>
        <v>191.92229338328627</v>
      </c>
      <c r="AG142" s="193">
        <f t="shared" si="48"/>
        <v>200.55200695230263</v>
      </c>
      <c r="AH142" s="193">
        <f t="shared" si="48"/>
        <v>191.93584566727063</v>
      </c>
      <c r="AI142" s="193">
        <f t="shared" si="48"/>
        <v>186.84209436322917</v>
      </c>
      <c r="AJ142" s="25"/>
      <c r="AK142" s="25"/>
    </row>
    <row r="143" spans="1:37" x14ac:dyDescent="0.25">
      <c r="A143" s="22" t="s">
        <v>38</v>
      </c>
      <c r="B143" s="193">
        <f t="shared" si="46"/>
        <v>399.3598518430955</v>
      </c>
      <c r="C143" s="193">
        <f t="shared" si="46"/>
        <v>359.04555509524516</v>
      </c>
      <c r="D143" s="193">
        <f t="shared" si="46"/>
        <v>348.03451316189694</v>
      </c>
      <c r="E143" s="193">
        <f t="shared" si="46"/>
        <v>369.22701668534148</v>
      </c>
      <c r="F143" s="193">
        <f t="shared" si="46"/>
        <v>371.79518908640932</v>
      </c>
      <c r="G143" s="193">
        <f t="shared" si="46"/>
        <v>371.53364696716585</v>
      </c>
      <c r="H143" s="193">
        <f t="shared" si="46"/>
        <v>398.4753953977862</v>
      </c>
      <c r="I143" s="193">
        <f t="shared" si="46"/>
        <v>392.26301903851424</v>
      </c>
      <c r="J143" s="193">
        <f t="shared" si="46"/>
        <v>418.65254918661725</v>
      </c>
      <c r="K143" s="193">
        <f t="shared" si="46"/>
        <v>463.60328893918296</v>
      </c>
      <c r="L143" s="193">
        <f t="shared" si="47"/>
        <v>513.14586327132508</v>
      </c>
      <c r="M143" s="193">
        <f t="shared" si="47"/>
        <v>485.40815426258371</v>
      </c>
      <c r="N143" s="193">
        <f t="shared" si="47"/>
        <v>495.34383669196546</v>
      </c>
      <c r="O143" s="193">
        <f t="shared" si="47"/>
        <v>492.59287762028077</v>
      </c>
      <c r="P143" s="193">
        <f t="shared" si="47"/>
        <v>487.50072615892901</v>
      </c>
      <c r="Q143" s="193">
        <f t="shared" si="47"/>
        <v>490.45425901892861</v>
      </c>
      <c r="R143" s="193">
        <f t="shared" si="47"/>
        <v>590.96908209982973</v>
      </c>
      <c r="S143" s="193">
        <f t="shared" si="47"/>
        <v>677.95248186380309</v>
      </c>
      <c r="T143" s="193">
        <f t="shared" si="47"/>
        <v>760.96624917976658</v>
      </c>
      <c r="U143" s="193">
        <f t="shared" si="47"/>
        <v>772.13999210941608</v>
      </c>
      <c r="V143" s="193">
        <f t="shared" si="48"/>
        <v>738.44092812391773</v>
      </c>
      <c r="W143" s="193">
        <f t="shared" si="48"/>
        <v>788.84263248464447</v>
      </c>
      <c r="X143" s="193">
        <f t="shared" si="48"/>
        <v>768.26223578189786</v>
      </c>
      <c r="Y143" s="193">
        <f t="shared" si="48"/>
        <v>792.33860068291199</v>
      </c>
      <c r="Z143" s="193">
        <f t="shared" si="48"/>
        <v>782.83027042628908</v>
      </c>
      <c r="AA143" s="193">
        <f t="shared" si="48"/>
        <v>746.88748100881196</v>
      </c>
      <c r="AB143" s="193">
        <f t="shared" si="48"/>
        <v>713.8216817179856</v>
      </c>
      <c r="AC143" s="193">
        <f t="shared" si="48"/>
        <v>746.1543908804224</v>
      </c>
      <c r="AD143" s="193">
        <f t="shared" si="48"/>
        <v>798.03060123403634</v>
      </c>
      <c r="AE143" s="193">
        <f t="shared" si="48"/>
        <v>750.79293035398655</v>
      </c>
      <c r="AF143" s="193">
        <f t="shared" si="48"/>
        <v>690.86574447868088</v>
      </c>
      <c r="AG143" s="193">
        <f t="shared" si="48"/>
        <v>690.18790537755694</v>
      </c>
      <c r="AH143" s="193">
        <f t="shared" si="48"/>
        <v>714.40406593523426</v>
      </c>
      <c r="AI143" s="193">
        <f t="shared" si="48"/>
        <v>699.66898168445266</v>
      </c>
      <c r="AJ143" s="25"/>
      <c r="AK143" s="25"/>
    </row>
    <row r="144" spans="1:37" x14ac:dyDescent="0.25">
      <c r="A144" s="22" t="s">
        <v>39</v>
      </c>
      <c r="B144" s="193">
        <f t="shared" si="46"/>
        <v>211.24750514750838</v>
      </c>
      <c r="C144" s="193">
        <f t="shared" si="46"/>
        <v>214.87648188280474</v>
      </c>
      <c r="D144" s="193">
        <f t="shared" si="46"/>
        <v>217.84025515521449</v>
      </c>
      <c r="E144" s="193">
        <f t="shared" si="46"/>
        <v>230.00767799901703</v>
      </c>
      <c r="F144" s="193">
        <f t="shared" si="46"/>
        <v>225.67449520962168</v>
      </c>
      <c r="G144" s="193">
        <f t="shared" si="46"/>
        <v>227.5038549722772</v>
      </c>
      <c r="H144" s="193">
        <f t="shared" si="46"/>
        <v>222.18424094333196</v>
      </c>
      <c r="I144" s="193">
        <f t="shared" si="46"/>
        <v>234.74415566321869</v>
      </c>
      <c r="J144" s="193">
        <f t="shared" si="46"/>
        <v>243.60727354384133</v>
      </c>
      <c r="K144" s="193">
        <f t="shared" si="46"/>
        <v>253.02796148496543</v>
      </c>
      <c r="L144" s="193">
        <f t="shared" si="47"/>
        <v>246.66034654036832</v>
      </c>
      <c r="M144" s="193">
        <f t="shared" si="47"/>
        <v>260.92448854607909</v>
      </c>
      <c r="N144" s="193">
        <f t="shared" si="47"/>
        <v>239.53548268305551</v>
      </c>
      <c r="O144" s="193">
        <f t="shared" si="47"/>
        <v>255.81275465417997</v>
      </c>
      <c r="P144" s="193">
        <f t="shared" si="47"/>
        <v>269.511375857818</v>
      </c>
      <c r="Q144" s="193">
        <f t="shared" si="47"/>
        <v>275.9903312005589</v>
      </c>
      <c r="R144" s="193">
        <f t="shared" si="47"/>
        <v>275.28135633253521</v>
      </c>
      <c r="S144" s="193">
        <f t="shared" si="47"/>
        <v>257.97853874723512</v>
      </c>
      <c r="T144" s="193">
        <f t="shared" si="47"/>
        <v>280.094907699131</v>
      </c>
      <c r="U144" s="193">
        <f t="shared" si="47"/>
        <v>271.2446925062489</v>
      </c>
      <c r="V144" s="193">
        <f t="shared" si="48"/>
        <v>284.94109874873385</v>
      </c>
      <c r="W144" s="193">
        <f t="shared" si="48"/>
        <v>246.3872546518966</v>
      </c>
      <c r="X144" s="193">
        <f t="shared" si="48"/>
        <v>258.86829600450881</v>
      </c>
      <c r="Y144" s="193">
        <f t="shared" si="48"/>
        <v>267.62239493989142</v>
      </c>
      <c r="Z144" s="193">
        <f t="shared" si="48"/>
        <v>243.038244442809</v>
      </c>
      <c r="AA144" s="193">
        <f t="shared" si="48"/>
        <v>216.7637456875041</v>
      </c>
      <c r="AB144" s="193">
        <f t="shared" si="48"/>
        <v>236.42722389880294</v>
      </c>
      <c r="AC144" s="193">
        <f t="shared" si="48"/>
        <v>247.28047453206034</v>
      </c>
      <c r="AD144" s="193">
        <f t="shared" si="48"/>
        <v>246.42843036857448</v>
      </c>
      <c r="AE144" s="193">
        <f t="shared" si="48"/>
        <v>233.29503874845821</v>
      </c>
      <c r="AF144" s="193">
        <f t="shared" si="48"/>
        <v>226.08910291043637</v>
      </c>
      <c r="AG144" s="193">
        <f t="shared" si="48"/>
        <v>233.04076571275311</v>
      </c>
      <c r="AH144" s="193">
        <f t="shared" si="48"/>
        <v>209.54149268147026</v>
      </c>
      <c r="AI144" s="193">
        <f t="shared" si="48"/>
        <v>219.99442446908208</v>
      </c>
      <c r="AJ144" s="25"/>
      <c r="AK144" s="25"/>
    </row>
    <row r="145" spans="1:37" x14ac:dyDescent="0.25">
      <c r="A145" s="22" t="s">
        <v>50</v>
      </c>
      <c r="B145" s="193" t="str">
        <f t="shared" ref="B145:K154" si="49">IFERROR(VLOOKUP($A145,$A$12:$AN$51,B$113,FALSE)/VLOOKUP($A145,$A$66:$AN$106,B$113,FALSE)*1000,":")</f>
        <v>:</v>
      </c>
      <c r="C145" s="193" t="str">
        <f t="shared" si="49"/>
        <v>:</v>
      </c>
      <c r="D145" s="193" t="str">
        <f t="shared" si="49"/>
        <v>:</v>
      </c>
      <c r="E145" s="193" t="str">
        <f t="shared" si="49"/>
        <v>:</v>
      </c>
      <c r="F145" s="193" t="str">
        <f t="shared" si="49"/>
        <v>:</v>
      </c>
      <c r="G145" s="193" t="str">
        <f t="shared" si="49"/>
        <v>:</v>
      </c>
      <c r="H145" s="193" t="str">
        <f t="shared" si="49"/>
        <v>:</v>
      </c>
      <c r="I145" s="193" t="str">
        <f t="shared" si="49"/>
        <v>:</v>
      </c>
      <c r="J145" s="193" t="str">
        <f t="shared" si="49"/>
        <v>:</v>
      </c>
      <c r="K145" s="193" t="str">
        <f t="shared" si="49"/>
        <v>:</v>
      </c>
      <c r="L145" s="193" t="str">
        <f t="shared" ref="L145:U154" si="50">IFERROR(VLOOKUP($A145,$A$12:$AN$51,L$113,FALSE)/VLOOKUP($A145,$A$66:$AN$106,L$113,FALSE)*1000,":")</f>
        <v>:</v>
      </c>
      <c r="M145" s="193" t="str">
        <f t="shared" si="50"/>
        <v>:</v>
      </c>
      <c r="N145" s="193" t="str">
        <f t="shared" si="50"/>
        <v>:</v>
      </c>
      <c r="O145" s="193" t="str">
        <f t="shared" si="50"/>
        <v>:</v>
      </c>
      <c r="P145" s="193" t="str">
        <f t="shared" si="50"/>
        <v>:</v>
      </c>
      <c r="Q145" s="193" t="str">
        <f t="shared" si="50"/>
        <v>:</v>
      </c>
      <c r="R145" s="193" t="str">
        <f t="shared" si="50"/>
        <v>:</v>
      </c>
      <c r="S145" s="193" t="str">
        <f t="shared" si="50"/>
        <v>:</v>
      </c>
      <c r="T145" s="193" t="str">
        <f t="shared" si="50"/>
        <v>:</v>
      </c>
      <c r="U145" s="193" t="str">
        <f t="shared" si="50"/>
        <v>:</v>
      </c>
      <c r="V145" s="193" t="str">
        <f t="shared" ref="V145:AI154" si="51">IFERROR(VLOOKUP($A145,$A$12:$AN$51,V$113,FALSE)/VLOOKUP($A145,$A$66:$AN$106,V$113,FALSE)*1000,":")</f>
        <v>:</v>
      </c>
      <c r="W145" s="193" t="str">
        <f t="shared" si="51"/>
        <v>:</v>
      </c>
      <c r="X145" s="193" t="str">
        <f t="shared" si="51"/>
        <v>:</v>
      </c>
      <c r="Y145" s="193" t="str">
        <f t="shared" si="51"/>
        <v>:</v>
      </c>
      <c r="Z145" s="193" t="str">
        <f t="shared" si="51"/>
        <v>:</v>
      </c>
      <c r="AA145" s="193" t="str">
        <f t="shared" si="51"/>
        <v>:</v>
      </c>
      <c r="AB145" s="193" t="str">
        <f t="shared" si="51"/>
        <v>:</v>
      </c>
      <c r="AC145" s="193" t="str">
        <f t="shared" si="51"/>
        <v>:</v>
      </c>
      <c r="AD145" s="193" t="str">
        <f t="shared" si="51"/>
        <v>:</v>
      </c>
      <c r="AE145" s="193" t="str">
        <f t="shared" si="51"/>
        <v>:</v>
      </c>
      <c r="AF145" s="193" t="str">
        <f t="shared" si="51"/>
        <v>:</v>
      </c>
      <c r="AG145" s="193" t="str">
        <f t="shared" si="51"/>
        <v>:</v>
      </c>
      <c r="AH145" s="193" t="str">
        <f t="shared" si="51"/>
        <v>:</v>
      </c>
      <c r="AI145" s="193" t="str">
        <f t="shared" si="51"/>
        <v>:</v>
      </c>
      <c r="AJ145" s="25"/>
      <c r="AK145" s="25"/>
    </row>
    <row r="146" spans="1:37" x14ac:dyDescent="0.25">
      <c r="A146" s="22" t="s">
        <v>40</v>
      </c>
      <c r="B146" s="193" t="str">
        <f t="shared" si="49"/>
        <v>:</v>
      </c>
      <c r="C146" s="193" t="str">
        <f t="shared" si="49"/>
        <v>:</v>
      </c>
      <c r="D146" s="193" t="str">
        <f t="shared" si="49"/>
        <v>:</v>
      </c>
      <c r="E146" s="193" t="str">
        <f t="shared" si="49"/>
        <v>:</v>
      </c>
      <c r="F146" s="193" t="str">
        <f t="shared" si="49"/>
        <v>:</v>
      </c>
      <c r="G146" s="193" t="str">
        <f t="shared" si="49"/>
        <v>:</v>
      </c>
      <c r="H146" s="193" t="str">
        <f t="shared" si="49"/>
        <v>:</v>
      </c>
      <c r="I146" s="193" t="str">
        <f t="shared" si="49"/>
        <v>:</v>
      </c>
      <c r="J146" s="193" t="str">
        <f t="shared" si="49"/>
        <v>:</v>
      </c>
      <c r="K146" s="193" t="str">
        <f t="shared" si="49"/>
        <v>:</v>
      </c>
      <c r="L146" s="193" t="str">
        <f t="shared" si="50"/>
        <v>:</v>
      </c>
      <c r="M146" s="193" t="str">
        <f t="shared" si="50"/>
        <v>:</v>
      </c>
      <c r="N146" s="193" t="str">
        <f t="shared" si="50"/>
        <v>:</v>
      </c>
      <c r="O146" s="193" t="str">
        <f t="shared" si="50"/>
        <v>:</v>
      </c>
      <c r="P146" s="193" t="str">
        <f t="shared" si="50"/>
        <v>:</v>
      </c>
      <c r="Q146" s="193">
        <f t="shared" si="50"/>
        <v>71.028970362883513</v>
      </c>
      <c r="R146" s="193">
        <f t="shared" si="50"/>
        <v>78.662342258880557</v>
      </c>
      <c r="S146" s="193">
        <f t="shared" si="50"/>
        <v>77.919552441818084</v>
      </c>
      <c r="T146" s="193">
        <f t="shared" si="50"/>
        <v>83.85737795734822</v>
      </c>
      <c r="U146" s="193">
        <f t="shared" si="50"/>
        <v>65.433534740754794</v>
      </c>
      <c r="V146" s="193">
        <f t="shared" si="51"/>
        <v>76.362849171487611</v>
      </c>
      <c r="W146" s="193">
        <f t="shared" si="51"/>
        <v>76.57910946196661</v>
      </c>
      <c r="X146" s="193">
        <f t="shared" si="51"/>
        <v>72.211631963476208</v>
      </c>
      <c r="Y146" s="193">
        <f t="shared" si="51"/>
        <v>67.092856579152922</v>
      </c>
      <c r="Z146" s="193">
        <f t="shared" si="51"/>
        <v>65.604959446261674</v>
      </c>
      <c r="AA146" s="193">
        <f t="shared" si="51"/>
        <v>68.571433164174834</v>
      </c>
      <c r="AB146" s="193">
        <f t="shared" si="51"/>
        <v>66.594765821625217</v>
      </c>
      <c r="AC146" s="193">
        <f t="shared" si="51"/>
        <v>69.76723806891853</v>
      </c>
      <c r="AD146" s="193">
        <f t="shared" si="51"/>
        <v>72.271234126926743</v>
      </c>
      <c r="AE146" s="193">
        <f t="shared" si="51"/>
        <v>74.844828362119131</v>
      </c>
      <c r="AF146" s="193">
        <f t="shared" si="51"/>
        <v>68.842096376591357</v>
      </c>
      <c r="AG146" s="193">
        <f t="shared" si="51"/>
        <v>73.714230940862421</v>
      </c>
      <c r="AH146" s="193">
        <f t="shared" si="51"/>
        <v>71.95717382540883</v>
      </c>
      <c r="AI146" s="193">
        <f t="shared" si="51"/>
        <v>74.579354462092283</v>
      </c>
      <c r="AJ146" s="25"/>
      <c r="AK146" s="25"/>
    </row>
    <row r="147" spans="1:37" x14ac:dyDescent="0.25">
      <c r="A147" s="22" t="s">
        <v>43</v>
      </c>
      <c r="B147" s="193" t="str">
        <f t="shared" si="49"/>
        <v>:</v>
      </c>
      <c r="C147" s="193" t="str">
        <f t="shared" si="49"/>
        <v>:</v>
      </c>
      <c r="D147" s="193" t="str">
        <f t="shared" si="49"/>
        <v>:</v>
      </c>
      <c r="E147" s="193" t="str">
        <f t="shared" si="49"/>
        <v>:</v>
      </c>
      <c r="F147" s="193" t="str">
        <f t="shared" si="49"/>
        <v>:</v>
      </c>
      <c r="G147" s="193" t="str">
        <f t="shared" si="49"/>
        <v>:</v>
      </c>
      <c r="H147" s="193" t="str">
        <f t="shared" si="49"/>
        <v>:</v>
      </c>
      <c r="I147" s="193" t="str">
        <f t="shared" si="49"/>
        <v>:</v>
      </c>
      <c r="J147" s="193" t="str">
        <f t="shared" si="49"/>
        <v>:</v>
      </c>
      <c r="K147" s="193" t="str">
        <f t="shared" si="49"/>
        <v>:</v>
      </c>
      <c r="L147" s="193" t="str">
        <f t="shared" si="50"/>
        <v>:</v>
      </c>
      <c r="M147" s="193" t="str">
        <f t="shared" si="50"/>
        <v>:</v>
      </c>
      <c r="N147" s="193" t="str">
        <f t="shared" si="50"/>
        <v>:</v>
      </c>
      <c r="O147" s="193" t="str">
        <f t="shared" si="50"/>
        <v>:</v>
      </c>
      <c r="P147" s="193" t="str">
        <f t="shared" si="50"/>
        <v>:</v>
      </c>
      <c r="Q147" s="193" t="str">
        <f t="shared" si="50"/>
        <v>:</v>
      </c>
      <c r="R147" s="193" t="str">
        <f t="shared" si="50"/>
        <v>:</v>
      </c>
      <c r="S147" s="193" t="str">
        <f t="shared" si="50"/>
        <v>:</v>
      </c>
      <c r="T147" s="193" t="str">
        <f t="shared" si="50"/>
        <v>:</v>
      </c>
      <c r="U147" s="193" t="str">
        <f t="shared" si="50"/>
        <v>:</v>
      </c>
      <c r="V147" s="193">
        <f t="shared" si="51"/>
        <v>29.820936976929847</v>
      </c>
      <c r="W147" s="193">
        <f t="shared" si="51"/>
        <v>30.401819162292195</v>
      </c>
      <c r="X147" s="193">
        <f t="shared" si="51"/>
        <v>29.789993147992959</v>
      </c>
      <c r="Y147" s="193">
        <f t="shared" si="51"/>
        <v>30.113453108683615</v>
      </c>
      <c r="Z147" s="193">
        <f t="shared" si="51"/>
        <v>30.456251823543401</v>
      </c>
      <c r="AA147" s="193">
        <f t="shared" si="51"/>
        <v>37.972848100339384</v>
      </c>
      <c r="AB147" s="193">
        <f t="shared" si="51"/>
        <v>39.836182209563411</v>
      </c>
      <c r="AC147" s="193">
        <f t="shared" si="51"/>
        <v>42.236130870730335</v>
      </c>
      <c r="AD147" s="193">
        <f t="shared" si="51"/>
        <v>44.99290549579537</v>
      </c>
      <c r="AE147" s="193">
        <f t="shared" si="51"/>
        <v>43.558833894947085</v>
      </c>
      <c r="AF147" s="193">
        <f t="shared" si="51"/>
        <v>42.331967854253548</v>
      </c>
      <c r="AG147" s="193">
        <f t="shared" si="51"/>
        <v>47.650653730129463</v>
      </c>
      <c r="AH147" s="193">
        <f t="shared" si="51"/>
        <v>43.94369032720865</v>
      </c>
      <c r="AI147" s="193">
        <f t="shared" si="51"/>
        <v>42.86816040382719</v>
      </c>
      <c r="AJ147" s="25"/>
      <c r="AK147" s="25"/>
    </row>
    <row r="148" spans="1:37" x14ac:dyDescent="0.25">
      <c r="A148" s="22" t="s">
        <v>97</v>
      </c>
      <c r="B148" s="193">
        <f t="shared" si="49"/>
        <v>55.115312563230432</v>
      </c>
      <c r="C148" s="193">
        <f t="shared" si="49"/>
        <v>53.650496702050695</v>
      </c>
      <c r="D148" s="193">
        <f t="shared" si="49"/>
        <v>59.135300671943241</v>
      </c>
      <c r="E148" s="193">
        <f t="shared" si="49"/>
        <v>56.28739883551674</v>
      </c>
      <c r="F148" s="193">
        <f t="shared" si="49"/>
        <v>53.997398722906162</v>
      </c>
      <c r="G148" s="193">
        <f t="shared" si="49"/>
        <v>54.258304828421288</v>
      </c>
      <c r="H148" s="193">
        <f t="shared" si="49"/>
        <v>61.212498738390018</v>
      </c>
      <c r="I148" s="193">
        <f t="shared" si="49"/>
        <v>55.271605173852741</v>
      </c>
      <c r="J148" s="193">
        <f t="shared" si="49"/>
        <v>60.752627425911683</v>
      </c>
      <c r="K148" s="193">
        <f t="shared" si="49"/>
        <v>57.246104123555114</v>
      </c>
      <c r="L148" s="193">
        <f t="shared" si="50"/>
        <v>55.886485211057895</v>
      </c>
      <c r="M148" s="193">
        <f t="shared" si="50"/>
        <v>53.620053448554295</v>
      </c>
      <c r="N148" s="193">
        <f t="shared" si="50"/>
        <v>52.504624381515029</v>
      </c>
      <c r="O148" s="193">
        <f t="shared" si="50"/>
        <v>57.631151866870518</v>
      </c>
      <c r="P148" s="193">
        <f t="shared" si="50"/>
        <v>56.920459315076862</v>
      </c>
      <c r="Q148" s="193">
        <f t="shared" si="50"/>
        <v>60.129404244112116</v>
      </c>
      <c r="R148" s="193">
        <f t="shared" si="50"/>
        <v>60.903920208544072</v>
      </c>
      <c r="S148" s="193">
        <f t="shared" si="50"/>
        <v>63.568334246680003</v>
      </c>
      <c r="T148" s="193">
        <f t="shared" si="50"/>
        <v>62.075237008826129</v>
      </c>
      <c r="U148" s="193">
        <f t="shared" si="50"/>
        <v>57.577811686799741</v>
      </c>
      <c r="V148" s="193">
        <f t="shared" si="51"/>
        <v>58.769868496562125</v>
      </c>
      <c r="W148" s="193">
        <f t="shared" si="51"/>
        <v>63.543601661219363</v>
      </c>
      <c r="X148" s="193">
        <f t="shared" si="51"/>
        <v>61.068860769572105</v>
      </c>
      <c r="Y148" s="193">
        <f t="shared" si="51"/>
        <v>56.492282380688692</v>
      </c>
      <c r="Z148" s="193">
        <f t="shared" si="51"/>
        <v>54.869462171230182</v>
      </c>
      <c r="AA148" s="193">
        <f t="shared" si="51"/>
        <v>53.844845184450591</v>
      </c>
      <c r="AB148" s="193">
        <f t="shared" si="51"/>
        <v>54.691153481087525</v>
      </c>
      <c r="AC148" s="193">
        <f t="shared" si="51"/>
        <v>55.79049834547105</v>
      </c>
      <c r="AD148" s="193">
        <f t="shared" si="51"/>
        <v>52.293915918702872</v>
      </c>
      <c r="AE148" s="193">
        <f t="shared" si="51"/>
        <v>57.687239424360122</v>
      </c>
      <c r="AF148" s="193">
        <f t="shared" si="51"/>
        <v>52.374683745493684</v>
      </c>
      <c r="AG148" s="193">
        <f t="shared" si="51"/>
        <v>54.175885824107411</v>
      </c>
      <c r="AH148" s="193">
        <f t="shared" si="51"/>
        <v>62.394404484425031</v>
      </c>
      <c r="AI148" s="193">
        <f t="shared" si="51"/>
        <v>61.790204562519058</v>
      </c>
      <c r="AJ148" s="25"/>
      <c r="AK148" s="25"/>
    </row>
    <row r="149" spans="1:37" x14ac:dyDescent="0.25">
      <c r="A149" s="22" t="s">
        <v>51</v>
      </c>
      <c r="B149" s="193" t="str">
        <f t="shared" si="49"/>
        <v>:</v>
      </c>
      <c r="C149" s="193" t="str">
        <f t="shared" si="49"/>
        <v>:</v>
      </c>
      <c r="D149" s="193" t="str">
        <f t="shared" si="49"/>
        <v>:</v>
      </c>
      <c r="E149" s="193" t="str">
        <f t="shared" si="49"/>
        <v>:</v>
      </c>
      <c r="F149" s="193" t="str">
        <f t="shared" si="49"/>
        <v>:</v>
      </c>
      <c r="G149" s="193" t="str">
        <f t="shared" si="49"/>
        <v>:</v>
      </c>
      <c r="H149" s="193" t="str">
        <f t="shared" si="49"/>
        <v>:</v>
      </c>
      <c r="I149" s="193" t="str">
        <f t="shared" si="49"/>
        <v>:</v>
      </c>
      <c r="J149" s="193" t="str">
        <f t="shared" si="49"/>
        <v>:</v>
      </c>
      <c r="K149" s="193" t="str">
        <f t="shared" si="49"/>
        <v>:</v>
      </c>
      <c r="L149" s="193" t="str">
        <f t="shared" si="50"/>
        <v>:</v>
      </c>
      <c r="M149" s="193" t="str">
        <f t="shared" si="50"/>
        <v>:</v>
      </c>
      <c r="N149" s="193" t="str">
        <f t="shared" si="50"/>
        <v>:</v>
      </c>
      <c r="O149" s="193" t="str">
        <f t="shared" si="50"/>
        <v>:</v>
      </c>
      <c r="P149" s="193" t="str">
        <f t="shared" si="50"/>
        <v>:</v>
      </c>
      <c r="Q149" s="193" t="str">
        <f t="shared" si="50"/>
        <v>:</v>
      </c>
      <c r="R149" s="193" t="str">
        <f t="shared" si="50"/>
        <v>:</v>
      </c>
      <c r="S149" s="193" t="str">
        <f t="shared" si="50"/>
        <v>:</v>
      </c>
      <c r="T149" s="193" t="str">
        <f t="shared" si="50"/>
        <v>:</v>
      </c>
      <c r="U149" s="193" t="str">
        <f t="shared" si="50"/>
        <v>:</v>
      </c>
      <c r="V149" s="193" t="str">
        <f t="shared" si="51"/>
        <v>:</v>
      </c>
      <c r="W149" s="193" t="str">
        <f t="shared" si="51"/>
        <v>:</v>
      </c>
      <c r="X149" s="193" t="str">
        <f t="shared" si="51"/>
        <v>:</v>
      </c>
      <c r="Y149" s="193" t="str">
        <f t="shared" si="51"/>
        <v>:</v>
      </c>
      <c r="Z149" s="193">
        <f t="shared" si="51"/>
        <v>42.168851205367417</v>
      </c>
      <c r="AA149" s="193">
        <f t="shared" si="51"/>
        <v>53.454345622737634</v>
      </c>
      <c r="AB149" s="193">
        <f t="shared" si="51"/>
        <v>55.373659552736264</v>
      </c>
      <c r="AC149" s="193">
        <f t="shared" si="51"/>
        <v>56.20702463557636</v>
      </c>
      <c r="AD149" s="193">
        <f t="shared" si="51"/>
        <v>55.662094903171436</v>
      </c>
      <c r="AE149" s="193">
        <f t="shared" si="51"/>
        <v>58.549031761821787</v>
      </c>
      <c r="AF149" s="193">
        <f t="shared" si="51"/>
        <v>56.345775921490677</v>
      </c>
      <c r="AG149" s="193">
        <f t="shared" si="51"/>
        <v>60.504360783602735</v>
      </c>
      <c r="AH149" s="193">
        <f t="shared" si="51"/>
        <v>66.625688497706619</v>
      </c>
      <c r="AI149" s="193" t="str">
        <f t="shared" si="51"/>
        <v>:</v>
      </c>
      <c r="AJ149" s="25"/>
      <c r="AK149" s="25"/>
    </row>
    <row r="150" spans="1:37" x14ac:dyDescent="0.25">
      <c r="A150" s="22" t="s">
        <v>41</v>
      </c>
      <c r="B150" s="193">
        <f t="shared" si="49"/>
        <v>34.052219686596686</v>
      </c>
      <c r="C150" s="193">
        <f t="shared" si="49"/>
        <v>24.029175590999973</v>
      </c>
      <c r="D150" s="193">
        <f t="shared" si="49"/>
        <v>17.825666757468333</v>
      </c>
      <c r="E150" s="193">
        <f t="shared" si="49"/>
        <v>17.594813602493844</v>
      </c>
      <c r="F150" s="193">
        <f t="shared" si="49"/>
        <v>18.415201021019715</v>
      </c>
      <c r="G150" s="193">
        <f t="shared" si="49"/>
        <v>17.143415056961942</v>
      </c>
      <c r="H150" s="193">
        <f t="shared" si="49"/>
        <v>18.105704233932382</v>
      </c>
      <c r="I150" s="193">
        <f t="shared" si="49"/>
        <v>15.261974414594038</v>
      </c>
      <c r="J150" s="193">
        <f t="shared" si="49"/>
        <v>16.679709367652244</v>
      </c>
      <c r="K150" s="193">
        <f t="shared" si="49"/>
        <v>22.878263911224284</v>
      </c>
      <c r="L150" s="193">
        <f t="shared" si="50"/>
        <v>25.286697354942643</v>
      </c>
      <c r="M150" s="193">
        <f t="shared" si="50"/>
        <v>25.774802028388823</v>
      </c>
      <c r="N150" s="193">
        <f t="shared" si="50"/>
        <v>28.528469573944282</v>
      </c>
      <c r="O150" s="193">
        <f t="shared" si="50"/>
        <v>28.046961027496614</v>
      </c>
      <c r="P150" s="193">
        <f t="shared" si="50"/>
        <v>30.886949609307926</v>
      </c>
      <c r="Q150" s="193">
        <f t="shared" si="50"/>
        <v>31.206515756545326</v>
      </c>
      <c r="R150" s="193">
        <f t="shared" si="50"/>
        <v>30.42279716940768</v>
      </c>
      <c r="S150" s="193">
        <f t="shared" si="50"/>
        <v>28.876474760669474</v>
      </c>
      <c r="T150" s="193">
        <f t="shared" si="50"/>
        <v>30.28779426866955</v>
      </c>
      <c r="U150" s="193">
        <f t="shared" si="50"/>
        <v>30.959035607070671</v>
      </c>
      <c r="V150" s="193">
        <f t="shared" si="51"/>
        <v>30.872858359652358</v>
      </c>
      <c r="W150" s="193">
        <f t="shared" si="51"/>
        <v>32.333980541116155</v>
      </c>
      <c r="X150" s="193">
        <f t="shared" si="51"/>
        <v>29.177839330790682</v>
      </c>
      <c r="Y150" s="193">
        <f t="shared" si="51"/>
        <v>34.470047312243551</v>
      </c>
      <c r="Z150" s="193">
        <f t="shared" si="51"/>
        <v>34.389884642272115</v>
      </c>
      <c r="AA150" s="193">
        <f t="shared" si="51"/>
        <v>32.18883490031866</v>
      </c>
      <c r="AB150" s="193">
        <f t="shared" si="51"/>
        <v>33.569159672164893</v>
      </c>
      <c r="AC150" s="193">
        <f t="shared" si="51"/>
        <v>35.109902311451293</v>
      </c>
      <c r="AD150" s="193">
        <f t="shared" si="51"/>
        <v>34.979842693716812</v>
      </c>
      <c r="AE150" s="193">
        <f t="shared" si="51"/>
        <v>34.905905722661224</v>
      </c>
      <c r="AF150" s="193">
        <f t="shared" si="51"/>
        <v>32.582304006915074</v>
      </c>
      <c r="AG150" s="193">
        <f t="shared" si="51"/>
        <v>34.431199180419696</v>
      </c>
      <c r="AH150" s="193">
        <f t="shared" si="51"/>
        <v>33.561198628862051</v>
      </c>
      <c r="AI150" s="193">
        <f t="shared" si="51"/>
        <v>33.870867935049255</v>
      </c>
      <c r="AJ150" s="25"/>
      <c r="AK150" s="25"/>
    </row>
    <row r="151" spans="1:37" x14ac:dyDescent="0.25">
      <c r="A151" s="22" t="s">
        <v>42</v>
      </c>
      <c r="B151" s="193" t="str">
        <f t="shared" si="49"/>
        <v>:</v>
      </c>
      <c r="C151" s="193" t="str">
        <f t="shared" si="49"/>
        <v>:</v>
      </c>
      <c r="D151" s="193" t="str">
        <f t="shared" si="49"/>
        <v>:</v>
      </c>
      <c r="E151" s="193" t="str">
        <f t="shared" si="49"/>
        <v>:</v>
      </c>
      <c r="F151" s="193" t="str">
        <f t="shared" si="49"/>
        <v>:</v>
      </c>
      <c r="G151" s="193" t="str">
        <f t="shared" si="49"/>
        <v>:</v>
      </c>
      <c r="H151" s="193" t="str">
        <f t="shared" si="49"/>
        <v>:</v>
      </c>
      <c r="I151" s="193" t="str">
        <f t="shared" si="49"/>
        <v>:</v>
      </c>
      <c r="J151" s="193" t="str">
        <f t="shared" si="49"/>
        <v>:</v>
      </c>
      <c r="K151" s="193">
        <f t="shared" si="49"/>
        <v>69.462156007334983</v>
      </c>
      <c r="L151" s="193">
        <f t="shared" si="50"/>
        <v>75.473793669247627</v>
      </c>
      <c r="M151" s="193">
        <f t="shared" si="50"/>
        <v>82.532007175732559</v>
      </c>
      <c r="N151" s="193">
        <f t="shared" si="50"/>
        <v>88.139163751715188</v>
      </c>
      <c r="O151" s="193">
        <f t="shared" si="50"/>
        <v>92.800349836962567</v>
      </c>
      <c r="P151" s="193">
        <f t="shared" si="50"/>
        <v>101.43554075673106</v>
      </c>
      <c r="Q151" s="193">
        <f t="shared" si="50"/>
        <v>90.11087908477009</v>
      </c>
      <c r="R151" s="193">
        <f t="shared" si="50"/>
        <v>96.222158896783469</v>
      </c>
      <c r="S151" s="193">
        <f t="shared" si="50"/>
        <v>93.957138556549907</v>
      </c>
      <c r="T151" s="193">
        <f t="shared" si="50"/>
        <v>95.917646673881379</v>
      </c>
      <c r="U151" s="193">
        <f t="shared" si="50"/>
        <v>86.935464203714375</v>
      </c>
      <c r="V151" s="193">
        <f t="shared" si="51"/>
        <v>89.434216128617706</v>
      </c>
      <c r="W151" s="193">
        <f t="shared" si="51"/>
        <v>94.255815412679411</v>
      </c>
      <c r="X151" s="193">
        <f t="shared" si="51"/>
        <v>84.762398448365715</v>
      </c>
      <c r="Y151" s="193">
        <f t="shared" si="51"/>
        <v>87.157123750523041</v>
      </c>
      <c r="Z151" s="193">
        <f t="shared" si="51"/>
        <v>78.351039681063824</v>
      </c>
      <c r="AA151" s="193">
        <f t="shared" si="51"/>
        <v>87.292694541895571</v>
      </c>
      <c r="AB151" s="193">
        <f t="shared" si="51"/>
        <v>91.427443752250454</v>
      </c>
      <c r="AC151" s="193">
        <f t="shared" si="51"/>
        <v>93.742172603558501</v>
      </c>
      <c r="AD151" s="193">
        <f t="shared" si="51"/>
        <v>92.959529491344924</v>
      </c>
      <c r="AE151" s="193">
        <f t="shared" si="51"/>
        <v>92.791016898332572</v>
      </c>
      <c r="AF151" s="193">
        <f t="shared" si="51"/>
        <v>96.508975046576978</v>
      </c>
      <c r="AG151" s="193">
        <f t="shared" si="51"/>
        <v>98.975175313506554</v>
      </c>
      <c r="AH151" s="193">
        <f t="shared" si="51"/>
        <v>101.2304832719224</v>
      </c>
      <c r="AI151" s="193">
        <f t="shared" si="51"/>
        <v>100.68116621145255</v>
      </c>
      <c r="AJ151" s="25"/>
      <c r="AK151" s="25"/>
    </row>
    <row r="152" spans="1:37" x14ac:dyDescent="0.25">
      <c r="A152" s="22" t="s">
        <v>178</v>
      </c>
      <c r="B152" s="193">
        <f t="shared" si="49"/>
        <v>39.163143078626</v>
      </c>
      <c r="C152" s="193">
        <f t="shared" si="49"/>
        <v>37.987445950563469</v>
      </c>
      <c r="D152" s="193">
        <f t="shared" si="49"/>
        <v>38.73941455527784</v>
      </c>
      <c r="E152" s="193">
        <f t="shared" si="49"/>
        <v>40.366956471888351</v>
      </c>
      <c r="F152" s="193">
        <f t="shared" si="49"/>
        <v>39.043994546519201</v>
      </c>
      <c r="G152" s="193">
        <f t="shared" si="49"/>
        <v>41.987606052612861</v>
      </c>
      <c r="H152" s="193">
        <f t="shared" si="49"/>
        <v>45.076318396964062</v>
      </c>
      <c r="I152" s="193">
        <f t="shared" si="49"/>
        <v>46.605395530110812</v>
      </c>
      <c r="J152" s="193">
        <f t="shared" si="49"/>
        <v>46.296697618061415</v>
      </c>
      <c r="K152" s="193">
        <f t="shared" si="49"/>
        <v>44.871491827290022</v>
      </c>
      <c r="L152" s="193">
        <f t="shared" si="50"/>
        <v>48.630524541061611</v>
      </c>
      <c r="M152" s="193">
        <f t="shared" si="50"/>
        <v>46.090963516001764</v>
      </c>
      <c r="N152" s="193">
        <f t="shared" si="50"/>
        <v>48.329686405349989</v>
      </c>
      <c r="O152" s="193">
        <f t="shared" si="50"/>
        <v>50.584000406856127</v>
      </c>
      <c r="P152" s="193">
        <f t="shared" si="50"/>
        <v>51.635245844483208</v>
      </c>
      <c r="Q152" s="193">
        <f t="shared" si="50"/>
        <v>53.152839600388887</v>
      </c>
      <c r="R152" s="193">
        <f t="shared" si="50"/>
        <v>57.668805758258728</v>
      </c>
      <c r="S152" s="193">
        <f t="shared" si="50"/>
        <v>61.401315004207582</v>
      </c>
      <c r="T152" s="193">
        <f t="shared" si="50"/>
        <v>59.396900481589498</v>
      </c>
      <c r="U152" s="193">
        <f t="shared" si="50"/>
        <v>58.539449963714979</v>
      </c>
      <c r="V152" s="193">
        <f t="shared" si="51"/>
        <v>61.016654674049995</v>
      </c>
      <c r="W152" s="193">
        <f t="shared" si="51"/>
        <v>64.170558645832429</v>
      </c>
      <c r="X152" s="193">
        <f t="shared" si="51"/>
        <v>66.173737905686295</v>
      </c>
      <c r="Y152" s="193">
        <f t="shared" si="51"/>
        <v>63.638995142288671</v>
      </c>
      <c r="Z152" s="193">
        <f t="shared" si="51"/>
        <v>67.346983972319876</v>
      </c>
      <c r="AA152" s="193">
        <f t="shared" si="51"/>
        <v>71.785613949481814</v>
      </c>
      <c r="AB152" s="193">
        <f t="shared" si="51"/>
        <v>74.72065736789169</v>
      </c>
      <c r="AC152" s="193">
        <f t="shared" si="51"/>
        <v>79.364867719951576</v>
      </c>
      <c r="AD152" s="193">
        <f t="shared" si="51"/>
        <v>77.22365444352701</v>
      </c>
      <c r="AE152" s="193">
        <f t="shared" si="51"/>
        <v>77.11543546194558</v>
      </c>
      <c r="AF152" s="193">
        <f t="shared" si="51"/>
        <v>74.823593102889532</v>
      </c>
      <c r="AG152" s="193">
        <f t="shared" si="51"/>
        <v>81.297354514287861</v>
      </c>
      <c r="AH152" s="193">
        <f t="shared" si="51"/>
        <v>79.159180556727776</v>
      </c>
      <c r="AI152" s="193">
        <f t="shared" si="51"/>
        <v>79.9802668759298</v>
      </c>
      <c r="AJ152" s="25"/>
      <c r="AK152" s="25"/>
    </row>
    <row r="153" spans="1:37" x14ac:dyDescent="0.25">
      <c r="A153" s="22" t="s">
        <v>44</v>
      </c>
      <c r="B153" s="193" t="str">
        <f t="shared" si="49"/>
        <v>:</v>
      </c>
      <c r="C153" s="193" t="str">
        <f t="shared" si="49"/>
        <v>:</v>
      </c>
      <c r="D153" s="193" t="str">
        <f t="shared" si="49"/>
        <v>:</v>
      </c>
      <c r="E153" s="193" t="str">
        <f t="shared" si="49"/>
        <v>:</v>
      </c>
      <c r="F153" s="193" t="str">
        <f t="shared" si="49"/>
        <v>:</v>
      </c>
      <c r="G153" s="193" t="str">
        <f t="shared" si="49"/>
        <v>:</v>
      </c>
      <c r="H153" s="193" t="str">
        <f t="shared" si="49"/>
        <v>:</v>
      </c>
      <c r="I153" s="193" t="str">
        <f t="shared" si="49"/>
        <v>:</v>
      </c>
      <c r="J153" s="193" t="str">
        <f t="shared" si="49"/>
        <v>:</v>
      </c>
      <c r="K153" s="193" t="str">
        <f t="shared" si="49"/>
        <v>:</v>
      </c>
      <c r="L153" s="193">
        <f t="shared" si="50"/>
        <v>114.11598236382201</v>
      </c>
      <c r="M153" s="193">
        <f t="shared" si="50"/>
        <v>115.42719741562941</v>
      </c>
      <c r="N153" s="193">
        <f t="shared" si="50"/>
        <v>117.78441810644421</v>
      </c>
      <c r="O153" s="193">
        <f t="shared" si="50"/>
        <v>123.40031237618433</v>
      </c>
      <c r="P153" s="193">
        <f t="shared" si="50"/>
        <v>125.3727910827854</v>
      </c>
      <c r="Q153" s="193">
        <f t="shared" si="50"/>
        <v>125.53959169232779</v>
      </c>
      <c r="R153" s="193">
        <f t="shared" si="50"/>
        <v>121.46537775964791</v>
      </c>
      <c r="S153" s="193">
        <f t="shared" si="50"/>
        <v>125.89250653778075</v>
      </c>
      <c r="T153" s="193">
        <f t="shared" si="50"/>
        <v>122.34555460304009</v>
      </c>
      <c r="U153" s="193">
        <f t="shared" si="50"/>
        <v>104.63032092584878</v>
      </c>
      <c r="V153" s="193">
        <f t="shared" si="51"/>
        <v>121.44093254920999</v>
      </c>
      <c r="W153" s="193">
        <f t="shared" si="51"/>
        <v>116.4854697815893</v>
      </c>
      <c r="X153" s="193">
        <f t="shared" si="51"/>
        <v>113.20499677009022</v>
      </c>
      <c r="Y153" s="193">
        <f t="shared" si="51"/>
        <v>107.39349523277129</v>
      </c>
      <c r="Z153" s="193">
        <f t="shared" si="51"/>
        <v>97.98438578758109</v>
      </c>
      <c r="AA153" s="193">
        <f t="shared" si="51"/>
        <v>91.171286390694263</v>
      </c>
      <c r="AB153" s="193">
        <f t="shared" si="51"/>
        <v>90.303931318252424</v>
      </c>
      <c r="AC153" s="193">
        <f t="shared" si="51"/>
        <v>88.610408817372104</v>
      </c>
      <c r="AD153" s="193">
        <f t="shared" si="51"/>
        <v>93.075283052235676</v>
      </c>
      <c r="AE153" s="193">
        <f t="shared" si="51"/>
        <v>89.394709320056776</v>
      </c>
      <c r="AF153" s="193">
        <f t="shared" si="51"/>
        <v>86.863195475192299</v>
      </c>
      <c r="AG153" s="193" t="str">
        <f t="shared" si="51"/>
        <v>:</v>
      </c>
      <c r="AH153" s="193" t="str">
        <f t="shared" si="51"/>
        <v>:</v>
      </c>
      <c r="AI153" s="193" t="str">
        <f t="shared" si="51"/>
        <v>:</v>
      </c>
      <c r="AJ153" s="25"/>
      <c r="AK153" s="25"/>
    </row>
    <row r="154" spans="1:37" x14ac:dyDescent="0.25">
      <c r="A154" s="22" t="s">
        <v>121</v>
      </c>
      <c r="B154" s="193" t="str">
        <f t="shared" si="49"/>
        <v>:</v>
      </c>
      <c r="C154" s="193" t="str">
        <f t="shared" si="49"/>
        <v>:</v>
      </c>
      <c r="D154" s="193" t="str">
        <f t="shared" si="49"/>
        <v>:</v>
      </c>
      <c r="E154" s="193" t="str">
        <f t="shared" si="49"/>
        <v>:</v>
      </c>
      <c r="F154" s="193" t="str">
        <f t="shared" si="49"/>
        <v>:</v>
      </c>
      <c r="G154" s="193" t="str">
        <f t="shared" si="49"/>
        <v>:</v>
      </c>
      <c r="H154" s="193" t="str">
        <f t="shared" si="49"/>
        <v>:</v>
      </c>
      <c r="I154" s="193" t="str">
        <f t="shared" si="49"/>
        <v>:</v>
      </c>
      <c r="J154" s="193" t="str">
        <f t="shared" si="49"/>
        <v>:</v>
      </c>
      <c r="K154" s="193" t="str">
        <f t="shared" si="49"/>
        <v>:</v>
      </c>
      <c r="L154" s="193" t="str">
        <f t="shared" si="50"/>
        <v>:</v>
      </c>
      <c r="M154" s="193" t="str">
        <f t="shared" si="50"/>
        <v>:</v>
      </c>
      <c r="N154" s="193" t="str">
        <f t="shared" si="50"/>
        <v>:</v>
      </c>
      <c r="O154" s="193">
        <f t="shared" si="50"/>
        <v>42.127439294710328</v>
      </c>
      <c r="P154" s="193">
        <f t="shared" si="50"/>
        <v>41.713643353174604</v>
      </c>
      <c r="Q154" s="193">
        <f t="shared" si="50"/>
        <v>39.995080352768255</v>
      </c>
      <c r="R154" s="193">
        <f t="shared" si="50"/>
        <v>39.283540476190474</v>
      </c>
      <c r="S154" s="193">
        <f t="shared" si="50"/>
        <v>40.339478668439675</v>
      </c>
      <c r="T154" s="193">
        <f t="shared" si="50"/>
        <v>43.150018647193697</v>
      </c>
      <c r="U154" s="193">
        <f t="shared" si="50"/>
        <v>47.206569859209445</v>
      </c>
      <c r="V154" s="193">
        <f t="shared" si="51"/>
        <v>47.719522197067448</v>
      </c>
      <c r="W154" s="193">
        <f t="shared" si="51"/>
        <v>59.29004949336187</v>
      </c>
      <c r="X154" s="193" t="str">
        <f t="shared" si="51"/>
        <v>:</v>
      </c>
      <c r="Y154" s="193" t="str">
        <f t="shared" si="51"/>
        <v>:</v>
      </c>
      <c r="Z154" s="193" t="str">
        <f t="shared" si="51"/>
        <v>:</v>
      </c>
      <c r="AA154" s="193" t="str">
        <f t="shared" si="51"/>
        <v>:</v>
      </c>
      <c r="AB154" s="193">
        <f t="shared" si="51"/>
        <v>63.893376849453936</v>
      </c>
      <c r="AC154" s="193">
        <f t="shared" si="51"/>
        <v>60.296748416483929</v>
      </c>
      <c r="AD154" s="193">
        <f t="shared" si="51"/>
        <v>60.175390018159518</v>
      </c>
      <c r="AE154" s="193">
        <f t="shared" si="51"/>
        <v>62.228553082811615</v>
      </c>
      <c r="AF154" s="193">
        <f t="shared" si="51"/>
        <v>62.611865676457462</v>
      </c>
      <c r="AG154" s="193">
        <f t="shared" si="51"/>
        <v>67.242462125720039</v>
      </c>
      <c r="AH154" s="193">
        <f t="shared" si="51"/>
        <v>62.830357429743785</v>
      </c>
      <c r="AI154" s="193" t="str">
        <f t="shared" si="51"/>
        <v>:</v>
      </c>
      <c r="AJ154" s="25"/>
      <c r="AK154" s="25"/>
    </row>
    <row r="156" spans="1:37" x14ac:dyDescent="0.25">
      <c r="A156" s="4" t="s">
        <v>120</v>
      </c>
    </row>
    <row r="157" spans="1:37" x14ac:dyDescent="0.25">
      <c r="A157" s="43" t="s">
        <v>316</v>
      </c>
    </row>
    <row r="159" spans="1:37" x14ac:dyDescent="0.25">
      <c r="A159" s="285" t="s">
        <v>307</v>
      </c>
    </row>
    <row r="162" spans="1:36" x14ac:dyDescent="0.25">
      <c r="A162" s="185"/>
      <c r="B162" s="186">
        <v>1990</v>
      </c>
      <c r="C162" s="185">
        <v>1991</v>
      </c>
      <c r="D162" s="185">
        <v>1992</v>
      </c>
      <c r="E162" s="186">
        <v>1993</v>
      </c>
      <c r="F162" s="185">
        <v>1994</v>
      </c>
      <c r="G162" s="185">
        <v>1995</v>
      </c>
      <c r="H162" s="186">
        <v>1996</v>
      </c>
      <c r="I162" s="185">
        <v>1997</v>
      </c>
      <c r="J162" s="185">
        <v>1998</v>
      </c>
      <c r="K162" s="186">
        <v>1999</v>
      </c>
      <c r="L162" s="185">
        <v>2000</v>
      </c>
      <c r="M162" s="185">
        <v>2001</v>
      </c>
      <c r="N162" s="186">
        <v>2002</v>
      </c>
      <c r="O162" s="185">
        <v>2003</v>
      </c>
      <c r="P162" s="185">
        <v>2004</v>
      </c>
      <c r="Q162" s="186">
        <v>2005</v>
      </c>
      <c r="R162" s="185">
        <v>2006</v>
      </c>
      <c r="S162" s="185">
        <v>2007</v>
      </c>
      <c r="T162" s="186">
        <v>2008</v>
      </c>
      <c r="U162" s="185">
        <v>2009</v>
      </c>
      <c r="V162" s="185">
        <v>2010</v>
      </c>
      <c r="W162" s="186">
        <v>2011</v>
      </c>
      <c r="X162" s="185">
        <v>2012</v>
      </c>
      <c r="Y162" s="185">
        <v>2013</v>
      </c>
      <c r="Z162" s="186">
        <v>2014</v>
      </c>
      <c r="AA162" s="185">
        <v>2015</v>
      </c>
      <c r="AB162" s="185">
        <v>2016</v>
      </c>
      <c r="AC162" s="185">
        <v>2017</v>
      </c>
      <c r="AD162" s="185">
        <v>2018</v>
      </c>
      <c r="AE162" s="185">
        <v>2019</v>
      </c>
      <c r="AF162" s="185">
        <v>2020</v>
      </c>
      <c r="AG162" s="185">
        <v>2021</v>
      </c>
      <c r="AH162" s="185">
        <v>2022</v>
      </c>
      <c r="AI162" s="185">
        <v>2023</v>
      </c>
    </row>
    <row r="163" spans="1:36" x14ac:dyDescent="0.25">
      <c r="A163" s="22" t="s">
        <v>308</v>
      </c>
      <c r="B163" s="191">
        <v>149.21353192163221</v>
      </c>
      <c r="C163" s="191">
        <v>148.10345990568729</v>
      </c>
      <c r="D163" s="191">
        <v>143.81213016414389</v>
      </c>
      <c r="E163" s="191">
        <v>143.1479439752564</v>
      </c>
      <c r="F163" s="191">
        <v>141.97527109500905</v>
      </c>
      <c r="G163" s="191">
        <v>146.58905058837388</v>
      </c>
      <c r="H163" s="191">
        <v>151.32545546069866</v>
      </c>
      <c r="I163" s="191">
        <v>150.47312392203634</v>
      </c>
      <c r="J163" s="191">
        <v>150.67988072703582</v>
      </c>
      <c r="K163" s="191">
        <v>149.12419040881684</v>
      </c>
      <c r="L163" s="191">
        <v>150.3368206143482</v>
      </c>
      <c r="M163" s="191">
        <v>153.89011667359279</v>
      </c>
      <c r="N163" s="191">
        <v>154.03129973623808</v>
      </c>
      <c r="O163" s="191">
        <v>157.29501620797564</v>
      </c>
      <c r="P163" s="191">
        <v>158.97373452388231</v>
      </c>
      <c r="Q163" s="191">
        <v>159.11850621930662</v>
      </c>
      <c r="R163" s="191">
        <v>160.23711032876707</v>
      </c>
      <c r="S163" s="191">
        <v>157.9231132115259</v>
      </c>
      <c r="T163" s="191">
        <v>156.95384870662576</v>
      </c>
      <c r="U163" s="191">
        <v>147.01364447167944</v>
      </c>
      <c r="V163" s="191">
        <v>152.62440904353423</v>
      </c>
      <c r="W163" s="191">
        <v>148.50245009740536</v>
      </c>
      <c r="X163" s="191">
        <v>146.18389506674663</v>
      </c>
      <c r="Y163" s="191">
        <v>144.2981682828881</v>
      </c>
      <c r="Z163" s="191">
        <v>139.02660225243699</v>
      </c>
      <c r="AA163" s="191">
        <v>140.71412610370615</v>
      </c>
      <c r="AB163" s="191">
        <v>141.70066215757456</v>
      </c>
      <c r="AC163" s="191">
        <v>144.47903828043934</v>
      </c>
      <c r="AD163" s="191">
        <v>143.46176233512458</v>
      </c>
      <c r="AE163" s="191">
        <v>140.93481815145503</v>
      </c>
      <c r="AF163" s="191">
        <v>129.16758621175637</v>
      </c>
      <c r="AG163" s="191">
        <v>137.33087714784642</v>
      </c>
      <c r="AH163" s="191">
        <v>131.12278921110081</v>
      </c>
      <c r="AI163" s="191">
        <v>125.24786703055996</v>
      </c>
      <c r="AJ163" s="187"/>
    </row>
    <row r="164" spans="1:36" x14ac:dyDescent="0.25">
      <c r="A164" s="22"/>
      <c r="B164" s="192"/>
      <c r="C164" s="192"/>
      <c r="D164" s="192"/>
      <c r="E164" s="192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87"/>
    </row>
    <row r="165" spans="1:36" x14ac:dyDescent="0.25">
      <c r="A165" s="22" t="s">
        <v>36</v>
      </c>
      <c r="B165" s="193">
        <v>245.86895862260707</v>
      </c>
      <c r="C165" s="193">
        <v>247.65057443485799</v>
      </c>
      <c r="D165" s="193">
        <v>233.00746708790331</v>
      </c>
      <c r="E165" s="193">
        <v>242.59061535728512</v>
      </c>
      <c r="F165" s="193">
        <v>256.6705925585162</v>
      </c>
      <c r="G165" s="193">
        <v>242.58796188245208</v>
      </c>
      <c r="H165" s="193">
        <v>260.1492732017856</v>
      </c>
      <c r="I165" s="193">
        <v>269.50384738285999</v>
      </c>
      <c r="J165" s="193">
        <v>272.06905360409792</v>
      </c>
      <c r="K165" s="193">
        <v>271.28495656484961</v>
      </c>
      <c r="L165" s="193">
        <v>270.74717372916916</v>
      </c>
      <c r="M165" s="193">
        <v>276.28698552338636</v>
      </c>
      <c r="N165" s="193">
        <v>290.30721509418566</v>
      </c>
      <c r="O165" s="193">
        <v>305.04604214705466</v>
      </c>
      <c r="P165" s="193">
        <v>306.82763367927703</v>
      </c>
      <c r="Q165" s="193">
        <v>282.66297267450261</v>
      </c>
      <c r="R165" s="193">
        <v>306.76762298357175</v>
      </c>
      <c r="S165" s="193">
        <v>300.52432472893929</v>
      </c>
      <c r="T165" s="193">
        <v>287.32299408884171</v>
      </c>
      <c r="U165" s="193">
        <v>266.19770633124523</v>
      </c>
      <c r="V165" s="193">
        <v>289.50206739249171</v>
      </c>
      <c r="W165" s="193">
        <v>277.56288867771627</v>
      </c>
      <c r="X165" s="193">
        <v>265.83823425133397</v>
      </c>
      <c r="Y165" s="193">
        <v>260.40255228156326</v>
      </c>
      <c r="Z165" s="193">
        <v>264.54611567579667</v>
      </c>
      <c r="AA165" s="193">
        <v>252.18840616526367</v>
      </c>
      <c r="AB165" s="193">
        <v>260.56427997116253</v>
      </c>
      <c r="AC165" s="193">
        <v>263.30109096419841</v>
      </c>
      <c r="AD165" s="193">
        <v>267.59106006932541</v>
      </c>
      <c r="AE165" s="193">
        <v>262.11772699091813</v>
      </c>
      <c r="AF165" s="193">
        <v>245.76297886156965</v>
      </c>
      <c r="AG165" s="193">
        <v>257.16646809882474</v>
      </c>
      <c r="AH165" s="193">
        <v>247.75127648564654</v>
      </c>
      <c r="AI165" s="193">
        <v>252.77658991691183</v>
      </c>
      <c r="AJ165" s="187"/>
    </row>
    <row r="166" spans="1:36" x14ac:dyDescent="0.25">
      <c r="A166" s="22" t="s">
        <v>28</v>
      </c>
      <c r="B166" s="193">
        <v>94.830179042646762</v>
      </c>
      <c r="C166" s="193">
        <v>92.170662157233338</v>
      </c>
      <c r="D166" s="193">
        <v>91.42218978022369</v>
      </c>
      <c r="E166" s="193">
        <v>109.29396002219485</v>
      </c>
      <c r="F166" s="193">
        <v>99.503431494716764</v>
      </c>
      <c r="G166" s="193">
        <v>92.930216001253882</v>
      </c>
      <c r="H166" s="193">
        <v>87.813553767930571</v>
      </c>
      <c r="I166" s="193">
        <v>109.8845059713428</v>
      </c>
      <c r="J166" s="193">
        <v>87.521604681187782</v>
      </c>
      <c r="K166" s="193">
        <v>93.956992419713387</v>
      </c>
      <c r="L166" s="193">
        <v>157.99685666441164</v>
      </c>
      <c r="M166" s="193">
        <v>172.67631541969521</v>
      </c>
      <c r="N166" s="193">
        <v>167.14203541953322</v>
      </c>
      <c r="O166" s="193">
        <v>192.96695662679713</v>
      </c>
      <c r="P166" s="193">
        <v>201.3209392122881</v>
      </c>
      <c r="Q166" s="193">
        <v>165.75292797043716</v>
      </c>
      <c r="R166" s="193">
        <v>174.66857942859122</v>
      </c>
      <c r="S166" s="193">
        <v>185.88467910536073</v>
      </c>
      <c r="T166" s="193">
        <v>193.88326565840839</v>
      </c>
      <c r="U166" s="193">
        <v>206.53840350817424</v>
      </c>
      <c r="V166" s="193">
        <v>241.46200127044852</v>
      </c>
      <c r="W166" s="193">
        <v>229.10457626587694</v>
      </c>
      <c r="X166" s="193">
        <v>217.22088584251796</v>
      </c>
      <c r="Y166" s="193">
        <v>205.51304975039386</v>
      </c>
      <c r="Z166" s="193">
        <v>206.88231158736536</v>
      </c>
      <c r="AA166" s="193">
        <v>218.92934446963912</v>
      </c>
      <c r="AB166" s="193">
        <v>230.03674536012545</v>
      </c>
      <c r="AC166" s="193">
        <v>269.71561578231297</v>
      </c>
      <c r="AD166" s="193">
        <v>269.26515414763384</v>
      </c>
      <c r="AE166" s="193">
        <v>268.68893112737538</v>
      </c>
      <c r="AF166" s="193">
        <v>239.64010449544045</v>
      </c>
      <c r="AG166" s="193">
        <v>222.16522160329376</v>
      </c>
      <c r="AH166" s="193">
        <v>244.87251957998672</v>
      </c>
      <c r="AI166" s="193">
        <v>246.7819780795534</v>
      </c>
      <c r="AJ166" s="187"/>
    </row>
    <row r="167" spans="1:36" x14ac:dyDescent="0.25">
      <c r="A167" s="22" t="s">
        <v>26</v>
      </c>
      <c r="B167" s="193">
        <v>387.54326127076195</v>
      </c>
      <c r="C167" s="193">
        <v>407.93198231009364</v>
      </c>
      <c r="D167" s="193">
        <v>403.26809034907598</v>
      </c>
      <c r="E167" s="193">
        <v>403.29828499050029</v>
      </c>
      <c r="F167" s="193">
        <v>387.96028235882056</v>
      </c>
      <c r="G167" s="193">
        <v>343.21883890052999</v>
      </c>
      <c r="H167" s="193">
        <v>344.51116618075798</v>
      </c>
      <c r="I167" s="193">
        <v>335.96657550677702</v>
      </c>
      <c r="J167" s="193">
        <v>324.3487999052245</v>
      </c>
      <c r="K167" s="193">
        <v>337.54794196794199</v>
      </c>
      <c r="L167" s="193">
        <v>353.06360701107013</v>
      </c>
      <c r="M167" s="193">
        <v>367.82214123006833</v>
      </c>
      <c r="N167" s="193">
        <v>379.10769507938295</v>
      </c>
      <c r="O167" s="193">
        <v>395.74559000669188</v>
      </c>
      <c r="P167" s="193">
        <v>433.07039080358709</v>
      </c>
      <c r="Q167" s="193">
        <v>435.90072631875637</v>
      </c>
      <c r="R167" s="193">
        <v>421.67347778445742</v>
      </c>
      <c r="S167" s="193">
        <v>407.48129831347768</v>
      </c>
      <c r="T167" s="193">
        <v>401.42136300405747</v>
      </c>
      <c r="U167" s="193">
        <v>370.6262127659574</v>
      </c>
      <c r="V167" s="193">
        <v>387.27477662299373</v>
      </c>
      <c r="W167" s="193">
        <v>373.79356048765243</v>
      </c>
      <c r="X167" s="193">
        <v>355.83413832063457</v>
      </c>
      <c r="Y167" s="193">
        <v>338.35607842260987</v>
      </c>
      <c r="Z167" s="193">
        <v>321.58225694949789</v>
      </c>
      <c r="AA167" s="193">
        <v>310.74156686644471</v>
      </c>
      <c r="AB167" s="193">
        <v>304.4659634984182</v>
      </c>
      <c r="AC167" s="193">
        <v>306.94913885488779</v>
      </c>
      <c r="AD167" s="193">
        <v>313.29376001860447</v>
      </c>
      <c r="AE167" s="193">
        <v>310.01674719088311</v>
      </c>
      <c r="AF167" s="193">
        <v>265.30940987816797</v>
      </c>
      <c r="AG167" s="193">
        <v>278.47255210877063</v>
      </c>
      <c r="AH167" s="193">
        <v>247.65836066792997</v>
      </c>
      <c r="AI167" s="193">
        <v>233.80243156494538</v>
      </c>
      <c r="AJ167" s="187"/>
    </row>
    <row r="168" spans="1:36" x14ac:dyDescent="0.25">
      <c r="A168" s="22" t="s">
        <v>12</v>
      </c>
      <c r="B168" s="193">
        <f t="shared" ref="B168:AI168" si="52">IFERROR(VLOOKUP($A168,$A$12:$AN$51,B$113,FALSE)/VLOOKUP($A168,$A$66:$AN$106,B$113,FALSE)*1000,":")</f>
        <v>222.34966327167203</v>
      </c>
      <c r="C168" s="193">
        <f t="shared" si="52"/>
        <v>230.73818408477041</v>
      </c>
      <c r="D168" s="193">
        <f t="shared" si="52"/>
        <v>232.15653955993005</v>
      </c>
      <c r="E168" s="193">
        <f t="shared" si="52"/>
        <v>226.16128650671479</v>
      </c>
      <c r="F168" s="193">
        <f t="shared" si="52"/>
        <v>237.20883992297112</v>
      </c>
      <c r="G168" s="193">
        <f t="shared" si="52"/>
        <v>239.86702145406568</v>
      </c>
      <c r="H168" s="193">
        <f t="shared" si="52"/>
        <v>254.12441872742974</v>
      </c>
      <c r="I168" s="193">
        <f t="shared" si="52"/>
        <v>256.98765523991301</v>
      </c>
      <c r="J168" s="193">
        <f t="shared" si="52"/>
        <v>262.73479631218345</v>
      </c>
      <c r="K168" s="193">
        <f t="shared" si="52"/>
        <v>259.75921111066725</v>
      </c>
      <c r="L168" s="193">
        <f t="shared" si="52"/>
        <v>264.88291082650449</v>
      </c>
      <c r="M168" s="193">
        <f t="shared" si="52"/>
        <v>261.68340213110378</v>
      </c>
      <c r="N168" s="193">
        <f t="shared" si="52"/>
        <v>258.31156563341887</v>
      </c>
      <c r="O168" s="193">
        <f t="shared" si="52"/>
        <v>269.96694137146136</v>
      </c>
      <c r="P168" s="193">
        <f t="shared" si="52"/>
        <v>271.34263493177122</v>
      </c>
      <c r="Q168" s="193">
        <f t="shared" si="52"/>
        <v>268.21708157458102</v>
      </c>
      <c r="R168" s="193">
        <f t="shared" si="52"/>
        <v>266.40238276945888</v>
      </c>
      <c r="S168" s="193">
        <f t="shared" si="52"/>
        <v>264.44270990106884</v>
      </c>
      <c r="T168" s="193">
        <f t="shared" si="52"/>
        <v>270.90198742536001</v>
      </c>
      <c r="U168" s="193">
        <f t="shared" si="52"/>
        <v>247.75199245239503</v>
      </c>
      <c r="V168" s="193">
        <f t="shared" si="52"/>
        <v>263.68375700709555</v>
      </c>
      <c r="W168" s="193">
        <f t="shared" si="52"/>
        <v>241.25268607148058</v>
      </c>
      <c r="X168" s="193">
        <f t="shared" si="52"/>
        <v>228.25158991752267</v>
      </c>
      <c r="Y168" s="193">
        <f t="shared" si="52"/>
        <v>235.47172968800251</v>
      </c>
      <c r="Z168" s="193">
        <f t="shared" si="52"/>
        <v>220.94549792323295</v>
      </c>
      <c r="AA168" s="193">
        <f t="shared" si="52"/>
        <v>221.69838930687283</v>
      </c>
      <c r="AB168" s="193">
        <f t="shared" si="52"/>
        <v>233.73879317135521</v>
      </c>
      <c r="AC168" s="193">
        <f t="shared" si="52"/>
        <v>235.76673135285932</v>
      </c>
      <c r="AD168" s="193">
        <f t="shared" si="52"/>
        <v>235.0536763804713</v>
      </c>
      <c r="AE168" s="193">
        <f t="shared" si="52"/>
        <v>235.03091680088872</v>
      </c>
      <c r="AF168" s="193">
        <f t="shared" si="52"/>
        <v>210.08713111111882</v>
      </c>
      <c r="AG168" s="193">
        <f t="shared" si="52"/>
        <v>233.3377059009498</v>
      </c>
      <c r="AH168" s="193">
        <f t="shared" si="52"/>
        <v>216.03608913802762</v>
      </c>
      <c r="AI168" s="193">
        <f t="shared" si="52"/>
        <v>199.9003909290428</v>
      </c>
      <c r="AJ168" s="187"/>
    </row>
    <row r="169" spans="1:36" x14ac:dyDescent="0.25">
      <c r="A169" s="22" t="s">
        <v>37</v>
      </c>
      <c r="B169" s="193">
        <v>235.8650277077424</v>
      </c>
      <c r="C169" s="193">
        <v>241.94615586982562</v>
      </c>
      <c r="D169" s="193">
        <v>229.27842799498387</v>
      </c>
      <c r="E169" s="193">
        <v>228.6765295910165</v>
      </c>
      <c r="F169" s="193">
        <v>243.52770525787614</v>
      </c>
      <c r="G169" s="193">
        <v>244.40851739506269</v>
      </c>
      <c r="H169" s="193">
        <v>249.52038824119413</v>
      </c>
      <c r="I169" s="193">
        <v>244.42156915841136</v>
      </c>
      <c r="J169" s="193">
        <v>249.37917203769371</v>
      </c>
      <c r="K169" s="193">
        <v>244.78285915059334</v>
      </c>
      <c r="L169" s="193">
        <v>231.82074058960714</v>
      </c>
      <c r="M169" s="193">
        <v>245.23841175162045</v>
      </c>
      <c r="N169" s="193">
        <v>248.7115699763209</v>
      </c>
      <c r="O169" s="193">
        <v>244.53767565006572</v>
      </c>
      <c r="P169" s="193">
        <v>254.54768435114033</v>
      </c>
      <c r="Q169" s="193">
        <v>247.8484102123179</v>
      </c>
      <c r="R169" s="193">
        <v>241.53876841451887</v>
      </c>
      <c r="S169" s="193">
        <v>238.5664939549055</v>
      </c>
      <c r="T169" s="193">
        <v>235.44590858666305</v>
      </c>
      <c r="U169" s="193">
        <v>212.30163421920113</v>
      </c>
      <c r="V169" s="193">
        <v>234.95173221826846</v>
      </c>
      <c r="W169" s="193">
        <v>233.71698399565827</v>
      </c>
      <c r="X169" s="193">
        <v>231.34283124649698</v>
      </c>
      <c r="Y169" s="193">
        <v>225.64342777802139</v>
      </c>
      <c r="Z169" s="193">
        <v>221.56492947956551</v>
      </c>
      <c r="AA169" s="193">
        <v>209.83663978587012</v>
      </c>
      <c r="AB169" s="193">
        <v>217.17042676913462</v>
      </c>
      <c r="AC169" s="193">
        <v>220.54339488350004</v>
      </c>
      <c r="AD169" s="193">
        <v>218.63335046731098</v>
      </c>
      <c r="AE169" s="193">
        <v>211.85375797211881</v>
      </c>
      <c r="AF169" s="193">
        <v>191.92229338328627</v>
      </c>
      <c r="AG169" s="193">
        <v>200.55200695230263</v>
      </c>
      <c r="AH169" s="193">
        <v>191.93584566727063</v>
      </c>
      <c r="AI169" s="193">
        <v>186.84209436322917</v>
      </c>
      <c r="AJ169" s="187"/>
    </row>
    <row r="170" spans="1:36" x14ac:dyDescent="0.25">
      <c r="A170" s="22" t="s">
        <v>29</v>
      </c>
      <c r="B170" s="193">
        <v>224.60978961729518</v>
      </c>
      <c r="C170" s="193">
        <v>231.32407573526299</v>
      </c>
      <c r="D170" s="193">
        <v>228.31166760855697</v>
      </c>
      <c r="E170" s="193">
        <v>229.97369432296298</v>
      </c>
      <c r="F170" s="193">
        <v>230.10746337088563</v>
      </c>
      <c r="G170" s="193">
        <v>235.54343086757223</v>
      </c>
      <c r="H170" s="193">
        <v>246.00124106994701</v>
      </c>
      <c r="I170" s="193">
        <v>241.33719951947396</v>
      </c>
      <c r="J170" s="193">
        <v>241.90081602423172</v>
      </c>
      <c r="K170" s="193">
        <v>238.92455234617526</v>
      </c>
      <c r="L170" s="193">
        <v>241.29842687350882</v>
      </c>
      <c r="M170" s="193">
        <v>247.69559378435395</v>
      </c>
      <c r="N170" s="193">
        <v>247.87079030268634</v>
      </c>
      <c r="O170" s="193">
        <v>251.59875447828796</v>
      </c>
      <c r="P170" s="193">
        <v>256.10489350740608</v>
      </c>
      <c r="Q170" s="193">
        <v>255.0269328324643</v>
      </c>
      <c r="R170" s="193">
        <v>255.57000607926557</v>
      </c>
      <c r="S170" s="193">
        <v>255.48539215571202</v>
      </c>
      <c r="T170" s="193">
        <v>251.50613691261026</v>
      </c>
      <c r="U170" s="193">
        <v>241.73138255395386</v>
      </c>
      <c r="V170" s="193">
        <v>252.63181761387594</v>
      </c>
      <c r="W170" s="193">
        <v>240.00460548305128</v>
      </c>
      <c r="X170" s="193">
        <v>236.3272204499273</v>
      </c>
      <c r="Y170" s="193">
        <v>230.15255589012236</v>
      </c>
      <c r="Z170" s="193">
        <v>218.76175065981693</v>
      </c>
      <c r="AA170" s="193">
        <v>219.05218840894764</v>
      </c>
      <c r="AB170" s="193">
        <v>222.05500744443762</v>
      </c>
      <c r="AC170" s="193">
        <v>223.30784303750249</v>
      </c>
      <c r="AD170" s="193">
        <v>217.35977863794858</v>
      </c>
      <c r="AE170" s="193">
        <v>212.31260560382401</v>
      </c>
      <c r="AF170" s="193">
        <v>201.5086826231209</v>
      </c>
      <c r="AG170" s="193">
        <v>205.31576989731005</v>
      </c>
      <c r="AH170" s="193">
        <v>187.59446205352472</v>
      </c>
      <c r="AI170" s="193">
        <v>178.69397406397997</v>
      </c>
      <c r="AJ170" s="187"/>
    </row>
    <row r="171" spans="1:36" x14ac:dyDescent="0.25">
      <c r="A171" s="22" t="s">
        <v>96</v>
      </c>
      <c r="B171" s="193">
        <v>202.00268690657552</v>
      </c>
      <c r="C171" s="193">
        <v>184.29619897197438</v>
      </c>
      <c r="D171" s="193">
        <v>179.28468269917386</v>
      </c>
      <c r="E171" s="193">
        <v>173.25907403635802</v>
      </c>
      <c r="F171" s="193">
        <v>167.16869332368751</v>
      </c>
      <c r="G171" s="193">
        <v>169.68240657432898</v>
      </c>
      <c r="H171" s="193">
        <v>174.61339434089203</v>
      </c>
      <c r="I171" s="193">
        <v>176.3092721534305</v>
      </c>
      <c r="J171" s="193">
        <v>170.912720643744</v>
      </c>
      <c r="K171" s="193">
        <v>159.72251990622397</v>
      </c>
      <c r="L171" s="193">
        <v>168.19432700486027</v>
      </c>
      <c r="M171" s="193">
        <v>173.34492100147901</v>
      </c>
      <c r="N171" s="193">
        <v>176.22627485716851</v>
      </c>
      <c r="O171" s="193">
        <v>184.18899051659682</v>
      </c>
      <c r="P171" s="193">
        <v>188.8431512924474</v>
      </c>
      <c r="Q171" s="193">
        <v>186.92850707260766</v>
      </c>
      <c r="R171" s="193">
        <v>190.69962098392764</v>
      </c>
      <c r="S171" s="193">
        <v>189.72350316205998</v>
      </c>
      <c r="T171" s="193">
        <v>184.62194378224152</v>
      </c>
      <c r="U171" s="193">
        <v>172.04431753471178</v>
      </c>
      <c r="V171" s="193">
        <v>181.94648037753075</v>
      </c>
      <c r="W171" s="193">
        <v>174.13925912660486</v>
      </c>
      <c r="X171" s="193">
        <v>172.33287119203422</v>
      </c>
      <c r="Y171" s="193">
        <v>172.96936038702466</v>
      </c>
      <c r="Z171" s="193">
        <v>167.32132461615163</v>
      </c>
      <c r="AA171" s="193">
        <v>167.06804775923953</v>
      </c>
      <c r="AB171" s="193">
        <v>165.26511366523079</v>
      </c>
      <c r="AC171" s="193">
        <v>172.01091114131822</v>
      </c>
      <c r="AD171" s="193">
        <v>172.19965702345559</v>
      </c>
      <c r="AE171" s="193">
        <v>168.78735281413736</v>
      </c>
      <c r="AF171" s="193">
        <v>157.85370900282859</v>
      </c>
      <c r="AG171" s="193">
        <v>170.45483407268108</v>
      </c>
      <c r="AH171" s="193">
        <v>166.60111107022379</v>
      </c>
      <c r="AI171" s="193">
        <v>148.62586662201505</v>
      </c>
      <c r="AJ171" s="187"/>
    </row>
    <row r="172" spans="1:36" x14ac:dyDescent="0.25">
      <c r="A172" s="22" t="s">
        <v>30</v>
      </c>
      <c r="B172" s="193">
        <v>138.80746997508638</v>
      </c>
      <c r="C172" s="193">
        <v>146.35796371932545</v>
      </c>
      <c r="D172" s="193">
        <v>139.09365103971726</v>
      </c>
      <c r="E172" s="193">
        <v>139.3205134044079</v>
      </c>
      <c r="F172" s="193">
        <v>137.92674226163885</v>
      </c>
      <c r="G172" s="193">
        <v>143.89059278611705</v>
      </c>
      <c r="H172" s="193">
        <v>152.99645822171499</v>
      </c>
      <c r="I172" s="193">
        <v>151.66455563024374</v>
      </c>
      <c r="J172" s="193">
        <v>154.18733813433403</v>
      </c>
      <c r="K172" s="193">
        <v>153.72113612581381</v>
      </c>
      <c r="L172" s="193">
        <v>153.01110121659255</v>
      </c>
      <c r="M172" s="193">
        <v>161.02136917515713</v>
      </c>
      <c r="N172" s="193">
        <v>161.11254098645279</v>
      </c>
      <c r="O172" s="193">
        <v>168.81426156871504</v>
      </c>
      <c r="P172" s="193">
        <v>170.18942439938826</v>
      </c>
      <c r="Q172" s="193">
        <v>175.62313709227945</v>
      </c>
      <c r="R172" s="193">
        <v>176.06894880703362</v>
      </c>
      <c r="S172" s="193">
        <v>172.46838627238685</v>
      </c>
      <c r="T172" s="193">
        <v>173.31554663830201</v>
      </c>
      <c r="U172" s="193">
        <v>164.01112525094473</v>
      </c>
      <c r="V172" s="193">
        <v>174.72908755798107</v>
      </c>
      <c r="W172" s="193">
        <v>169.16884146985061</v>
      </c>
      <c r="X172" s="193">
        <v>168.01137638242838</v>
      </c>
      <c r="Y172" s="193">
        <v>169.10011121812241</v>
      </c>
      <c r="Z172" s="193">
        <v>162.09364845331089</v>
      </c>
      <c r="AA172" s="193">
        <v>164.5564334509115</v>
      </c>
      <c r="AB172" s="193">
        <v>164.62083087225966</v>
      </c>
      <c r="AC172" s="193">
        <v>166.19969394262876</v>
      </c>
      <c r="AD172" s="193">
        <v>161.4879215285595</v>
      </c>
      <c r="AE172" s="193">
        <v>164.39006691105712</v>
      </c>
      <c r="AF172" s="193">
        <v>152.17807826120563</v>
      </c>
      <c r="AG172" s="193">
        <v>160.45678948631675</v>
      </c>
      <c r="AH172" s="193">
        <v>152.05706003466562</v>
      </c>
      <c r="AI172" s="193">
        <v>145.39166713894647</v>
      </c>
      <c r="AJ172" s="187"/>
    </row>
    <row r="173" spans="1:36" x14ac:dyDescent="0.25">
      <c r="A173" s="22" t="s">
        <v>20</v>
      </c>
      <c r="B173" s="193" t="s">
        <v>4</v>
      </c>
      <c r="C173" s="193">
        <v>173.43515548791419</v>
      </c>
      <c r="D173" s="193">
        <v>169.83506925049599</v>
      </c>
      <c r="E173" s="193">
        <v>171.70652353977468</v>
      </c>
      <c r="F173" s="193">
        <v>164.63705815412479</v>
      </c>
      <c r="G173" s="193">
        <v>170.86178064928754</v>
      </c>
      <c r="H173" s="193">
        <v>179.92578720542318</v>
      </c>
      <c r="I173" s="193">
        <v>174.12626123067281</v>
      </c>
      <c r="J173" s="193">
        <v>178.81307520341576</v>
      </c>
      <c r="K173" s="193">
        <v>178.21362469061535</v>
      </c>
      <c r="L173" s="193">
        <v>178.91833384749617</v>
      </c>
      <c r="M173" s="193">
        <v>183.18329451552549</v>
      </c>
      <c r="N173" s="193">
        <v>182.25793891173157</v>
      </c>
      <c r="O173" s="193">
        <v>185.40095762827698</v>
      </c>
      <c r="P173" s="193">
        <v>187.27354989524298</v>
      </c>
      <c r="Q173" s="193">
        <v>186.56352996127148</v>
      </c>
      <c r="R173" s="193">
        <v>182.6237097525551</v>
      </c>
      <c r="S173" s="193">
        <v>179.84122800408798</v>
      </c>
      <c r="T173" s="193">
        <v>179.59824941862394</v>
      </c>
      <c r="U173" s="193">
        <v>171.72088329573231</v>
      </c>
      <c r="V173" s="193">
        <v>176.12682112717863</v>
      </c>
      <c r="W173" s="193">
        <v>172.19933402505725</v>
      </c>
      <c r="X173" s="193">
        <v>171.45103051101489</v>
      </c>
      <c r="Y173" s="193">
        <v>171.33151338369385</v>
      </c>
      <c r="Z173" s="193">
        <v>163.21469749257852</v>
      </c>
      <c r="AA173" s="193">
        <v>165.13214855670157</v>
      </c>
      <c r="AB173" s="193">
        <v>161.8117823403029</v>
      </c>
      <c r="AC173" s="193">
        <v>161.47556863500418</v>
      </c>
      <c r="AD173" s="193">
        <v>160.35351523009859</v>
      </c>
      <c r="AE173" s="193">
        <v>157.76726437239532</v>
      </c>
      <c r="AF173" s="193">
        <v>139.38149986874134</v>
      </c>
      <c r="AG173" s="193">
        <v>150.2436799195282</v>
      </c>
      <c r="AH173" s="193">
        <v>136.1320326207732</v>
      </c>
      <c r="AI173" s="193">
        <v>138.08974297573087</v>
      </c>
      <c r="AJ173" s="187"/>
    </row>
    <row r="174" spans="1:36" x14ac:dyDescent="0.25">
      <c r="A174" s="22" t="s">
        <v>16</v>
      </c>
      <c r="B174" s="193">
        <v>291.24684849538295</v>
      </c>
      <c r="C174" s="193">
        <v>271.63746173654073</v>
      </c>
      <c r="D174" s="193">
        <v>174.18557919013583</v>
      </c>
      <c r="E174" s="193">
        <v>153.38378670590873</v>
      </c>
      <c r="F174" s="193">
        <v>174.06459519334413</v>
      </c>
      <c r="G174" s="193">
        <v>165.30988243012277</v>
      </c>
      <c r="H174" s="193">
        <v>175.1935402387889</v>
      </c>
      <c r="I174" s="193">
        <v>172.0078122555114</v>
      </c>
      <c r="J174" s="193">
        <v>160.4160984987158</v>
      </c>
      <c r="K174" s="193">
        <v>153.63231699845639</v>
      </c>
      <c r="L174" s="193">
        <v>143.79835075825156</v>
      </c>
      <c r="M174" s="193">
        <v>152.47647337584007</v>
      </c>
      <c r="N174" s="193">
        <v>143.76158177389394</v>
      </c>
      <c r="O174" s="193">
        <v>155.04860492004741</v>
      </c>
      <c r="P174" s="193">
        <v>169.87163915827998</v>
      </c>
      <c r="Q174" s="193">
        <v>172.97164219744639</v>
      </c>
      <c r="R174" s="193">
        <v>175.37884652402457</v>
      </c>
      <c r="S174" s="193">
        <v>206.31072141304026</v>
      </c>
      <c r="T174" s="193">
        <v>182.73198723887512</v>
      </c>
      <c r="U174" s="193">
        <v>145.89239223202122</v>
      </c>
      <c r="V174" s="193">
        <v>192.8083500213757</v>
      </c>
      <c r="W174" s="193">
        <v>187.44603056420439</v>
      </c>
      <c r="X174" s="193">
        <v>179.43480275305856</v>
      </c>
      <c r="Y174" s="193">
        <v>199.62650226409548</v>
      </c>
      <c r="Z174" s="193">
        <v>187.74066113956403</v>
      </c>
      <c r="AA174" s="193">
        <v>163.53282453778701</v>
      </c>
      <c r="AB174" s="193">
        <v>200.21233654319636</v>
      </c>
      <c r="AC174" s="193">
        <v>198.39936532548921</v>
      </c>
      <c r="AD174" s="193">
        <v>191.19646313146592</v>
      </c>
      <c r="AE174" s="193">
        <v>161.1820096314971</v>
      </c>
      <c r="AF174" s="193">
        <v>150.90857622711019</v>
      </c>
      <c r="AG174" s="193">
        <v>154.54253090819418</v>
      </c>
      <c r="AH174" s="193">
        <v>162.32022471910113</v>
      </c>
      <c r="AI174" s="193">
        <v>137.61932784921706</v>
      </c>
      <c r="AJ174" s="187"/>
    </row>
    <row r="175" spans="1:36" x14ac:dyDescent="0.25">
      <c r="A175" s="22" t="s">
        <v>15</v>
      </c>
      <c r="B175" s="193">
        <v>239.29996908854773</v>
      </c>
      <c r="C175" s="193">
        <v>183.94905692029238</v>
      </c>
      <c r="D175" s="193">
        <v>179.27464246333372</v>
      </c>
      <c r="E175" s="193">
        <v>176.35046430343766</v>
      </c>
      <c r="F175" s="193">
        <v>174.8289801802951</v>
      </c>
      <c r="G175" s="193">
        <v>176.26545940454733</v>
      </c>
      <c r="H175" s="193">
        <v>181.47696800167407</v>
      </c>
      <c r="I175" s="193">
        <v>179.72076511042351</v>
      </c>
      <c r="J175" s="193">
        <v>178.52744173074308</v>
      </c>
      <c r="K175" s="193">
        <v>174.80345145680647</v>
      </c>
      <c r="L175" s="193">
        <v>175.6143051033321</v>
      </c>
      <c r="M175" s="193">
        <v>180.44340712335614</v>
      </c>
      <c r="N175" s="193">
        <v>176.15547723141114</v>
      </c>
      <c r="O175" s="193">
        <v>176.48234790883276</v>
      </c>
      <c r="P175" s="193">
        <v>177.78472923442928</v>
      </c>
      <c r="Q175" s="193">
        <v>177.0949876770359</v>
      </c>
      <c r="R175" s="193">
        <v>182.64299063799402</v>
      </c>
      <c r="S175" s="193">
        <v>174.22098562561683</v>
      </c>
      <c r="T175" s="193">
        <v>176.55874097004036</v>
      </c>
      <c r="U175" s="193">
        <v>165.55094562161116</v>
      </c>
      <c r="V175" s="193">
        <v>174.5426059943554</v>
      </c>
      <c r="W175" s="193">
        <v>168.82637725668118</v>
      </c>
      <c r="X175" s="193">
        <v>169.99244373374631</v>
      </c>
      <c r="Y175" s="193">
        <v>173.17716044904319</v>
      </c>
      <c r="Z175" s="193">
        <v>165.29036636943766</v>
      </c>
      <c r="AA175" s="193">
        <v>165.26780423154955</v>
      </c>
      <c r="AB175" s="193">
        <v>164.48789728358088</v>
      </c>
      <c r="AC175" s="193">
        <v>164.52628902137965</v>
      </c>
      <c r="AD175" s="193">
        <v>160.08383805890475</v>
      </c>
      <c r="AE175" s="193">
        <v>156.09263346064242</v>
      </c>
      <c r="AF175" s="193">
        <v>144.08410116158134</v>
      </c>
      <c r="AG175" s="193">
        <v>149.91556383401502</v>
      </c>
      <c r="AH175" s="193">
        <v>142.74524261554257</v>
      </c>
      <c r="AI175" s="193">
        <v>129.55864889815567</v>
      </c>
      <c r="AJ175" s="187"/>
    </row>
    <row r="176" spans="1:36" x14ac:dyDescent="0.25">
      <c r="A176" s="22" t="s">
        <v>35</v>
      </c>
      <c r="B176" s="193">
        <v>168.51153921874371</v>
      </c>
      <c r="C176" s="193">
        <v>150.52309361213591</v>
      </c>
      <c r="D176" s="193">
        <v>142.80366084786337</v>
      </c>
      <c r="E176" s="193">
        <v>139.633024441327</v>
      </c>
      <c r="F176" s="193">
        <v>136.70168454526461</v>
      </c>
      <c r="G176" s="193">
        <v>138.99744259323808</v>
      </c>
      <c r="H176" s="193">
        <v>141.01915741860245</v>
      </c>
      <c r="I176" s="193">
        <v>140.86500052426766</v>
      </c>
      <c r="J176" s="193">
        <v>136.34997744842369</v>
      </c>
      <c r="K176" s="193">
        <v>136.87169590435093</v>
      </c>
      <c r="L176" s="193">
        <v>137.51107395783802</v>
      </c>
      <c r="M176" s="193">
        <v>143.99328100799008</v>
      </c>
      <c r="N176" s="193">
        <v>145.11618826793551</v>
      </c>
      <c r="O176" s="193">
        <v>144.4577256057957</v>
      </c>
      <c r="P176" s="193">
        <v>142.31478915648634</v>
      </c>
      <c r="Q176" s="193">
        <v>145.71617692085056</v>
      </c>
      <c r="R176" s="193">
        <v>144.47627383058176</v>
      </c>
      <c r="S176" s="193">
        <v>138.35674684265183</v>
      </c>
      <c r="T176" s="193">
        <v>142.22607208545136</v>
      </c>
      <c r="U176" s="193">
        <v>129.82774954894663</v>
      </c>
      <c r="V176" s="193">
        <v>143.13422355627867</v>
      </c>
      <c r="W176" s="193">
        <v>138.70781311486473</v>
      </c>
      <c r="X176" s="193">
        <v>134.03801586952071</v>
      </c>
      <c r="Y176" s="193">
        <v>135.04245517698189</v>
      </c>
      <c r="Z176" s="193">
        <v>124.69936792240843</v>
      </c>
      <c r="AA176" s="193">
        <v>130.13288113345959</v>
      </c>
      <c r="AB176" s="193">
        <v>131.1984371533058</v>
      </c>
      <c r="AC176" s="193">
        <v>137.7538431337268</v>
      </c>
      <c r="AD176" s="193">
        <v>134.87062585428947</v>
      </c>
      <c r="AE176" s="193">
        <v>130.72762599439565</v>
      </c>
      <c r="AF176" s="193">
        <v>126.16398512753962</v>
      </c>
      <c r="AG176" s="193">
        <v>136.443416869651</v>
      </c>
      <c r="AH176" s="193">
        <v>128.08824110642846</v>
      </c>
      <c r="AI176" s="193">
        <v>126.78090282331686</v>
      </c>
      <c r="AJ176" s="187"/>
    </row>
    <row r="177" spans="1:36" x14ac:dyDescent="0.25">
      <c r="A177" s="22" t="s">
        <v>23</v>
      </c>
      <c r="B177" s="193">
        <v>122.52258340536623</v>
      </c>
      <c r="C177" s="193">
        <v>124.50628043349042</v>
      </c>
      <c r="D177" s="193">
        <v>133.20581890297794</v>
      </c>
      <c r="E177" s="193">
        <v>134.04133352496885</v>
      </c>
      <c r="F177" s="193">
        <v>148.38491872898706</v>
      </c>
      <c r="G177" s="193">
        <v>132.42479148557712</v>
      </c>
      <c r="H177" s="193">
        <v>143.17730024240743</v>
      </c>
      <c r="I177" s="193">
        <v>138.56216072626529</v>
      </c>
      <c r="J177" s="193">
        <v>145.75453744362906</v>
      </c>
      <c r="K177" s="193">
        <v>148.41180355620904</v>
      </c>
      <c r="L177" s="193">
        <v>158.5255924355935</v>
      </c>
      <c r="M177" s="193">
        <v>158.38749822593107</v>
      </c>
      <c r="N177" s="193">
        <v>154.4901146499343</v>
      </c>
      <c r="O177" s="193">
        <v>164.49117300902313</v>
      </c>
      <c r="P177" s="193">
        <v>148.70969285910914</v>
      </c>
      <c r="Q177" s="193">
        <v>161.93667973050214</v>
      </c>
      <c r="R177" s="193">
        <v>165.49090808897157</v>
      </c>
      <c r="S177" s="193">
        <v>167.84147055874266</v>
      </c>
      <c r="T177" s="193">
        <v>171.14232552268163</v>
      </c>
      <c r="U177" s="193">
        <v>160.95297077535042</v>
      </c>
      <c r="V177" s="193">
        <v>150.53277583807409</v>
      </c>
      <c r="W177" s="193">
        <v>145.09485311717401</v>
      </c>
      <c r="X177" s="193">
        <v>132.87884493353334</v>
      </c>
      <c r="Y177" s="193">
        <v>118.00242528393146</v>
      </c>
      <c r="Z177" s="193">
        <v>120.59078150580443</v>
      </c>
      <c r="AA177" s="193">
        <v>123.62569844083609</v>
      </c>
      <c r="AB177" s="193">
        <v>133.31216744388513</v>
      </c>
      <c r="AC177" s="193">
        <v>136.0566355282005</v>
      </c>
      <c r="AD177" s="193">
        <v>138.3098926588975</v>
      </c>
      <c r="AE177" s="193">
        <v>136.55722797502568</v>
      </c>
      <c r="AF177" s="193">
        <v>118.70417063281432</v>
      </c>
      <c r="AG177" s="193">
        <v>124.38976927635611</v>
      </c>
      <c r="AH177" s="193">
        <v>132.31666896944307</v>
      </c>
      <c r="AI177" s="193">
        <v>125.49067521947477</v>
      </c>
      <c r="AJ177" s="187"/>
    </row>
    <row r="178" spans="1:36" x14ac:dyDescent="0.25">
      <c r="A178" s="22" t="s">
        <v>34</v>
      </c>
      <c r="B178" s="193">
        <v>120.25027186748797</v>
      </c>
      <c r="C178" s="193">
        <v>116.65952563695501</v>
      </c>
      <c r="D178" s="193">
        <v>108.31230939631159</v>
      </c>
      <c r="E178" s="193">
        <v>114.00324409603608</v>
      </c>
      <c r="F178" s="193">
        <v>118.92032604674355</v>
      </c>
      <c r="G178" s="193">
        <v>128.20372188268576</v>
      </c>
      <c r="H178" s="193">
        <v>133.5325484131267</v>
      </c>
      <c r="I178" s="193">
        <v>139.03661972965125</v>
      </c>
      <c r="J178" s="193">
        <v>136.57358194751131</v>
      </c>
      <c r="K178" s="193">
        <v>136.77085315219776</v>
      </c>
      <c r="L178" s="193">
        <v>138.19904817243571</v>
      </c>
      <c r="M178" s="193">
        <v>146.73055192367798</v>
      </c>
      <c r="N178" s="193">
        <v>146.72661891068623</v>
      </c>
      <c r="O178" s="193">
        <v>149.01302685218744</v>
      </c>
      <c r="P178" s="193">
        <v>153.03245788864439</v>
      </c>
      <c r="Q178" s="193">
        <v>158.96051792409855</v>
      </c>
      <c r="R178" s="193">
        <v>157.62895648206663</v>
      </c>
      <c r="S178" s="193">
        <v>159.40726689571159</v>
      </c>
      <c r="T178" s="193">
        <v>168.36280069980683</v>
      </c>
      <c r="U178" s="193">
        <v>146.17537574506903</v>
      </c>
      <c r="V178" s="193">
        <v>148.74439954352175</v>
      </c>
      <c r="W178" s="193">
        <v>148.4994042012712</v>
      </c>
      <c r="X178" s="193">
        <v>142.80865105064663</v>
      </c>
      <c r="Y178" s="193">
        <v>139.13251370565968</v>
      </c>
      <c r="Z178" s="193">
        <v>134.28862468069002</v>
      </c>
      <c r="AA178" s="193">
        <v>133.33461423237677</v>
      </c>
      <c r="AB178" s="193">
        <v>138.77962084848861</v>
      </c>
      <c r="AC178" s="193">
        <v>143.31135270669611</v>
      </c>
      <c r="AD178" s="193">
        <v>143.47494677968729</v>
      </c>
      <c r="AE178" s="193">
        <v>139.51405684441602</v>
      </c>
      <c r="AF178" s="193">
        <v>128.99218793612744</v>
      </c>
      <c r="AG178" s="193">
        <v>131.7240534154711</v>
      </c>
      <c r="AH178" s="193">
        <v>126.73368577909814</v>
      </c>
      <c r="AI178" s="193">
        <v>120.24466171494001</v>
      </c>
      <c r="AJ178" s="187"/>
    </row>
    <row r="179" spans="1:36" x14ac:dyDescent="0.25">
      <c r="A179" s="22" t="s">
        <v>14</v>
      </c>
      <c r="B179" s="193">
        <v>154.33965318049641</v>
      </c>
      <c r="C179" s="193">
        <v>168.29083493945072</v>
      </c>
      <c r="D179" s="193">
        <v>161.58384859261474</v>
      </c>
      <c r="E179" s="193">
        <v>168.74931909615344</v>
      </c>
      <c r="F179" s="193">
        <v>175.38930024427313</v>
      </c>
      <c r="G179" s="193">
        <v>174.03261947827701</v>
      </c>
      <c r="H179" s="193">
        <v>192.79376453406164</v>
      </c>
      <c r="I179" s="193">
        <v>178.35153278948482</v>
      </c>
      <c r="J179" s="193">
        <v>175.64714836652905</v>
      </c>
      <c r="K179" s="193">
        <v>168.08496216390577</v>
      </c>
      <c r="L179" s="193">
        <v>163.31811231477556</v>
      </c>
      <c r="M179" s="193">
        <v>165.66710741694291</v>
      </c>
      <c r="N179" s="193">
        <v>161.20607657393683</v>
      </c>
      <c r="O179" s="193">
        <v>169.74420428913717</v>
      </c>
      <c r="P179" s="193">
        <v>163.64161188964067</v>
      </c>
      <c r="Q179" s="193">
        <v>159.32811534157949</v>
      </c>
      <c r="R179" s="193">
        <v>171.61390367020738</v>
      </c>
      <c r="S179" s="193">
        <v>167.87506636578397</v>
      </c>
      <c r="T179" s="193">
        <v>161.63596400958326</v>
      </c>
      <c r="U179" s="193">
        <v>151.54843470439999</v>
      </c>
      <c r="V179" s="193">
        <v>159.00659290466868</v>
      </c>
      <c r="W179" s="193">
        <v>147.90187169506751</v>
      </c>
      <c r="X179" s="193">
        <v>140.14865041153902</v>
      </c>
      <c r="Y179" s="193">
        <v>141.22677536327598</v>
      </c>
      <c r="Z179" s="193">
        <v>134.49658740038404</v>
      </c>
      <c r="AA179" s="193">
        <v>133.38363663187985</v>
      </c>
      <c r="AB179" s="193">
        <v>135.0916816169466</v>
      </c>
      <c r="AC179" s="193">
        <v>134.01722420921766</v>
      </c>
      <c r="AD179" s="193">
        <v>133.91201033005314</v>
      </c>
      <c r="AE179" s="193">
        <v>130.5475838177249</v>
      </c>
      <c r="AF179" s="193">
        <v>119.2396453367585</v>
      </c>
      <c r="AG179" s="193">
        <v>124.88668135262657</v>
      </c>
      <c r="AH179" s="193">
        <v>120.54205590609899</v>
      </c>
      <c r="AI179" s="193">
        <v>117.19872235933531</v>
      </c>
      <c r="AJ179" s="187"/>
    </row>
    <row r="180" spans="1:36" x14ac:dyDescent="0.25">
      <c r="A180" s="22" t="s">
        <v>17</v>
      </c>
      <c r="B180" s="193">
        <v>122.84431859981694</v>
      </c>
      <c r="C180" s="193">
        <v>124.22695007664065</v>
      </c>
      <c r="D180" s="193">
        <v>122.38999129525874</v>
      </c>
      <c r="E180" s="193">
        <v>124.78579507234757</v>
      </c>
      <c r="F180" s="193">
        <v>129.18524350334928</v>
      </c>
      <c r="G180" s="193">
        <v>127.33208426577927</v>
      </c>
      <c r="H180" s="193">
        <v>137.13432604110702</v>
      </c>
      <c r="I180" s="193">
        <v>145.55587223372103</v>
      </c>
      <c r="J180" s="193">
        <v>152.19565136165025</v>
      </c>
      <c r="K180" s="193">
        <v>156.45698372403476</v>
      </c>
      <c r="L180" s="193">
        <v>160.99183177523088</v>
      </c>
      <c r="M180" s="193">
        <v>167.25575176053536</v>
      </c>
      <c r="N180" s="193">
        <v>166.87359598246223</v>
      </c>
      <c r="O180" s="193">
        <v>157.40275632531328</v>
      </c>
      <c r="P180" s="193">
        <v>158.39562793461459</v>
      </c>
      <c r="Q180" s="193">
        <v>158.59941673363048</v>
      </c>
      <c r="R180" s="193">
        <v>156.02697832494803</v>
      </c>
      <c r="S180" s="193">
        <v>156.53730705017696</v>
      </c>
      <c r="T180" s="193">
        <v>150.54756475498374</v>
      </c>
      <c r="U180" s="193">
        <v>141.61795930482279</v>
      </c>
      <c r="V180" s="193">
        <v>139.94101192501563</v>
      </c>
      <c r="W180" s="193">
        <v>128.13667977792466</v>
      </c>
      <c r="X180" s="193">
        <v>129.13258748036461</v>
      </c>
      <c r="Y180" s="193">
        <v>122.17402526238244</v>
      </c>
      <c r="Z180" s="193">
        <v>122.22410611636593</v>
      </c>
      <c r="AA180" s="193">
        <v>128.24060875311349</v>
      </c>
      <c r="AB180" s="193">
        <v>133.89618973544978</v>
      </c>
      <c r="AC180" s="193">
        <v>130.80265242416533</v>
      </c>
      <c r="AD180" s="193">
        <v>130.01793488233392</v>
      </c>
      <c r="AE180" s="193">
        <v>128.18244094349527</v>
      </c>
      <c r="AF180" s="193">
        <v>116.34989745840483</v>
      </c>
      <c r="AG180" s="193">
        <v>119.3619034386556</v>
      </c>
      <c r="AH180" s="193">
        <v>120.06207892978978</v>
      </c>
      <c r="AI180" s="193">
        <v>115.30280713169851</v>
      </c>
      <c r="AJ180" s="187"/>
    </row>
    <row r="181" spans="1:36" x14ac:dyDescent="0.25">
      <c r="A181" s="22" t="s">
        <v>13</v>
      </c>
      <c r="B181" s="193">
        <v>134.95358004988532</v>
      </c>
      <c r="C181" s="193">
        <v>110.70808830594598</v>
      </c>
      <c r="D181" s="193">
        <v>102.37823003176676</v>
      </c>
      <c r="E181" s="193">
        <v>111.50573851339733</v>
      </c>
      <c r="F181" s="193">
        <v>107.97232463840891</v>
      </c>
      <c r="G181" s="193">
        <v>117.46239880352441</v>
      </c>
      <c r="H181" s="193">
        <v>116.65265402580768</v>
      </c>
      <c r="I181" s="193">
        <v>105.42123605791964</v>
      </c>
      <c r="J181" s="193">
        <v>102.08667290419162</v>
      </c>
      <c r="K181" s="193">
        <v>93.231042561750868</v>
      </c>
      <c r="L181" s="193">
        <v>95.586437030666815</v>
      </c>
      <c r="M181" s="193">
        <v>100.41877604771256</v>
      </c>
      <c r="N181" s="193">
        <v>101.58456197025855</v>
      </c>
      <c r="O181" s="193">
        <v>105.18244070275522</v>
      </c>
      <c r="P181" s="193">
        <v>103.15585191604497</v>
      </c>
      <c r="Q181" s="193">
        <v>109.96538811558399</v>
      </c>
      <c r="R181" s="193">
        <v>114.12740748876939</v>
      </c>
      <c r="S181" s="193">
        <v>112.80532131784905</v>
      </c>
      <c r="T181" s="193">
        <v>112.25971847307302</v>
      </c>
      <c r="U181" s="193">
        <v>99.675339846599456</v>
      </c>
      <c r="V181" s="193">
        <v>101.61222504185662</v>
      </c>
      <c r="W181" s="193">
        <v>109.51001305256811</v>
      </c>
      <c r="X181" s="193">
        <v>105.47351043178153</v>
      </c>
      <c r="Y181" s="193">
        <v>99.840015127962914</v>
      </c>
      <c r="Z181" s="193">
        <v>105.62285722153698</v>
      </c>
      <c r="AA181" s="193">
        <v>111.77865595780185</v>
      </c>
      <c r="AB181" s="193">
        <v>110.85161352339806</v>
      </c>
      <c r="AC181" s="193">
        <v>116.23515742275588</v>
      </c>
      <c r="AD181" s="193">
        <v>117.37292261630108</v>
      </c>
      <c r="AE181" s="193">
        <v>117.79003558879063</v>
      </c>
      <c r="AF181" s="193">
        <v>113.43445874925315</v>
      </c>
      <c r="AG181" s="193">
        <v>124.15920979370088</v>
      </c>
      <c r="AH181" s="193">
        <v>126.81298418939404</v>
      </c>
      <c r="AI181" s="193">
        <v>112.34266165817012</v>
      </c>
      <c r="AJ181" s="187"/>
    </row>
    <row r="182" spans="1:36" x14ac:dyDescent="0.25">
      <c r="A182" s="22" t="s">
        <v>31</v>
      </c>
      <c r="B182" s="193">
        <v>114.18451040123846</v>
      </c>
      <c r="C182" s="193">
        <v>111.23393165992547</v>
      </c>
      <c r="D182" s="193">
        <v>108.29221276879883</v>
      </c>
      <c r="E182" s="193">
        <v>110.46470953228618</v>
      </c>
      <c r="F182" s="193">
        <v>105.06552593686793</v>
      </c>
      <c r="G182" s="193">
        <v>108.44641058820318</v>
      </c>
      <c r="H182" s="193">
        <v>112.85349580292613</v>
      </c>
      <c r="I182" s="193">
        <v>111.2772537192081</v>
      </c>
      <c r="J182" s="193">
        <v>103.77378539186479</v>
      </c>
      <c r="K182" s="193">
        <v>101.18958011283166</v>
      </c>
      <c r="L182" s="193">
        <v>97.934705845964217</v>
      </c>
      <c r="M182" s="193">
        <v>98.63653501971234</v>
      </c>
      <c r="N182" s="193">
        <v>97.538685421237702</v>
      </c>
      <c r="O182" s="193">
        <v>100.15539707687876</v>
      </c>
      <c r="P182" s="193">
        <v>100.56915938599353</v>
      </c>
      <c r="Q182" s="193">
        <v>101.89589662657681</v>
      </c>
      <c r="R182" s="193">
        <v>107.34937263895236</v>
      </c>
      <c r="S182" s="193">
        <v>106.97227685978712</v>
      </c>
      <c r="T182" s="193">
        <v>108.26234172475284</v>
      </c>
      <c r="U182" s="193">
        <v>103.75200553935092</v>
      </c>
      <c r="V182" s="193">
        <v>112.11578802746317</v>
      </c>
      <c r="W182" s="193">
        <v>112.01644378102478</v>
      </c>
      <c r="X182" s="193">
        <v>107.7250907371499</v>
      </c>
      <c r="Y182" s="193">
        <v>108.49976973420188</v>
      </c>
      <c r="Z182" s="193">
        <v>104.58776144556916</v>
      </c>
      <c r="AA182" s="193">
        <v>105.8236122431807</v>
      </c>
      <c r="AB182" s="193">
        <v>111.11783765828035</v>
      </c>
      <c r="AC182" s="193">
        <v>116.31338917867986</v>
      </c>
      <c r="AD182" s="193">
        <v>121.54313861027424</v>
      </c>
      <c r="AE182" s="193">
        <v>117.25680644878237</v>
      </c>
      <c r="AF182" s="193">
        <v>113.89752866697516</v>
      </c>
      <c r="AG182" s="193">
        <v>124.15595002632215</v>
      </c>
      <c r="AH182" s="193">
        <v>118.86868315574068</v>
      </c>
      <c r="AI182" s="193">
        <v>112.18931917560707</v>
      </c>
      <c r="AJ182" s="187"/>
    </row>
    <row r="183" spans="1:36" x14ac:dyDescent="0.25">
      <c r="A183" s="22" t="s">
        <v>19</v>
      </c>
      <c r="B183" s="193">
        <v>99.262651207839184</v>
      </c>
      <c r="C183" s="193">
        <v>103.12409992989967</v>
      </c>
      <c r="D183" s="193">
        <v>104.72384409588444</v>
      </c>
      <c r="E183" s="193">
        <v>99.764789425355517</v>
      </c>
      <c r="F183" s="193">
        <v>104.40271899413077</v>
      </c>
      <c r="G183" s="193">
        <v>111.82274352754102</v>
      </c>
      <c r="H183" s="193">
        <v>111.48292218617118</v>
      </c>
      <c r="I183" s="193">
        <v>118.96021425757446</v>
      </c>
      <c r="J183" s="193">
        <v>124.37695973756514</v>
      </c>
      <c r="K183" s="193">
        <v>129.41705024726346</v>
      </c>
      <c r="L183" s="193">
        <v>134.52887404855261</v>
      </c>
      <c r="M183" s="193">
        <v>137.97443169641525</v>
      </c>
      <c r="N183" s="193">
        <v>140.56300556803831</v>
      </c>
      <c r="O183" s="193">
        <v>142.58995250961812</v>
      </c>
      <c r="P183" s="193">
        <v>146.43433534949014</v>
      </c>
      <c r="Q183" s="193">
        <v>147.35938718420019</v>
      </c>
      <c r="R183" s="193">
        <v>145.47149749314764</v>
      </c>
      <c r="S183" s="193">
        <v>145.22502255571138</v>
      </c>
      <c r="T183" s="193">
        <v>137.92699526038913</v>
      </c>
      <c r="U183" s="193">
        <v>125.83495726673729</v>
      </c>
      <c r="V183" s="193">
        <v>124.77273139610347</v>
      </c>
      <c r="W183" s="193">
        <v>123.90763273987835</v>
      </c>
      <c r="X183" s="193">
        <v>122.93462694512149</v>
      </c>
      <c r="Y183" s="193">
        <v>114.69405409455469</v>
      </c>
      <c r="Z183" s="193">
        <v>113.5310084725174</v>
      </c>
      <c r="AA183" s="193">
        <v>117.5994984418336</v>
      </c>
      <c r="AB183" s="193">
        <v>118.54941572916745</v>
      </c>
      <c r="AC183" s="193">
        <v>123.48563243104833</v>
      </c>
      <c r="AD183" s="193">
        <v>123.20451781935368</v>
      </c>
      <c r="AE183" s="193">
        <v>119.58850009242533</v>
      </c>
      <c r="AF183" s="193">
        <v>104.55728894153499</v>
      </c>
      <c r="AG183" s="193">
        <v>110.72802919900209</v>
      </c>
      <c r="AH183" s="193">
        <v>113.05652807873541</v>
      </c>
      <c r="AI183" s="193">
        <v>108.60295512806903</v>
      </c>
      <c r="AJ183" s="187"/>
    </row>
    <row r="184" spans="1:36" x14ac:dyDescent="0.25">
      <c r="A184" s="22" t="s">
        <v>25</v>
      </c>
      <c r="B184" s="193">
        <v>185.74697566781131</v>
      </c>
      <c r="C184" s="193">
        <v>197.1198886646238</v>
      </c>
      <c r="D184" s="193">
        <v>129.58608574213793</v>
      </c>
      <c r="E184" s="193">
        <v>106.62313487887829</v>
      </c>
      <c r="F184" s="193">
        <v>95.955349282651127</v>
      </c>
      <c r="G184" s="193">
        <v>103.34312107825686</v>
      </c>
      <c r="H184" s="193">
        <v>111.92977617910098</v>
      </c>
      <c r="I184" s="193">
        <v>106.19466819100153</v>
      </c>
      <c r="J184" s="193">
        <v>111.94915251858299</v>
      </c>
      <c r="K184" s="193">
        <v>96.643635718913103</v>
      </c>
      <c r="L184" s="193">
        <v>88.707226840892304</v>
      </c>
      <c r="M184" s="193">
        <v>102.03239003865215</v>
      </c>
      <c r="N184" s="193">
        <v>110.19009377830436</v>
      </c>
      <c r="O184" s="193">
        <v>115.64046828541595</v>
      </c>
      <c r="P184" s="193">
        <v>118.3477059979776</v>
      </c>
      <c r="Q184" s="193">
        <v>113.85879018365412</v>
      </c>
      <c r="R184" s="193">
        <v>114.65345496050715</v>
      </c>
      <c r="S184" s="193">
        <v>125.23855663245007</v>
      </c>
      <c r="T184" s="193">
        <v>126.65961548338497</v>
      </c>
      <c r="U184" s="193">
        <v>117.93539594755542</v>
      </c>
      <c r="V184" s="193">
        <v>96.219110203260627</v>
      </c>
      <c r="W184" s="193">
        <v>102.6810100151085</v>
      </c>
      <c r="X184" s="193">
        <v>105.0840593133467</v>
      </c>
      <c r="Y184" s="193">
        <v>99.976436788757752</v>
      </c>
      <c r="Z184" s="193">
        <v>100.42981286098195</v>
      </c>
      <c r="AA184" s="193">
        <v>103.86167466900655</v>
      </c>
      <c r="AB184" s="193">
        <v>108.7091933099252</v>
      </c>
      <c r="AC184" s="193">
        <v>115.22559343452448</v>
      </c>
      <c r="AD184" s="193">
        <v>119.02126070341801</v>
      </c>
      <c r="AE184" s="193">
        <v>119.05396486736362</v>
      </c>
      <c r="AF184" s="193">
        <v>116.43537153506951</v>
      </c>
      <c r="AG184" s="193">
        <v>121.19724515887334</v>
      </c>
      <c r="AH184" s="193">
        <v>108.72153080650806</v>
      </c>
      <c r="AI184" s="193">
        <v>107.26510466776259</v>
      </c>
      <c r="AJ184" s="187"/>
    </row>
    <row r="185" spans="1:36" x14ac:dyDescent="0.25">
      <c r="A185" s="22" t="s">
        <v>27</v>
      </c>
      <c r="B185" s="193">
        <v>117.63408262483129</v>
      </c>
      <c r="C185" s="193">
        <v>112.25061473594383</v>
      </c>
      <c r="D185" s="193">
        <v>101.68539097195037</v>
      </c>
      <c r="E185" s="193">
        <v>104.42384767634648</v>
      </c>
      <c r="F185" s="193">
        <v>101.54203793039814</v>
      </c>
      <c r="G185" s="193">
        <v>105.48806147029518</v>
      </c>
      <c r="H185" s="193">
        <v>108.53522327622031</v>
      </c>
      <c r="I185" s="193">
        <v>106.66879349655434</v>
      </c>
      <c r="J185" s="193">
        <v>105.48212160170837</v>
      </c>
      <c r="K185" s="193">
        <v>105.03134487082158</v>
      </c>
      <c r="L185" s="193">
        <v>103.34470678102268</v>
      </c>
      <c r="M185" s="193">
        <v>105.97746301137475</v>
      </c>
      <c r="N185" s="193">
        <v>106.18779082115486</v>
      </c>
      <c r="O185" s="193">
        <v>108.76483712571095</v>
      </c>
      <c r="P185" s="193">
        <v>109.40432334836652</v>
      </c>
      <c r="Q185" s="193">
        <v>118.21367175341264</v>
      </c>
      <c r="R185" s="193">
        <v>117.17393280518462</v>
      </c>
      <c r="S185" s="193">
        <v>114.78283492073142</v>
      </c>
      <c r="T185" s="193">
        <v>113.2435230808606</v>
      </c>
      <c r="U185" s="193">
        <v>107.85431406219237</v>
      </c>
      <c r="V185" s="193">
        <v>111.17788859238027</v>
      </c>
      <c r="W185" s="193">
        <v>109.27501396493915</v>
      </c>
      <c r="X185" s="193">
        <v>104.42218512524006</v>
      </c>
      <c r="Y185" s="193">
        <v>101.20808539450748</v>
      </c>
      <c r="Z185" s="193">
        <v>101.2598176263528</v>
      </c>
      <c r="AA185" s="193">
        <v>107.50047728889312</v>
      </c>
      <c r="AB185" s="193">
        <v>109.25305072205025</v>
      </c>
      <c r="AC185" s="193">
        <v>114.58609998072866</v>
      </c>
      <c r="AD185" s="193">
        <v>115.10257745410971</v>
      </c>
      <c r="AE185" s="193">
        <v>115.2653550333434</v>
      </c>
      <c r="AF185" s="193">
        <v>112.94941593762076</v>
      </c>
      <c r="AG185" s="193">
        <v>118.75482426961058</v>
      </c>
      <c r="AH185" s="193">
        <v>112.31226494872276</v>
      </c>
      <c r="AI185" s="193">
        <v>105.97021493489827</v>
      </c>
      <c r="AJ185" s="187"/>
    </row>
    <row r="186" spans="1:36" x14ac:dyDescent="0.25">
      <c r="A186" s="22" t="s">
        <v>22</v>
      </c>
      <c r="B186" s="193">
        <v>111.35796073895182</v>
      </c>
      <c r="C186" s="193">
        <v>113.99221115760031</v>
      </c>
      <c r="D186" s="193">
        <v>113.17854551896156</v>
      </c>
      <c r="E186" s="193">
        <v>112.53387794179113</v>
      </c>
      <c r="F186" s="193">
        <v>111.10245548779861</v>
      </c>
      <c r="G186" s="193">
        <v>120.50656718951141</v>
      </c>
      <c r="H186" s="193">
        <v>120.1902220379681</v>
      </c>
      <c r="I186" s="193">
        <v>121.93181459349265</v>
      </c>
      <c r="J186" s="193">
        <v>125.49825072337578</v>
      </c>
      <c r="K186" s="193">
        <v>126.96271328022374</v>
      </c>
      <c r="L186" s="193">
        <v>129.58663130202549</v>
      </c>
      <c r="M186" s="193">
        <v>129.83573185873516</v>
      </c>
      <c r="N186" s="193">
        <v>130.78255269437952</v>
      </c>
      <c r="O186" s="193">
        <v>136.76483707361217</v>
      </c>
      <c r="P186" s="193">
        <v>136.7392218876661</v>
      </c>
      <c r="Q186" s="193">
        <v>138.26546708200871</v>
      </c>
      <c r="R186" s="193">
        <v>136.67913962697179</v>
      </c>
      <c r="S186" s="193">
        <v>135.96475328241104</v>
      </c>
      <c r="T186" s="193">
        <v>133.08602353939591</v>
      </c>
      <c r="U186" s="193">
        <v>123.25187512436766</v>
      </c>
      <c r="V186" s="193">
        <v>126.12883279090029</v>
      </c>
      <c r="W186" s="193">
        <v>121.30386419863036</v>
      </c>
      <c r="X186" s="193">
        <v>116.26466781526419</v>
      </c>
      <c r="Y186" s="193">
        <v>111.53053451672834</v>
      </c>
      <c r="Z186" s="193">
        <v>105.29014970474307</v>
      </c>
      <c r="AA186" s="193">
        <v>109.45483841023817</v>
      </c>
      <c r="AB186" s="193">
        <v>108.90181157705163</v>
      </c>
      <c r="AC186" s="193">
        <v>112.78924684002297</v>
      </c>
      <c r="AD186" s="193">
        <v>111.56196811396167</v>
      </c>
      <c r="AE186" s="193">
        <v>110.65080453404688</v>
      </c>
      <c r="AF186" s="193">
        <v>101.11170832961109</v>
      </c>
      <c r="AG186" s="193">
        <v>110.6715821114358</v>
      </c>
      <c r="AH186" s="193">
        <v>106.76627347256697</v>
      </c>
      <c r="AI186" s="193">
        <v>102.50125283062157</v>
      </c>
      <c r="AJ186" s="187"/>
    </row>
    <row r="187" spans="1:36" x14ac:dyDescent="0.25">
      <c r="A187" s="22" t="s">
        <v>24</v>
      </c>
      <c r="B187" s="193">
        <v>132.21362072454971</v>
      </c>
      <c r="C187" s="193">
        <v>120.54804430581895</v>
      </c>
      <c r="D187" s="193">
        <v>100.18454029511918</v>
      </c>
      <c r="E187" s="193">
        <v>89.525748595627832</v>
      </c>
      <c r="F187" s="193">
        <v>83.96400454326492</v>
      </c>
      <c r="G187" s="193">
        <v>80.115978293036022</v>
      </c>
      <c r="H187" s="193">
        <v>79.552625174577685</v>
      </c>
      <c r="I187" s="193">
        <v>77.889044677272636</v>
      </c>
      <c r="J187" s="193">
        <v>75.917730128482901</v>
      </c>
      <c r="K187" s="193">
        <v>70.354168889585395</v>
      </c>
      <c r="L187" s="193">
        <v>68.074979164173712</v>
      </c>
      <c r="M187" s="193">
        <v>77.177747872850333</v>
      </c>
      <c r="N187" s="193">
        <v>77.953514844745015</v>
      </c>
      <c r="O187" s="193">
        <v>83.089240189789464</v>
      </c>
      <c r="P187" s="193">
        <v>86.233696607102061</v>
      </c>
      <c r="Q187" s="193">
        <v>90.243368964370745</v>
      </c>
      <c r="R187" s="193">
        <v>93.247661223211011</v>
      </c>
      <c r="S187" s="193">
        <v>95.986087267525036</v>
      </c>
      <c r="T187" s="193">
        <v>93.589980883379496</v>
      </c>
      <c r="U187" s="193">
        <v>92.591368547008244</v>
      </c>
      <c r="V187" s="193">
        <v>96.36846287486371</v>
      </c>
      <c r="W187" s="193">
        <v>92.669891376912716</v>
      </c>
      <c r="X187" s="193">
        <v>97.836324886432152</v>
      </c>
      <c r="Y187" s="193">
        <v>97.359263276222009</v>
      </c>
      <c r="Z187" s="193">
        <v>97.987304318630123</v>
      </c>
      <c r="AA187" s="193">
        <v>97.690917256769069</v>
      </c>
      <c r="AB187" s="193">
        <v>100.08327556162983</v>
      </c>
      <c r="AC187" s="193">
        <v>103.29611469266443</v>
      </c>
      <c r="AD187" s="193">
        <v>104.57476378724128</v>
      </c>
      <c r="AE187" s="193">
        <v>107.73014758579309</v>
      </c>
      <c r="AF187" s="193">
        <v>100.26138991180363</v>
      </c>
      <c r="AG187" s="193">
        <v>105.87987574628028</v>
      </c>
      <c r="AH187" s="193">
        <v>100.00204397477926</v>
      </c>
      <c r="AI187" s="193">
        <v>98.281291423084767</v>
      </c>
      <c r="AJ187" s="187"/>
    </row>
    <row r="188" spans="1:36" x14ac:dyDescent="0.25">
      <c r="A188" s="22" t="s">
        <v>21</v>
      </c>
      <c r="B188" s="193">
        <v>84.730861198904748</v>
      </c>
      <c r="C188" s="193">
        <v>70.923168915258088</v>
      </c>
      <c r="D188" s="193">
        <v>67.436485405902914</v>
      </c>
      <c r="E188" s="193">
        <v>69.712674759113213</v>
      </c>
      <c r="F188" s="193">
        <v>67.083662009125632</v>
      </c>
      <c r="G188" s="193">
        <v>68.908696550875931</v>
      </c>
      <c r="H188" s="193">
        <v>75.958962421583848</v>
      </c>
      <c r="I188" s="193">
        <v>78.359145145364209</v>
      </c>
      <c r="J188" s="193">
        <v>79.522985744174548</v>
      </c>
      <c r="K188" s="193">
        <v>81.638075212149857</v>
      </c>
      <c r="L188" s="193">
        <v>79.020215286138466</v>
      </c>
      <c r="M188" s="193">
        <v>86.099494436614364</v>
      </c>
      <c r="N188" s="193">
        <v>87.899208313842735</v>
      </c>
      <c r="O188" s="193">
        <v>94.073001153904031</v>
      </c>
      <c r="P188" s="193">
        <v>94.136431611401107</v>
      </c>
      <c r="Q188" s="193">
        <v>95.674101067049023</v>
      </c>
      <c r="R188" s="193">
        <v>95.095623708546839</v>
      </c>
      <c r="S188" s="193">
        <v>98.824092332729805</v>
      </c>
      <c r="T188" s="193">
        <v>96.512230265213077</v>
      </c>
      <c r="U188" s="193">
        <v>92.970403935592302</v>
      </c>
      <c r="V188" s="193">
        <v>92.221454074476725</v>
      </c>
      <c r="W188" s="193">
        <v>90.610816164734644</v>
      </c>
      <c r="X188" s="193">
        <v>85.468565598000367</v>
      </c>
      <c r="Y188" s="193">
        <v>84.365955530423605</v>
      </c>
      <c r="Z188" s="193">
        <v>80.965678608280655</v>
      </c>
      <c r="AA188" s="193">
        <v>85.204024477895373</v>
      </c>
      <c r="AB188" s="193">
        <v>86.987008592111337</v>
      </c>
      <c r="AC188" s="193">
        <v>91.236541956654079</v>
      </c>
      <c r="AD188" s="193">
        <v>90.704118309829681</v>
      </c>
      <c r="AE188" s="193">
        <v>92.984776031099543</v>
      </c>
      <c r="AF188" s="193">
        <v>88.590798907134101</v>
      </c>
      <c r="AG188" s="193">
        <v>93.760710562939991</v>
      </c>
      <c r="AH188" s="193">
        <v>92.433134876712217</v>
      </c>
      <c r="AI188" s="193">
        <v>96.387242806475584</v>
      </c>
      <c r="AJ188" s="187"/>
    </row>
    <row r="189" spans="1:36" x14ac:dyDescent="0.25">
      <c r="A189" s="22" t="s">
        <v>18</v>
      </c>
      <c r="B189" s="193">
        <v>102.3597102903578</v>
      </c>
      <c r="C189" s="193">
        <v>100.38368807160656</v>
      </c>
      <c r="D189" s="193">
        <v>103.14678712006361</v>
      </c>
      <c r="E189" s="193">
        <v>103.45979726886064</v>
      </c>
      <c r="F189" s="193">
        <v>106.53807687434859</v>
      </c>
      <c r="G189" s="193">
        <v>107.57695848309405</v>
      </c>
      <c r="H189" s="193">
        <v>107.99860875159563</v>
      </c>
      <c r="I189" s="193">
        <v>111.28209461668429</v>
      </c>
      <c r="J189" s="193">
        <v>117.20617885114441</v>
      </c>
      <c r="K189" s="193">
        <v>115.99831788330378</v>
      </c>
      <c r="L189" s="193">
        <v>122.39275784137665</v>
      </c>
      <c r="M189" s="193">
        <v>124.68660950098787</v>
      </c>
      <c r="N189" s="193">
        <v>124.51365615891002</v>
      </c>
      <c r="O189" s="193">
        <v>127.51950719005623</v>
      </c>
      <c r="P189" s="193">
        <v>129.33999374244141</v>
      </c>
      <c r="Q189" s="193">
        <v>129.49186766493659</v>
      </c>
      <c r="R189" s="193">
        <v>130.44039191924628</v>
      </c>
      <c r="S189" s="193">
        <v>130.44239257528628</v>
      </c>
      <c r="T189" s="193">
        <v>130.62338823555365</v>
      </c>
      <c r="U189" s="193">
        <v>124.2965594071788</v>
      </c>
      <c r="V189" s="193">
        <v>116.93862836014065</v>
      </c>
      <c r="W189" s="193">
        <v>114.00879974381915</v>
      </c>
      <c r="X189" s="193">
        <v>111.44795391761765</v>
      </c>
      <c r="Y189" s="193">
        <v>99.648958274167185</v>
      </c>
      <c r="Z189" s="193">
        <v>99.083875554862459</v>
      </c>
      <c r="AA189" s="193">
        <v>99.758943575153395</v>
      </c>
      <c r="AB189" s="193">
        <v>98.515347725113756</v>
      </c>
      <c r="AC189" s="193">
        <v>103.14695316103641</v>
      </c>
      <c r="AD189" s="193">
        <v>101.43542343870523</v>
      </c>
      <c r="AE189" s="193">
        <v>101.78480556708925</v>
      </c>
      <c r="AF189" s="193">
        <v>86.228998004863527</v>
      </c>
      <c r="AG189" s="193">
        <v>91.43657755038285</v>
      </c>
      <c r="AH189" s="193">
        <v>95.274622645099114</v>
      </c>
      <c r="AI189" s="193">
        <v>92.486674645683081</v>
      </c>
      <c r="AJ189" s="187"/>
    </row>
    <row r="190" spans="1:36" x14ac:dyDescent="0.25">
      <c r="A190" s="22" t="s">
        <v>32</v>
      </c>
      <c r="B190" s="193">
        <v>74.782928162729164</v>
      </c>
      <c r="C190" s="193">
        <v>75.983975232389426</v>
      </c>
      <c r="D190" s="193">
        <v>80.745906368715112</v>
      </c>
      <c r="E190" s="193">
        <v>79.200222040113076</v>
      </c>
      <c r="F190" s="193">
        <v>80.712018407940903</v>
      </c>
      <c r="G190" s="193">
        <v>88.736191631666145</v>
      </c>
      <c r="H190" s="193">
        <v>87.72575316668879</v>
      </c>
      <c r="I190" s="193">
        <v>91.904743521446832</v>
      </c>
      <c r="J190" s="193">
        <v>98.298414270401949</v>
      </c>
      <c r="K190" s="193">
        <v>105.89953835584943</v>
      </c>
      <c r="L190" s="193">
        <v>106.39581503483943</v>
      </c>
      <c r="M190" s="193">
        <v>105.48921794243103</v>
      </c>
      <c r="N190" s="193">
        <v>109.11846053010443</v>
      </c>
      <c r="O190" s="193">
        <v>106.1829625321889</v>
      </c>
      <c r="P190" s="193">
        <v>109.56564935715957</v>
      </c>
      <c r="Q190" s="193">
        <v>111.76618668977935</v>
      </c>
      <c r="R190" s="193">
        <v>106.54715739782046</v>
      </c>
      <c r="S190" s="193">
        <v>106.10181894516334</v>
      </c>
      <c r="T190" s="193">
        <v>103.61229701803383</v>
      </c>
      <c r="U190" s="193">
        <v>101.68155111789116</v>
      </c>
      <c r="V190" s="193">
        <v>98.366599867460835</v>
      </c>
      <c r="W190" s="193">
        <v>96.341784673973706</v>
      </c>
      <c r="X190" s="193">
        <v>91.064375908589398</v>
      </c>
      <c r="Y190" s="193">
        <v>91.837194966550015</v>
      </c>
      <c r="Z190" s="193">
        <v>93.48689479181148</v>
      </c>
      <c r="AA190" s="193">
        <v>97.590975131506397</v>
      </c>
      <c r="AB190" s="193">
        <v>98.058601228290854</v>
      </c>
      <c r="AC190" s="193">
        <v>102.88386045192421</v>
      </c>
      <c r="AD190" s="193">
        <v>100.63409644370957</v>
      </c>
      <c r="AE190" s="193">
        <v>100.71623001547589</v>
      </c>
      <c r="AF190" s="193">
        <v>89.126764041272651</v>
      </c>
      <c r="AG190" s="193">
        <v>89.434528953713752</v>
      </c>
      <c r="AH190" s="193">
        <v>93.566474400009128</v>
      </c>
      <c r="AI190" s="193">
        <v>90.278221588474096</v>
      </c>
      <c r="AJ190" s="187"/>
    </row>
    <row r="191" spans="1:36" x14ac:dyDescent="0.25">
      <c r="A191" s="22" t="s">
        <v>33</v>
      </c>
      <c r="B191" s="193">
        <v>113.96785893308007</v>
      </c>
      <c r="C191" s="193">
        <v>93.666448878622262</v>
      </c>
      <c r="D191" s="193">
        <v>85.004041422996508</v>
      </c>
      <c r="E191" s="193">
        <v>84.479585845146389</v>
      </c>
      <c r="F191" s="193">
        <v>79.596164845417135</v>
      </c>
      <c r="G191" s="193">
        <v>86.250593134303671</v>
      </c>
      <c r="H191" s="193">
        <v>88.611477415950503</v>
      </c>
      <c r="I191" s="193">
        <v>83.4667258616672</v>
      </c>
      <c r="J191" s="193">
        <v>76.644121996655173</v>
      </c>
      <c r="K191" s="193">
        <v>67.752027327629847</v>
      </c>
      <c r="L191" s="193">
        <v>68.532994010149409</v>
      </c>
      <c r="M191" s="193">
        <v>69.049268679635006</v>
      </c>
      <c r="N191" s="193">
        <v>73.480625651894385</v>
      </c>
      <c r="O191" s="193">
        <v>77.293623181476875</v>
      </c>
      <c r="P191" s="193">
        <v>76.544164106161276</v>
      </c>
      <c r="Q191" s="193">
        <v>75.750197896826521</v>
      </c>
      <c r="R191" s="193">
        <v>78.977355147119425</v>
      </c>
      <c r="S191" s="193">
        <v>78.938646230996014</v>
      </c>
      <c r="T191" s="193">
        <v>80.527093023368508</v>
      </c>
      <c r="U191" s="193">
        <v>71.29627593346278</v>
      </c>
      <c r="V191" s="193">
        <v>72.249387585901204</v>
      </c>
      <c r="W191" s="193">
        <v>74.123523922574805</v>
      </c>
      <c r="X191" s="193">
        <v>72.916412403744516</v>
      </c>
      <c r="Y191" s="193">
        <v>66.732198842022257</v>
      </c>
      <c r="Z191" s="193">
        <v>66.463501170659057</v>
      </c>
      <c r="AA191" s="193">
        <v>67.251152566899293</v>
      </c>
      <c r="AB191" s="193">
        <v>67.432538915219354</v>
      </c>
      <c r="AC191" s="193">
        <v>71.533197016546922</v>
      </c>
      <c r="AD191" s="193">
        <v>72.040076881330066</v>
      </c>
      <c r="AE191" s="193">
        <v>71.68200224801538</v>
      </c>
      <c r="AF191" s="193">
        <v>69.888780070483278</v>
      </c>
      <c r="AG191" s="193">
        <v>74.843438708586788</v>
      </c>
      <c r="AH191" s="193">
        <v>69.637031622235682</v>
      </c>
      <c r="AI191" s="193">
        <v>67.659262502579438</v>
      </c>
      <c r="AJ191" s="187"/>
    </row>
    <row r="192" spans="1:36" x14ac:dyDescent="0.25">
      <c r="A192" s="22"/>
      <c r="B192" s="193"/>
      <c r="C192" s="193"/>
      <c r="D192" s="193"/>
      <c r="E192" s="193"/>
      <c r="F192" s="193"/>
      <c r="G192" s="193"/>
      <c r="H192" s="193"/>
      <c r="I192" s="193"/>
      <c r="J192" s="193"/>
      <c r="K192" s="193"/>
      <c r="L192" s="193"/>
      <c r="M192" s="193"/>
      <c r="N192" s="193"/>
      <c r="O192" s="193"/>
      <c r="P192" s="193"/>
      <c r="Q192" s="193"/>
      <c r="R192" s="193"/>
      <c r="S192" s="193"/>
      <c r="T192" s="193"/>
      <c r="U192" s="193"/>
      <c r="V192" s="193"/>
      <c r="W192" s="193"/>
      <c r="X192" s="193"/>
      <c r="Y192" s="193"/>
      <c r="Z192" s="193"/>
      <c r="AA192" s="193"/>
      <c r="AB192" s="193"/>
      <c r="AC192" s="193"/>
      <c r="AD192" s="193"/>
      <c r="AE192" s="193"/>
      <c r="AF192" s="193"/>
      <c r="AG192" s="193"/>
      <c r="AH192" s="193"/>
      <c r="AI192" s="193"/>
      <c r="AJ192" s="187"/>
    </row>
    <row r="193" spans="1:36" x14ac:dyDescent="0.25">
      <c r="A193" s="22" t="s">
        <v>38</v>
      </c>
      <c r="B193" s="193">
        <v>399.3598518430955</v>
      </c>
      <c r="C193" s="193">
        <v>359.04555509524516</v>
      </c>
      <c r="D193" s="193">
        <v>348.03451316189694</v>
      </c>
      <c r="E193" s="193">
        <v>369.22701668534148</v>
      </c>
      <c r="F193" s="193">
        <v>371.79518908640932</v>
      </c>
      <c r="G193" s="193">
        <v>371.53364696716585</v>
      </c>
      <c r="H193" s="193">
        <v>398.4753953977862</v>
      </c>
      <c r="I193" s="193">
        <v>392.26301903851424</v>
      </c>
      <c r="J193" s="193">
        <v>418.65254918661725</v>
      </c>
      <c r="K193" s="193">
        <v>463.60328893918296</v>
      </c>
      <c r="L193" s="193">
        <v>513.14586327132508</v>
      </c>
      <c r="M193" s="193">
        <v>485.40815426258371</v>
      </c>
      <c r="N193" s="193">
        <v>495.34383669196546</v>
      </c>
      <c r="O193" s="193">
        <v>492.59287762028077</v>
      </c>
      <c r="P193" s="193">
        <v>487.50072615892901</v>
      </c>
      <c r="Q193" s="193">
        <v>490.45425901892861</v>
      </c>
      <c r="R193" s="193">
        <v>590.96908209982973</v>
      </c>
      <c r="S193" s="193">
        <v>677.95248186380309</v>
      </c>
      <c r="T193" s="193">
        <v>760.96624917976658</v>
      </c>
      <c r="U193" s="193">
        <v>772.13999210941608</v>
      </c>
      <c r="V193" s="193">
        <v>738.44092812391773</v>
      </c>
      <c r="W193" s="193">
        <v>788.84263248464447</v>
      </c>
      <c r="X193" s="193">
        <v>768.26223578189786</v>
      </c>
      <c r="Y193" s="193">
        <v>792.33860068291199</v>
      </c>
      <c r="Z193" s="193">
        <v>782.83027042628908</v>
      </c>
      <c r="AA193" s="193">
        <v>746.88748100881196</v>
      </c>
      <c r="AB193" s="193">
        <v>713.8216817179856</v>
      </c>
      <c r="AC193" s="193">
        <v>746.1543908804224</v>
      </c>
      <c r="AD193" s="193">
        <v>798.03060123403634</v>
      </c>
      <c r="AE193" s="193">
        <v>750.79293035398655</v>
      </c>
      <c r="AF193" s="193">
        <v>690.86574447868088</v>
      </c>
      <c r="AG193" s="193">
        <v>690.18790537755694</v>
      </c>
      <c r="AH193" s="193">
        <v>714.40406593523426</v>
      </c>
      <c r="AI193" s="193">
        <v>699.66898168445266</v>
      </c>
      <c r="AJ193" s="187"/>
    </row>
    <row r="194" spans="1:36" x14ac:dyDescent="0.25">
      <c r="A194" s="22" t="s">
        <v>39</v>
      </c>
      <c r="B194" s="193">
        <v>211.24750514750838</v>
      </c>
      <c r="C194" s="193">
        <v>214.87648188280474</v>
      </c>
      <c r="D194" s="193">
        <v>217.84025515521449</v>
      </c>
      <c r="E194" s="193">
        <v>230.00767799901703</v>
      </c>
      <c r="F194" s="193">
        <v>225.67449520962168</v>
      </c>
      <c r="G194" s="193">
        <v>227.5038549722772</v>
      </c>
      <c r="H194" s="193">
        <v>222.18424094333196</v>
      </c>
      <c r="I194" s="193">
        <v>234.74415566321869</v>
      </c>
      <c r="J194" s="193">
        <v>243.60727354384133</v>
      </c>
      <c r="K194" s="193">
        <v>253.02796148496543</v>
      </c>
      <c r="L194" s="193">
        <v>246.66034654036832</v>
      </c>
      <c r="M194" s="193">
        <v>260.92448854607909</v>
      </c>
      <c r="N194" s="193">
        <v>239.53548268305551</v>
      </c>
      <c r="O194" s="193">
        <v>255.81275465417997</v>
      </c>
      <c r="P194" s="193">
        <v>269.511375857818</v>
      </c>
      <c r="Q194" s="193">
        <v>275.9903312005589</v>
      </c>
      <c r="R194" s="193">
        <v>275.28135633253521</v>
      </c>
      <c r="S194" s="193">
        <v>257.97853874723512</v>
      </c>
      <c r="T194" s="193">
        <v>280.094907699131</v>
      </c>
      <c r="U194" s="193">
        <v>271.2446925062489</v>
      </c>
      <c r="V194" s="193">
        <v>284.94109874873385</v>
      </c>
      <c r="W194" s="193">
        <v>246.3872546518966</v>
      </c>
      <c r="X194" s="193">
        <v>258.86829600450881</v>
      </c>
      <c r="Y194" s="193">
        <v>267.62239493989142</v>
      </c>
      <c r="Z194" s="193">
        <v>243.038244442809</v>
      </c>
      <c r="AA194" s="193">
        <v>216.7637456875041</v>
      </c>
      <c r="AB194" s="193">
        <v>236.42722389880294</v>
      </c>
      <c r="AC194" s="193">
        <v>247.28047453206034</v>
      </c>
      <c r="AD194" s="193">
        <v>246.42843036857448</v>
      </c>
      <c r="AE194" s="193">
        <v>233.29503874845821</v>
      </c>
      <c r="AF194" s="193">
        <v>226.08910291043637</v>
      </c>
      <c r="AG194" s="193">
        <v>233.04076571275311</v>
      </c>
      <c r="AH194" s="193">
        <v>209.54149268147026</v>
      </c>
      <c r="AI194" s="193">
        <v>219.99442446908208</v>
      </c>
      <c r="AJ194" s="187"/>
    </row>
    <row r="195" spans="1:36" x14ac:dyDescent="0.25">
      <c r="A195" s="22"/>
      <c r="B195" s="193"/>
      <c r="C195" s="193"/>
      <c r="D195" s="193"/>
      <c r="E195" s="193"/>
      <c r="F195" s="193"/>
      <c r="G195" s="193"/>
      <c r="H195" s="193"/>
      <c r="I195" s="193"/>
      <c r="J195" s="193"/>
      <c r="K195" s="193"/>
      <c r="L195" s="193"/>
      <c r="M195" s="193"/>
      <c r="N195" s="193"/>
      <c r="O195" s="193"/>
      <c r="P195" s="193"/>
      <c r="Q195" s="193"/>
      <c r="R195" s="193"/>
      <c r="S195" s="193"/>
      <c r="T195" s="193"/>
      <c r="U195" s="193"/>
      <c r="V195" s="193"/>
      <c r="W195" s="193"/>
      <c r="X195" s="193"/>
      <c r="Y195" s="193"/>
      <c r="Z195" s="193"/>
      <c r="AA195" s="193"/>
      <c r="AB195" s="193"/>
      <c r="AC195" s="193"/>
      <c r="AD195" s="193"/>
      <c r="AE195" s="193"/>
      <c r="AF195" s="193"/>
      <c r="AG195" s="193"/>
      <c r="AH195" s="193"/>
      <c r="AI195" s="193"/>
      <c r="AJ195" s="187"/>
    </row>
    <row r="196" spans="1:36" x14ac:dyDescent="0.25">
      <c r="A196" s="22" t="s">
        <v>42</v>
      </c>
      <c r="B196" s="193" t="s">
        <v>4</v>
      </c>
      <c r="C196" s="193" t="s">
        <v>4</v>
      </c>
      <c r="D196" s="193" t="s">
        <v>4</v>
      </c>
      <c r="E196" s="193" t="s">
        <v>4</v>
      </c>
      <c r="F196" s="193" t="s">
        <v>4</v>
      </c>
      <c r="G196" s="193" t="s">
        <v>4</v>
      </c>
      <c r="H196" s="193" t="s">
        <v>4</v>
      </c>
      <c r="I196" s="193" t="s">
        <v>4</v>
      </c>
      <c r="J196" s="193" t="s">
        <v>4</v>
      </c>
      <c r="K196" s="193">
        <v>69.462156007334983</v>
      </c>
      <c r="L196" s="193">
        <v>75.473793669247627</v>
      </c>
      <c r="M196" s="193">
        <v>82.532007175732559</v>
      </c>
      <c r="N196" s="193">
        <v>88.139163751715188</v>
      </c>
      <c r="O196" s="193">
        <v>92.800349836962567</v>
      </c>
      <c r="P196" s="193">
        <v>101.43554075673106</v>
      </c>
      <c r="Q196" s="193">
        <v>90.11087908477009</v>
      </c>
      <c r="R196" s="193">
        <v>96.222158896783469</v>
      </c>
      <c r="S196" s="193">
        <v>93.957138556549907</v>
      </c>
      <c r="T196" s="193">
        <v>95.917646673881379</v>
      </c>
      <c r="U196" s="193">
        <v>86.935464203714375</v>
      </c>
      <c r="V196" s="193">
        <v>89.434216128617706</v>
      </c>
      <c r="W196" s="193">
        <v>94.255815412679411</v>
      </c>
      <c r="X196" s="193">
        <v>84.762398448365715</v>
      </c>
      <c r="Y196" s="193">
        <v>87.157123750523041</v>
      </c>
      <c r="Z196" s="193">
        <v>78.351039681063824</v>
      </c>
      <c r="AA196" s="193">
        <v>87.292694541895571</v>
      </c>
      <c r="AB196" s="193">
        <v>91.427443752250454</v>
      </c>
      <c r="AC196" s="193">
        <v>93.742172603558501</v>
      </c>
      <c r="AD196" s="193">
        <v>92.959529491344924</v>
      </c>
      <c r="AE196" s="193">
        <v>92.791016898332572</v>
      </c>
      <c r="AF196" s="193">
        <v>96.508975046576978</v>
      </c>
      <c r="AG196" s="193">
        <v>98.975175313506554</v>
      </c>
      <c r="AH196" s="193">
        <v>101.2304832719224</v>
      </c>
      <c r="AI196" s="193">
        <v>100.68116621145255</v>
      </c>
      <c r="AJ196" s="187"/>
    </row>
    <row r="197" spans="1:36" x14ac:dyDescent="0.25">
      <c r="A197" s="22" t="s">
        <v>178</v>
      </c>
      <c r="B197" s="193">
        <v>39.163143078626</v>
      </c>
      <c r="C197" s="193">
        <v>37.987445950563469</v>
      </c>
      <c r="D197" s="193">
        <v>38.73941455527784</v>
      </c>
      <c r="E197" s="193">
        <v>40.366956471888351</v>
      </c>
      <c r="F197" s="193">
        <v>39.043994546519201</v>
      </c>
      <c r="G197" s="193">
        <v>41.987606052612861</v>
      </c>
      <c r="H197" s="193">
        <v>45.076318396964062</v>
      </c>
      <c r="I197" s="193">
        <v>46.605395530110812</v>
      </c>
      <c r="J197" s="193">
        <v>46.296697618061415</v>
      </c>
      <c r="K197" s="193">
        <v>44.871491827290022</v>
      </c>
      <c r="L197" s="193">
        <v>48.630524541061611</v>
      </c>
      <c r="M197" s="193">
        <v>46.090963516001764</v>
      </c>
      <c r="N197" s="193">
        <v>48.329686405349989</v>
      </c>
      <c r="O197" s="193">
        <v>50.584000406856127</v>
      </c>
      <c r="P197" s="193">
        <v>51.635245844483208</v>
      </c>
      <c r="Q197" s="193">
        <v>53.152839600388887</v>
      </c>
      <c r="R197" s="193">
        <v>57.668805758258728</v>
      </c>
      <c r="S197" s="193">
        <v>61.401315004207582</v>
      </c>
      <c r="T197" s="193">
        <v>59.396900481589498</v>
      </c>
      <c r="U197" s="193">
        <v>58.539449963714979</v>
      </c>
      <c r="V197" s="193">
        <v>61.016654674049995</v>
      </c>
      <c r="W197" s="193">
        <v>64.170558645832429</v>
      </c>
      <c r="X197" s="193">
        <v>66.173737905686295</v>
      </c>
      <c r="Y197" s="193">
        <v>63.638995142288671</v>
      </c>
      <c r="Z197" s="193">
        <v>67.346983972319876</v>
      </c>
      <c r="AA197" s="193">
        <v>71.785613949481814</v>
      </c>
      <c r="AB197" s="193">
        <v>74.72065736789169</v>
      </c>
      <c r="AC197" s="193">
        <v>79.364867719951576</v>
      </c>
      <c r="AD197" s="193">
        <v>77.22365444352701</v>
      </c>
      <c r="AE197" s="193">
        <v>77.11543546194558</v>
      </c>
      <c r="AF197" s="193">
        <v>74.823593102889532</v>
      </c>
      <c r="AG197" s="193">
        <v>81.297354514287861</v>
      </c>
      <c r="AH197" s="193">
        <v>79.159180556727776</v>
      </c>
      <c r="AI197" s="193">
        <v>79.9802668759298</v>
      </c>
      <c r="AJ197" s="187"/>
    </row>
    <row r="198" spans="1:36" x14ac:dyDescent="0.25">
      <c r="A198" s="22" t="s">
        <v>40</v>
      </c>
      <c r="B198" s="193" t="s">
        <v>4</v>
      </c>
      <c r="C198" s="193" t="s">
        <v>4</v>
      </c>
      <c r="D198" s="193" t="s">
        <v>4</v>
      </c>
      <c r="E198" s="193" t="s">
        <v>4</v>
      </c>
      <c r="F198" s="193" t="s">
        <v>4</v>
      </c>
      <c r="G198" s="193" t="s">
        <v>4</v>
      </c>
      <c r="H198" s="193" t="s">
        <v>4</v>
      </c>
      <c r="I198" s="193" t="s">
        <v>4</v>
      </c>
      <c r="J198" s="193" t="s">
        <v>4</v>
      </c>
      <c r="K198" s="193" t="s">
        <v>4</v>
      </c>
      <c r="L198" s="193" t="s">
        <v>4</v>
      </c>
      <c r="M198" s="193" t="s">
        <v>4</v>
      </c>
      <c r="N198" s="193" t="s">
        <v>4</v>
      </c>
      <c r="O198" s="193" t="s">
        <v>4</v>
      </c>
      <c r="P198" s="193" t="s">
        <v>4</v>
      </c>
      <c r="Q198" s="193">
        <v>71.028970362883513</v>
      </c>
      <c r="R198" s="193">
        <v>78.662342258880557</v>
      </c>
      <c r="S198" s="193">
        <v>77.919552441818084</v>
      </c>
      <c r="T198" s="193">
        <v>83.85737795734822</v>
      </c>
      <c r="U198" s="193">
        <v>65.433534740754794</v>
      </c>
      <c r="V198" s="193">
        <v>76.362849171487611</v>
      </c>
      <c r="W198" s="193">
        <v>76.57910946196661</v>
      </c>
      <c r="X198" s="193">
        <v>72.211631963476208</v>
      </c>
      <c r="Y198" s="193">
        <v>67.092856579152922</v>
      </c>
      <c r="Z198" s="193">
        <v>65.604959446261674</v>
      </c>
      <c r="AA198" s="193">
        <v>68.571433164174834</v>
      </c>
      <c r="AB198" s="193">
        <v>66.594765821625217</v>
      </c>
      <c r="AC198" s="193">
        <v>69.76723806891853</v>
      </c>
      <c r="AD198" s="193">
        <v>72.271234126926743</v>
      </c>
      <c r="AE198" s="193">
        <v>74.844828362119131</v>
      </c>
      <c r="AF198" s="193">
        <v>68.842096376591357</v>
      </c>
      <c r="AG198" s="193">
        <v>73.714230940862421</v>
      </c>
      <c r="AH198" s="193">
        <v>71.95717382540883</v>
      </c>
      <c r="AI198" s="193">
        <v>74.579354462092283</v>
      </c>
      <c r="AJ198" s="187"/>
    </row>
    <row r="199" spans="1:36" x14ac:dyDescent="0.25">
      <c r="A199" s="22" t="s">
        <v>97</v>
      </c>
      <c r="B199" s="193">
        <v>55.115312563230432</v>
      </c>
      <c r="C199" s="193">
        <v>53.650496702050695</v>
      </c>
      <c r="D199" s="193">
        <v>59.135300671943241</v>
      </c>
      <c r="E199" s="193">
        <v>56.28739883551674</v>
      </c>
      <c r="F199" s="193">
        <v>53.997398722906162</v>
      </c>
      <c r="G199" s="193">
        <v>54.258304828421288</v>
      </c>
      <c r="H199" s="193">
        <v>61.212498738390018</v>
      </c>
      <c r="I199" s="193">
        <v>55.271605173852741</v>
      </c>
      <c r="J199" s="193">
        <v>60.752627425911683</v>
      </c>
      <c r="K199" s="193">
        <v>57.246104123555114</v>
      </c>
      <c r="L199" s="193">
        <v>55.886485211057895</v>
      </c>
      <c r="M199" s="193">
        <v>53.620053448554295</v>
      </c>
      <c r="N199" s="193">
        <v>52.504624381515029</v>
      </c>
      <c r="O199" s="193">
        <v>57.631151866870518</v>
      </c>
      <c r="P199" s="193">
        <v>56.920459315076862</v>
      </c>
      <c r="Q199" s="193">
        <v>60.129404244112116</v>
      </c>
      <c r="R199" s="193">
        <v>60.903920208544072</v>
      </c>
      <c r="S199" s="193">
        <v>63.568334246680003</v>
      </c>
      <c r="T199" s="193">
        <v>62.075237008826129</v>
      </c>
      <c r="U199" s="193">
        <v>57.577811686799741</v>
      </c>
      <c r="V199" s="193">
        <v>58.769868496562125</v>
      </c>
      <c r="W199" s="193">
        <v>63.543601661219363</v>
      </c>
      <c r="X199" s="193">
        <v>61.068860769572105</v>
      </c>
      <c r="Y199" s="193">
        <v>56.492282380688692</v>
      </c>
      <c r="Z199" s="193">
        <v>54.869462171230182</v>
      </c>
      <c r="AA199" s="193">
        <v>53.844845184450591</v>
      </c>
      <c r="AB199" s="193">
        <v>54.691153481087525</v>
      </c>
      <c r="AC199" s="193">
        <v>55.79049834547105</v>
      </c>
      <c r="AD199" s="193">
        <v>52.293915918702872</v>
      </c>
      <c r="AE199" s="193">
        <v>57.687239424360122</v>
      </c>
      <c r="AF199" s="193">
        <v>52.374683745493684</v>
      </c>
      <c r="AG199" s="193">
        <v>54.175885824107411</v>
      </c>
      <c r="AH199" s="193">
        <v>62.394404484425031</v>
      </c>
      <c r="AI199" s="193">
        <v>61.790204562519058</v>
      </c>
      <c r="AJ199" s="187"/>
    </row>
    <row r="200" spans="1:36" x14ac:dyDescent="0.25">
      <c r="A200" s="22" t="s">
        <v>43</v>
      </c>
      <c r="B200" s="193" t="s">
        <v>4</v>
      </c>
      <c r="C200" s="193" t="s">
        <v>4</v>
      </c>
      <c r="D200" s="193" t="s">
        <v>4</v>
      </c>
      <c r="E200" s="193" t="s">
        <v>4</v>
      </c>
      <c r="F200" s="193" t="s">
        <v>4</v>
      </c>
      <c r="G200" s="193" t="s">
        <v>4</v>
      </c>
      <c r="H200" s="193" t="s">
        <v>4</v>
      </c>
      <c r="I200" s="193" t="s">
        <v>4</v>
      </c>
      <c r="J200" s="193" t="s">
        <v>4</v>
      </c>
      <c r="K200" s="193" t="s">
        <v>4</v>
      </c>
      <c r="L200" s="193" t="s">
        <v>4</v>
      </c>
      <c r="M200" s="193" t="s">
        <v>4</v>
      </c>
      <c r="N200" s="193" t="s">
        <v>4</v>
      </c>
      <c r="O200" s="193" t="s">
        <v>4</v>
      </c>
      <c r="P200" s="193" t="s">
        <v>4</v>
      </c>
      <c r="Q200" s="193" t="s">
        <v>4</v>
      </c>
      <c r="R200" s="193" t="s">
        <v>4</v>
      </c>
      <c r="S200" s="193" t="s">
        <v>4</v>
      </c>
      <c r="T200" s="193" t="s">
        <v>4</v>
      </c>
      <c r="U200" s="193" t="s">
        <v>4</v>
      </c>
      <c r="V200" s="193">
        <v>29.820936976929847</v>
      </c>
      <c r="W200" s="193">
        <v>30.401819162292195</v>
      </c>
      <c r="X200" s="193">
        <v>29.789993147992959</v>
      </c>
      <c r="Y200" s="193">
        <v>30.113453108683615</v>
      </c>
      <c r="Z200" s="193">
        <v>30.456251823543401</v>
      </c>
      <c r="AA200" s="193">
        <v>37.972848100339384</v>
      </c>
      <c r="AB200" s="193">
        <v>39.836182209563411</v>
      </c>
      <c r="AC200" s="193">
        <v>42.236130870730335</v>
      </c>
      <c r="AD200" s="193">
        <v>44.99290549579537</v>
      </c>
      <c r="AE200" s="193">
        <v>43.558833894947085</v>
      </c>
      <c r="AF200" s="193">
        <v>42.331967854253548</v>
      </c>
      <c r="AG200" s="193">
        <v>47.650653730129463</v>
      </c>
      <c r="AH200" s="193">
        <v>43.94369032720865</v>
      </c>
      <c r="AI200" s="193">
        <v>42.86816040382719</v>
      </c>
      <c r="AJ200" s="187"/>
    </row>
    <row r="201" spans="1:36" x14ac:dyDescent="0.25">
      <c r="A201" s="22" t="s">
        <v>41</v>
      </c>
      <c r="B201" s="193">
        <v>34.052219686596686</v>
      </c>
      <c r="C201" s="193">
        <v>24.029175590999973</v>
      </c>
      <c r="D201" s="193">
        <v>17.825666757468333</v>
      </c>
      <c r="E201" s="193">
        <v>17.594813602493844</v>
      </c>
      <c r="F201" s="193">
        <v>18.415201021019715</v>
      </c>
      <c r="G201" s="193">
        <v>17.143415056961942</v>
      </c>
      <c r="H201" s="193">
        <v>18.105704233932382</v>
      </c>
      <c r="I201" s="193">
        <v>15.261974414594038</v>
      </c>
      <c r="J201" s="193">
        <v>16.679709367652244</v>
      </c>
      <c r="K201" s="193">
        <v>22.878263911224284</v>
      </c>
      <c r="L201" s="193">
        <v>25.286697354942643</v>
      </c>
      <c r="M201" s="193">
        <v>25.774802028388823</v>
      </c>
      <c r="N201" s="193">
        <v>28.528469573944282</v>
      </c>
      <c r="O201" s="193">
        <v>28.046961027496614</v>
      </c>
      <c r="P201" s="193">
        <v>30.886949609307926</v>
      </c>
      <c r="Q201" s="193">
        <v>31.206515756545326</v>
      </c>
      <c r="R201" s="193">
        <v>30.42279716940768</v>
      </c>
      <c r="S201" s="193">
        <v>28.876474760669474</v>
      </c>
      <c r="T201" s="193">
        <v>30.28779426866955</v>
      </c>
      <c r="U201" s="193">
        <v>30.959035607070671</v>
      </c>
      <c r="V201" s="193">
        <v>30.872858359652358</v>
      </c>
      <c r="W201" s="193">
        <v>32.333980541116155</v>
      </c>
      <c r="X201" s="193">
        <v>29.177839330790682</v>
      </c>
      <c r="Y201" s="193">
        <v>34.470047312243551</v>
      </c>
      <c r="Z201" s="193">
        <v>34.389884642272115</v>
      </c>
      <c r="AA201" s="193">
        <v>32.18883490031866</v>
      </c>
      <c r="AB201" s="193">
        <v>33.569159672164893</v>
      </c>
      <c r="AC201" s="193">
        <v>35.109902311451293</v>
      </c>
      <c r="AD201" s="193">
        <v>34.979842693716812</v>
      </c>
      <c r="AE201" s="193">
        <v>34.905905722661224</v>
      </c>
      <c r="AF201" s="193">
        <v>32.582304006915074</v>
      </c>
      <c r="AG201" s="193">
        <v>34.431199180419696</v>
      </c>
      <c r="AH201" s="193">
        <v>33.561198628862051</v>
      </c>
      <c r="AI201" s="193">
        <v>33.870867935049255</v>
      </c>
      <c r="AJ201" s="187"/>
    </row>
  </sheetData>
  <sortState xmlns:xlrd2="http://schemas.microsoft.com/office/spreadsheetml/2017/richdata2" ref="A196:AI201">
    <sortCondition descending="1" ref="AH196:AH201"/>
  </sortState>
  <mergeCells count="2">
    <mergeCell ref="B3:O3"/>
    <mergeCell ref="B56:O56"/>
  </mergeCells>
  <hyperlinks>
    <hyperlink ref="A2" r:id="rId1" xr:uid="{EFD79AB1-10BB-4825-94D2-972E96A5B3E1}"/>
    <hyperlink ref="B2" r:id="rId2" xr:uid="{B10DF5DC-5418-4B69-A391-52C2686CAFC6}"/>
    <hyperlink ref="A55" r:id="rId3" xr:uid="{8F89E685-5FC5-486F-8D11-4FFCE9B2BABA}"/>
    <hyperlink ref="B55" r:id="rId4" xr:uid="{0D986901-4ECF-41B7-85E2-0CA5DA7F5F7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5">
    <tabColor rgb="FF92D050"/>
  </sheetPr>
  <dimension ref="A1:BD111"/>
  <sheetViews>
    <sheetView zoomScaleNormal="100" workbookViewId="0">
      <pane xSplit="2" topLeftCell="C1" activePane="topRight" state="frozen"/>
      <selection activeCell="A65" sqref="A65"/>
      <selection pane="topRight" activeCell="S24" sqref="S24"/>
    </sheetView>
  </sheetViews>
  <sheetFormatPr defaultColWidth="9.21875" defaultRowHeight="13.2" x14ac:dyDescent="0.25"/>
  <cols>
    <col min="1" max="1" width="24.44140625" style="285" customWidth="1"/>
    <col min="2" max="2" width="27.6640625" style="285" customWidth="1"/>
    <col min="3" max="23" width="10.44140625" style="285" customWidth="1"/>
    <col min="24" max="25" width="10" style="285" customWidth="1"/>
    <col min="26" max="26" width="11.44140625" style="285" customWidth="1"/>
    <col min="27" max="27" width="12.44140625" style="285" customWidth="1"/>
    <col min="28" max="28" width="12" style="285" customWidth="1"/>
    <col min="29" max="29" width="13.44140625" style="285" customWidth="1"/>
    <col min="30" max="31" width="12.5546875" style="285" customWidth="1"/>
    <col min="32" max="33" width="11.5546875" style="285" customWidth="1"/>
    <col min="34" max="16384" width="9.21875" style="285"/>
  </cols>
  <sheetData>
    <row r="1" spans="1:16" x14ac:dyDescent="0.25">
      <c r="A1" s="10" t="s">
        <v>309</v>
      </c>
    </row>
    <row r="2" spans="1:16" x14ac:dyDescent="0.25">
      <c r="A2" s="12" t="s">
        <v>138</v>
      </c>
      <c r="B2" s="12" t="s">
        <v>139</v>
      </c>
    </row>
    <row r="3" spans="1:16" x14ac:dyDescent="0.25">
      <c r="A3" s="284" t="s">
        <v>285</v>
      </c>
      <c r="B3" s="295" t="s">
        <v>286</v>
      </c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</row>
    <row r="5" spans="1:16" x14ac:dyDescent="0.25">
      <c r="A5" s="13" t="s">
        <v>140</v>
      </c>
      <c r="D5" s="13" t="s">
        <v>284</v>
      </c>
    </row>
    <row r="6" spans="1:16" x14ac:dyDescent="0.25">
      <c r="A6" s="13" t="s">
        <v>141</v>
      </c>
      <c r="D6" s="13" t="s">
        <v>280</v>
      </c>
    </row>
    <row r="7" spans="1:16" x14ac:dyDescent="0.25">
      <c r="A7" s="10" t="s">
        <v>189</v>
      </c>
      <c r="C7" s="13" t="s">
        <v>126</v>
      </c>
    </row>
    <row r="8" spans="1:16" x14ac:dyDescent="0.25">
      <c r="A8" s="10" t="s">
        <v>190</v>
      </c>
      <c r="C8" s="13" t="s">
        <v>118</v>
      </c>
    </row>
    <row r="9" spans="1:16" x14ac:dyDescent="0.25">
      <c r="A9" s="297" t="s">
        <v>8</v>
      </c>
      <c r="B9" s="297" t="s">
        <v>8</v>
      </c>
      <c r="C9" s="20" t="s">
        <v>142</v>
      </c>
      <c r="D9" s="20" t="s">
        <v>147</v>
      </c>
      <c r="E9" s="20" t="s">
        <v>152</v>
      </c>
      <c r="F9" s="20" t="s">
        <v>157</v>
      </c>
      <c r="G9" s="20" t="s">
        <v>162</v>
      </c>
      <c r="H9" s="20" t="s">
        <v>167</v>
      </c>
      <c r="I9" s="20" t="s">
        <v>168</v>
      </c>
      <c r="J9" s="20" t="s">
        <v>169</v>
      </c>
      <c r="K9" s="20" t="s">
        <v>170</v>
      </c>
      <c r="L9" s="20" t="s">
        <v>171</v>
      </c>
      <c r="M9" s="20" t="s">
        <v>172</v>
      </c>
      <c r="N9" s="20" t="s">
        <v>173</v>
      </c>
      <c r="O9" s="20" t="s">
        <v>240</v>
      </c>
      <c r="P9" s="20" t="s">
        <v>299</v>
      </c>
    </row>
    <row r="10" spans="1:16" x14ac:dyDescent="0.25">
      <c r="A10" s="194" t="s">
        <v>199</v>
      </c>
      <c r="B10" s="194" t="s">
        <v>200</v>
      </c>
      <c r="C10" s="195" t="s">
        <v>201</v>
      </c>
      <c r="D10" s="195" t="s">
        <v>201</v>
      </c>
      <c r="E10" s="195" t="s">
        <v>201</v>
      </c>
      <c r="F10" s="195" t="s">
        <v>201</v>
      </c>
      <c r="G10" s="195" t="s">
        <v>201</v>
      </c>
      <c r="H10" s="195" t="s">
        <v>201</v>
      </c>
      <c r="I10" s="195" t="s">
        <v>201</v>
      </c>
      <c r="J10" s="195" t="s">
        <v>201</v>
      </c>
      <c r="K10" s="195" t="s">
        <v>201</v>
      </c>
      <c r="L10" s="195" t="s">
        <v>201</v>
      </c>
      <c r="M10" s="195" t="s">
        <v>201</v>
      </c>
      <c r="N10" s="195" t="s">
        <v>201</v>
      </c>
      <c r="O10" s="195" t="s">
        <v>201</v>
      </c>
      <c r="P10" s="195"/>
    </row>
    <row r="11" spans="1:16" x14ac:dyDescent="0.25">
      <c r="A11" s="22" t="s">
        <v>5</v>
      </c>
      <c r="B11" s="22" t="s">
        <v>48</v>
      </c>
      <c r="C11" s="28">
        <v>42723115.409999996</v>
      </c>
      <c r="D11" s="27">
        <v>43524815.226000004</v>
      </c>
      <c r="E11" s="27">
        <v>49083739.386</v>
      </c>
      <c r="F11" s="27">
        <v>56081746.615000002</v>
      </c>
      <c r="G11" s="27">
        <v>54628847.93</v>
      </c>
      <c r="H11" s="27">
        <v>55040479.332999997</v>
      </c>
      <c r="I11" s="27">
        <v>55415083.332000002</v>
      </c>
      <c r="J11" s="27">
        <v>56694419.586999997</v>
      </c>
      <c r="K11" s="27">
        <v>55180651.005999997</v>
      </c>
      <c r="L11" s="27">
        <v>55556369.469999999</v>
      </c>
      <c r="M11" s="27">
        <v>49051715.314999998</v>
      </c>
      <c r="N11" s="27">
        <v>51258297.960000001</v>
      </c>
      <c r="O11" s="27">
        <v>54462671.748999998</v>
      </c>
      <c r="P11" s="27">
        <v>50906806.722999997</v>
      </c>
    </row>
    <row r="12" spans="1:16" x14ac:dyDescent="0.25">
      <c r="A12" s="22" t="s">
        <v>5</v>
      </c>
      <c r="B12" s="22" t="s">
        <v>68</v>
      </c>
      <c r="C12" s="24">
        <v>4624563.96</v>
      </c>
      <c r="D12" s="24">
        <v>4296924.67</v>
      </c>
      <c r="E12" s="23">
        <v>4611924.9289999995</v>
      </c>
      <c r="F12" s="24">
        <v>5068728.25</v>
      </c>
      <c r="G12" s="24">
        <v>4771230.68</v>
      </c>
      <c r="H12" s="23">
        <v>4729664.6310000001</v>
      </c>
      <c r="I12" s="23">
        <v>4566429.2869999995</v>
      </c>
      <c r="J12" s="23">
        <v>4568174.6550000003</v>
      </c>
      <c r="K12" s="23">
        <v>4391577.4790000003</v>
      </c>
      <c r="L12" s="23">
        <v>3640997.227</v>
      </c>
      <c r="M12" s="23">
        <v>2633236.1150000002</v>
      </c>
      <c r="N12" s="23">
        <v>3144254.4270000001</v>
      </c>
      <c r="O12" s="23">
        <v>3671913.56</v>
      </c>
      <c r="P12" s="23">
        <v>2740490.7560000001</v>
      </c>
    </row>
    <row r="13" spans="1:16" x14ac:dyDescent="0.25">
      <c r="A13" s="22" t="s">
        <v>5</v>
      </c>
      <c r="B13" s="22" t="s">
        <v>92</v>
      </c>
      <c r="C13" s="28">
        <v>186.3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</row>
    <row r="14" spans="1:16" x14ac:dyDescent="0.25">
      <c r="A14" s="22" t="s">
        <v>5</v>
      </c>
      <c r="B14" s="22" t="s">
        <v>93</v>
      </c>
      <c r="C14" s="23">
        <v>2927.7420000000002</v>
      </c>
      <c r="D14" s="24">
        <v>4058.3</v>
      </c>
      <c r="E14" s="24">
        <v>2917.58</v>
      </c>
      <c r="F14" s="23">
        <v>4373.7389999999996</v>
      </c>
      <c r="G14" s="23">
        <v>5810.665</v>
      </c>
      <c r="H14" s="24">
        <v>2589.0700000000002</v>
      </c>
      <c r="I14" s="24">
        <v>2326.14</v>
      </c>
      <c r="J14" s="23">
        <v>2441.0540000000001</v>
      </c>
      <c r="K14" s="23">
        <v>3251.0320000000002</v>
      </c>
      <c r="L14" s="23">
        <v>2724.8449999999998</v>
      </c>
      <c r="M14" s="24">
        <v>1689.36</v>
      </c>
      <c r="N14" s="23">
        <v>1825.742</v>
      </c>
      <c r="O14" s="23">
        <v>1938.6089999999999</v>
      </c>
      <c r="P14" s="23">
        <v>1201.127</v>
      </c>
    </row>
    <row r="15" spans="1:16" x14ac:dyDescent="0.25">
      <c r="A15" s="22" t="s">
        <v>5</v>
      </c>
      <c r="B15" s="22" t="s">
        <v>94</v>
      </c>
      <c r="C15" s="28">
        <v>20524.599999999999</v>
      </c>
      <c r="D15" s="27">
        <v>12506.325000000001</v>
      </c>
      <c r="E15" s="27">
        <v>10960.415999999999</v>
      </c>
      <c r="F15" s="28">
        <v>1445.76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</row>
    <row r="16" spans="1:16" x14ac:dyDescent="0.25">
      <c r="A16" s="22" t="s">
        <v>5</v>
      </c>
      <c r="B16" s="22" t="s">
        <v>73</v>
      </c>
      <c r="C16" s="23">
        <v>6606146.9730000002</v>
      </c>
      <c r="D16" s="23">
        <v>7480515.3849999998</v>
      </c>
      <c r="E16" s="23">
        <v>10065615.789000001</v>
      </c>
      <c r="F16" s="23">
        <v>12958491.095000001</v>
      </c>
      <c r="G16" s="23">
        <v>13231823.566</v>
      </c>
      <c r="H16" s="24">
        <v>12402272.459000001</v>
      </c>
      <c r="I16" s="23">
        <v>12768813.91</v>
      </c>
      <c r="J16" s="24">
        <v>13430088.124</v>
      </c>
      <c r="K16" s="23">
        <v>12474559.893999999</v>
      </c>
      <c r="L16" s="23">
        <v>13970032.074999999</v>
      </c>
      <c r="M16" s="23">
        <v>12543998.954</v>
      </c>
      <c r="N16" s="23">
        <v>13002079.23</v>
      </c>
      <c r="O16" s="23">
        <v>14051592.32</v>
      </c>
      <c r="P16" s="23">
        <v>12530744.050000001</v>
      </c>
    </row>
    <row r="17" spans="1:16" x14ac:dyDescent="0.25">
      <c r="A17" s="22" t="s">
        <v>5</v>
      </c>
      <c r="B17" s="22" t="s">
        <v>86</v>
      </c>
      <c r="C17" s="27">
        <v>30671593.434999999</v>
      </c>
      <c r="D17" s="27">
        <v>31057550.245999999</v>
      </c>
      <c r="E17" s="27">
        <v>33450625.934</v>
      </c>
      <c r="F17" s="27">
        <v>36724992.714000002</v>
      </c>
      <c r="G17" s="27">
        <v>35110426.012999997</v>
      </c>
      <c r="H17" s="27">
        <v>35896939.778999999</v>
      </c>
      <c r="I17" s="27">
        <v>36118055.862000003</v>
      </c>
      <c r="J17" s="27">
        <v>36667771.93</v>
      </c>
      <c r="K17" s="27">
        <v>36159710.412</v>
      </c>
      <c r="L17" s="28">
        <v>35778538.761</v>
      </c>
      <c r="M17" s="27">
        <v>31601022.25</v>
      </c>
      <c r="N17" s="28">
        <v>32686780.947000001</v>
      </c>
      <c r="O17" s="27">
        <v>34289624.957999997</v>
      </c>
      <c r="P17" s="27">
        <v>33293606.822999999</v>
      </c>
    </row>
    <row r="18" spans="1:16" x14ac:dyDescent="0.25">
      <c r="A18" s="22" t="s">
        <v>5</v>
      </c>
      <c r="B18" s="22" t="s">
        <v>87</v>
      </c>
      <c r="C18" s="24">
        <v>10508</v>
      </c>
      <c r="D18" s="24">
        <v>20313.3</v>
      </c>
      <c r="E18" s="23">
        <v>35098.178</v>
      </c>
      <c r="F18" s="23">
        <v>157160.64499999999</v>
      </c>
      <c r="G18" s="23">
        <v>455223.36800000002</v>
      </c>
      <c r="H18" s="23">
        <v>593443.23899999994</v>
      </c>
      <c r="I18" s="23">
        <v>632129.38899999997</v>
      </c>
      <c r="J18" s="23">
        <v>683682.40599999996</v>
      </c>
      <c r="K18" s="23">
        <v>788413.98400000005</v>
      </c>
      <c r="L18" s="24">
        <v>810923.60600000003</v>
      </c>
      <c r="M18" s="23">
        <v>877641.64599999995</v>
      </c>
      <c r="N18" s="23">
        <v>951446.32499999995</v>
      </c>
      <c r="O18" s="23">
        <v>903052.299</v>
      </c>
      <c r="P18" s="23">
        <v>849480.03599999996</v>
      </c>
    </row>
    <row r="19" spans="1:16" x14ac:dyDescent="0.25">
      <c r="A19" s="22" t="s">
        <v>5</v>
      </c>
      <c r="B19" s="22" t="s">
        <v>11</v>
      </c>
      <c r="C19" s="28">
        <v>0</v>
      </c>
      <c r="D19" s="28">
        <v>0</v>
      </c>
      <c r="E19" s="28">
        <v>0</v>
      </c>
      <c r="F19" s="28">
        <v>133</v>
      </c>
      <c r="G19" s="28">
        <v>4596.3</v>
      </c>
      <c r="H19" s="28">
        <v>19811.43</v>
      </c>
      <c r="I19" s="28">
        <v>21996.080000000002</v>
      </c>
      <c r="J19" s="27">
        <v>22405.585999999999</v>
      </c>
      <c r="K19" s="28">
        <v>22443.26</v>
      </c>
      <c r="L19" s="27">
        <v>22969.069</v>
      </c>
      <c r="M19" s="27">
        <v>22271.690999999999</v>
      </c>
      <c r="N19" s="27">
        <v>26543.173999999999</v>
      </c>
      <c r="O19" s="27">
        <v>25323.775000000001</v>
      </c>
      <c r="P19" s="27">
        <v>26439.739000000001</v>
      </c>
    </row>
    <row r="20" spans="1:16" x14ac:dyDescent="0.25">
      <c r="A20" s="22" t="s">
        <v>5</v>
      </c>
      <c r="B20" s="22" t="s">
        <v>6</v>
      </c>
      <c r="C20" s="63" t="s">
        <v>4</v>
      </c>
      <c r="D20" s="63" t="s">
        <v>4</v>
      </c>
      <c r="E20" s="63" t="s">
        <v>4</v>
      </c>
      <c r="F20" s="63" t="s">
        <v>4</v>
      </c>
      <c r="G20" s="63" t="s">
        <v>4</v>
      </c>
      <c r="H20" s="63" t="s">
        <v>4</v>
      </c>
      <c r="I20" s="63" t="s">
        <v>4</v>
      </c>
      <c r="J20" s="63" t="s">
        <v>4</v>
      </c>
      <c r="K20" s="63" t="s">
        <v>4</v>
      </c>
      <c r="L20" s="63" t="s">
        <v>4</v>
      </c>
      <c r="M20" s="63" t="s">
        <v>4</v>
      </c>
      <c r="N20" s="63" t="s">
        <v>4</v>
      </c>
      <c r="O20" s="63" t="s">
        <v>4</v>
      </c>
      <c r="P20" s="63" t="s">
        <v>4</v>
      </c>
    </row>
    <row r="21" spans="1:16" x14ac:dyDescent="0.25">
      <c r="A21" s="22" t="s">
        <v>5</v>
      </c>
      <c r="B21" s="22" t="s">
        <v>9</v>
      </c>
      <c r="C21" s="28">
        <v>786542.4</v>
      </c>
      <c r="D21" s="28">
        <v>652806</v>
      </c>
      <c r="E21" s="27">
        <v>906452.56099999999</v>
      </c>
      <c r="F21" s="27">
        <v>1166268.4129999999</v>
      </c>
      <c r="G21" s="27">
        <v>1049544.338</v>
      </c>
      <c r="H21" s="27">
        <v>1395499.1359999999</v>
      </c>
      <c r="I21" s="27">
        <v>1305088.5179999999</v>
      </c>
      <c r="J21" s="27">
        <v>1319595.584</v>
      </c>
      <c r="K21" s="27">
        <v>1340453.7879999999</v>
      </c>
      <c r="L21" s="27">
        <v>1329956.8130000001</v>
      </c>
      <c r="M21" s="28">
        <v>1371631.86</v>
      </c>
      <c r="N21" s="27">
        <v>1445132.9580000001</v>
      </c>
      <c r="O21" s="27">
        <v>1518994.1189999999</v>
      </c>
      <c r="P21" s="27">
        <v>1464608.463</v>
      </c>
    </row>
    <row r="22" spans="1:16" x14ac:dyDescent="0.25">
      <c r="A22" s="22" t="s">
        <v>5</v>
      </c>
      <c r="B22" s="22" t="s">
        <v>88</v>
      </c>
      <c r="C22" s="24">
        <v>122</v>
      </c>
      <c r="D22" s="24">
        <v>141</v>
      </c>
      <c r="E22" s="24">
        <v>144</v>
      </c>
      <c r="F22" s="24">
        <v>153</v>
      </c>
      <c r="G22" s="24">
        <v>193</v>
      </c>
      <c r="H22" s="23">
        <v>259.59100000000001</v>
      </c>
      <c r="I22" s="23">
        <v>244.149</v>
      </c>
      <c r="J22" s="23">
        <v>260.24700000000001</v>
      </c>
      <c r="K22" s="23">
        <v>241.15899999999999</v>
      </c>
      <c r="L22" s="23">
        <v>227.077</v>
      </c>
      <c r="M22" s="23">
        <v>223.43899999999999</v>
      </c>
      <c r="N22" s="23">
        <v>235.15700000000001</v>
      </c>
      <c r="O22" s="24">
        <v>232.11</v>
      </c>
      <c r="P22" s="24">
        <v>235.73500000000001</v>
      </c>
    </row>
    <row r="23" spans="1:16" x14ac:dyDescent="0.25">
      <c r="A23" s="22" t="s">
        <v>7</v>
      </c>
      <c r="B23" s="22" t="s">
        <v>48</v>
      </c>
      <c r="C23" s="27">
        <v>11520121.773</v>
      </c>
      <c r="D23" s="27">
        <v>11113410.934</v>
      </c>
      <c r="E23" s="27">
        <v>12827843.005999999</v>
      </c>
      <c r="F23" s="27">
        <v>16115103.271</v>
      </c>
      <c r="G23" s="27">
        <v>17136895.491</v>
      </c>
      <c r="H23" s="27">
        <v>20139606.125999998</v>
      </c>
      <c r="I23" s="27">
        <v>20105750.533</v>
      </c>
      <c r="J23" s="27">
        <v>19753451.647999998</v>
      </c>
      <c r="K23" s="27">
        <v>18051338.252999999</v>
      </c>
      <c r="L23" s="27">
        <v>17534324.107999999</v>
      </c>
      <c r="M23" s="27">
        <v>15875015.972999999</v>
      </c>
      <c r="N23" s="27">
        <v>17262801.184</v>
      </c>
      <c r="O23" s="27">
        <v>17901782.611000001</v>
      </c>
      <c r="P23" s="27">
        <v>18187042.475000001</v>
      </c>
    </row>
    <row r="24" spans="1:16" x14ac:dyDescent="0.25">
      <c r="A24" s="22" t="s">
        <v>7</v>
      </c>
      <c r="B24" s="22" t="s">
        <v>68</v>
      </c>
      <c r="C24" s="23">
        <v>1629442.673</v>
      </c>
      <c r="D24" s="23">
        <v>1458964.3659999999</v>
      </c>
      <c r="E24" s="23">
        <v>1124871.6340000001</v>
      </c>
      <c r="F24" s="23">
        <v>968199.44299999997</v>
      </c>
      <c r="G24" s="23">
        <v>847877.42299999995</v>
      </c>
      <c r="H24" s="23">
        <v>711716.92599999998</v>
      </c>
      <c r="I24" s="23">
        <v>701789.152</v>
      </c>
      <c r="J24" s="23">
        <v>607184.44499999995</v>
      </c>
      <c r="K24" s="23">
        <v>537301.451</v>
      </c>
      <c r="L24" s="24">
        <v>525425.41</v>
      </c>
      <c r="M24" s="23">
        <v>527062.79799999995</v>
      </c>
      <c r="N24" s="23">
        <v>595545.27800000005</v>
      </c>
      <c r="O24" s="24">
        <v>552155.29099999997</v>
      </c>
      <c r="P24" s="24">
        <v>595473.10499999998</v>
      </c>
    </row>
    <row r="25" spans="1:16" x14ac:dyDescent="0.25">
      <c r="A25" s="22" t="s">
        <v>7</v>
      </c>
      <c r="B25" s="22" t="s">
        <v>92</v>
      </c>
      <c r="C25" s="28">
        <v>190.8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</row>
    <row r="26" spans="1:16" x14ac:dyDescent="0.25">
      <c r="A26" s="22" t="s">
        <v>7</v>
      </c>
      <c r="B26" s="22" t="s">
        <v>93</v>
      </c>
      <c r="C26" s="23">
        <v>3726.8409999999999</v>
      </c>
      <c r="D26" s="23">
        <v>3013.598</v>
      </c>
      <c r="E26" s="23">
        <v>3746.2579999999998</v>
      </c>
      <c r="F26" s="23">
        <v>2765.8229999999999</v>
      </c>
      <c r="G26" s="23">
        <v>2798.5990000000002</v>
      </c>
      <c r="H26" s="23">
        <v>863.60199999999998</v>
      </c>
      <c r="I26" s="23">
        <v>498.44499999999999</v>
      </c>
      <c r="J26" s="23">
        <v>627.93499999999995</v>
      </c>
      <c r="K26" s="23">
        <v>360.137</v>
      </c>
      <c r="L26" s="23">
        <v>293.40899999999999</v>
      </c>
      <c r="M26" s="23">
        <v>272.50400000000002</v>
      </c>
      <c r="N26" s="23">
        <v>151.05600000000001</v>
      </c>
      <c r="O26" s="23">
        <v>620.55700000000002</v>
      </c>
      <c r="P26" s="23">
        <v>372.935</v>
      </c>
    </row>
    <row r="27" spans="1:16" x14ac:dyDescent="0.25">
      <c r="A27" s="22" t="s">
        <v>7</v>
      </c>
      <c r="B27" s="22" t="s">
        <v>94</v>
      </c>
      <c r="C27" s="28">
        <v>810</v>
      </c>
      <c r="D27" s="27">
        <v>64.001000000000005</v>
      </c>
      <c r="E27" s="27">
        <v>114.996</v>
      </c>
      <c r="F27" s="27">
        <v>34.911999999999999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</row>
    <row r="28" spans="1:16" x14ac:dyDescent="0.25">
      <c r="A28" s="22" t="s">
        <v>7</v>
      </c>
      <c r="B28" s="22" t="s">
        <v>73</v>
      </c>
      <c r="C28" s="23">
        <v>1184545.7279999999</v>
      </c>
      <c r="D28" s="23">
        <v>1412492.764</v>
      </c>
      <c r="E28" s="23">
        <v>1574273.1510000001</v>
      </c>
      <c r="F28" s="23">
        <v>2568787.8330000001</v>
      </c>
      <c r="G28" s="23">
        <v>2937624.7659999998</v>
      </c>
      <c r="H28" s="23">
        <v>3167913.7390000001</v>
      </c>
      <c r="I28" s="23">
        <v>2838285.9210000001</v>
      </c>
      <c r="J28" s="23">
        <v>2320136.9079999998</v>
      </c>
      <c r="K28" s="23">
        <v>1149911.5830000001</v>
      </c>
      <c r="L28" s="23">
        <v>1385713.665</v>
      </c>
      <c r="M28" s="23">
        <v>1092102.8019999999</v>
      </c>
      <c r="N28" s="24">
        <v>1118032.6200000001</v>
      </c>
      <c r="O28" s="23">
        <v>2024182.068</v>
      </c>
      <c r="P28" s="23">
        <v>2245827.247</v>
      </c>
    </row>
    <row r="29" spans="1:16" x14ac:dyDescent="0.25">
      <c r="A29" s="22" t="s">
        <v>7</v>
      </c>
      <c r="B29" s="22" t="s">
        <v>86</v>
      </c>
      <c r="C29" s="27">
        <v>8032176.8109999998</v>
      </c>
      <c r="D29" s="27">
        <v>7593231.2039999999</v>
      </c>
      <c r="E29" s="27">
        <v>9229195.8289999999</v>
      </c>
      <c r="F29" s="27">
        <v>11349391.812999999</v>
      </c>
      <c r="G29" s="27">
        <v>12073670.954</v>
      </c>
      <c r="H29" s="27">
        <v>14395194.927999999</v>
      </c>
      <c r="I29" s="27">
        <v>14788642.539999999</v>
      </c>
      <c r="J29" s="27">
        <v>14985182.232999999</v>
      </c>
      <c r="K29" s="27">
        <v>14492612.728</v>
      </c>
      <c r="L29" s="27">
        <v>13701024.493000001</v>
      </c>
      <c r="M29" s="28">
        <v>12323351.941</v>
      </c>
      <c r="N29" s="27">
        <v>13472858.233999999</v>
      </c>
      <c r="O29" s="27">
        <v>13246398.202</v>
      </c>
      <c r="P29" s="27">
        <v>13287477.301000001</v>
      </c>
    </row>
    <row r="30" spans="1:16" x14ac:dyDescent="0.25">
      <c r="A30" s="22" t="s">
        <v>7</v>
      </c>
      <c r="B30" s="22" t="s">
        <v>87</v>
      </c>
      <c r="C30" s="24">
        <v>3999</v>
      </c>
      <c r="D30" s="24">
        <v>8206.7999999999993</v>
      </c>
      <c r="E30" s="23">
        <v>20756.664000000001</v>
      </c>
      <c r="F30" s="23">
        <v>85751.563999999998</v>
      </c>
      <c r="G30" s="23">
        <v>242591.215</v>
      </c>
      <c r="H30" s="23">
        <v>442599.08899999998</v>
      </c>
      <c r="I30" s="23">
        <v>471649.141</v>
      </c>
      <c r="J30" s="23">
        <v>501651.77299999999</v>
      </c>
      <c r="K30" s="23">
        <v>560500.61600000004</v>
      </c>
      <c r="L30" s="23">
        <v>600204.70799999998</v>
      </c>
      <c r="M30" s="23">
        <v>609023.68999999994</v>
      </c>
      <c r="N30" s="23">
        <v>656220.68000000005</v>
      </c>
      <c r="O30" s="23">
        <v>605141.27099999995</v>
      </c>
      <c r="P30" s="23">
        <v>590737.35199999996</v>
      </c>
    </row>
    <row r="31" spans="1:16" x14ac:dyDescent="0.25">
      <c r="A31" s="22" t="s">
        <v>7</v>
      </c>
      <c r="B31" s="22" t="s">
        <v>11</v>
      </c>
      <c r="C31" s="28">
        <v>0</v>
      </c>
      <c r="D31" s="28">
        <v>0</v>
      </c>
      <c r="E31" s="28">
        <v>0</v>
      </c>
      <c r="F31" s="28">
        <v>0</v>
      </c>
      <c r="G31" s="28">
        <v>52</v>
      </c>
      <c r="H31" s="28">
        <v>1563.3240000000001</v>
      </c>
      <c r="I31" s="28">
        <v>1910.777</v>
      </c>
      <c r="J31" s="28">
        <v>2392.5140000000001</v>
      </c>
      <c r="K31" s="28">
        <v>1983.847</v>
      </c>
      <c r="L31" s="28">
        <v>2232.5300000000002</v>
      </c>
      <c r="M31" s="28">
        <v>1765.9069999999999</v>
      </c>
      <c r="N31" s="27">
        <v>1129.269</v>
      </c>
      <c r="O31" s="27">
        <v>912.26900000000001</v>
      </c>
      <c r="P31" s="27">
        <v>902.06299999999999</v>
      </c>
    </row>
    <row r="32" spans="1:16" x14ac:dyDescent="0.25">
      <c r="A32" s="22" t="s">
        <v>7</v>
      </c>
      <c r="B32" s="22" t="s">
        <v>6</v>
      </c>
      <c r="C32" s="63" t="s">
        <v>4</v>
      </c>
      <c r="D32" s="63" t="s">
        <v>4</v>
      </c>
      <c r="E32" s="63" t="s">
        <v>4</v>
      </c>
      <c r="F32" s="63" t="s">
        <v>4</v>
      </c>
      <c r="G32" s="63" t="s">
        <v>4</v>
      </c>
      <c r="H32" s="63" t="s">
        <v>4</v>
      </c>
      <c r="I32" s="63" t="s">
        <v>4</v>
      </c>
      <c r="J32" s="63" t="s">
        <v>4</v>
      </c>
      <c r="K32" s="63" t="s">
        <v>4</v>
      </c>
      <c r="L32" s="63" t="s">
        <v>4</v>
      </c>
      <c r="M32" s="63" t="s">
        <v>4</v>
      </c>
      <c r="N32" s="63" t="s">
        <v>4</v>
      </c>
      <c r="O32" s="63" t="s">
        <v>4</v>
      </c>
      <c r="P32" s="63" t="s">
        <v>4</v>
      </c>
    </row>
    <row r="33" spans="1:16" x14ac:dyDescent="0.25">
      <c r="A33" s="22" t="s">
        <v>7</v>
      </c>
      <c r="B33" s="22" t="s">
        <v>9</v>
      </c>
      <c r="C33" s="28">
        <v>665107.92000000004</v>
      </c>
      <c r="D33" s="28">
        <v>637297.19999999995</v>
      </c>
      <c r="E33" s="27">
        <v>874601.47400000005</v>
      </c>
      <c r="F33" s="27">
        <v>1139790.8840000001</v>
      </c>
      <c r="G33" s="27">
        <v>1031906.534</v>
      </c>
      <c r="H33" s="27">
        <v>1419529.5190000001</v>
      </c>
      <c r="I33" s="27">
        <v>1302761.5560000001</v>
      </c>
      <c r="J33" s="27">
        <v>1336068.067</v>
      </c>
      <c r="K33" s="27">
        <v>1308591.915</v>
      </c>
      <c r="L33" s="27">
        <v>1319355.807</v>
      </c>
      <c r="M33" s="27">
        <v>1321367.5930000001</v>
      </c>
      <c r="N33" s="27">
        <v>1418790.2439999999</v>
      </c>
      <c r="O33" s="27">
        <v>1472331.213</v>
      </c>
      <c r="P33" s="27">
        <v>1466212.0009999999</v>
      </c>
    </row>
    <row r="34" spans="1:16" x14ac:dyDescent="0.25">
      <c r="A34" s="22" t="s">
        <v>7</v>
      </c>
      <c r="B34" s="22" t="s">
        <v>88</v>
      </c>
      <c r="C34" s="24">
        <v>122</v>
      </c>
      <c r="D34" s="24">
        <v>141</v>
      </c>
      <c r="E34" s="24">
        <v>283</v>
      </c>
      <c r="F34" s="24">
        <v>381</v>
      </c>
      <c r="G34" s="24">
        <v>374</v>
      </c>
      <c r="H34" s="24">
        <v>225</v>
      </c>
      <c r="I34" s="24">
        <v>213</v>
      </c>
      <c r="J34" s="24">
        <v>207.77</v>
      </c>
      <c r="K34" s="23">
        <v>75.975999999999999</v>
      </c>
      <c r="L34" s="23">
        <v>74.084999999999994</v>
      </c>
      <c r="M34" s="23">
        <v>68.744</v>
      </c>
      <c r="N34" s="23">
        <v>73.804000000000002</v>
      </c>
      <c r="O34" s="23">
        <v>41.744999999999997</v>
      </c>
      <c r="P34" s="23">
        <v>40.473999999999997</v>
      </c>
    </row>
    <row r="35" spans="1:16" x14ac:dyDescent="0.25">
      <c r="A35" s="22" t="s">
        <v>112</v>
      </c>
      <c r="B35" s="22" t="s">
        <v>48</v>
      </c>
      <c r="C35" s="27">
        <v>1387991.6240000001</v>
      </c>
      <c r="D35" s="27">
        <v>1373148.7649999999</v>
      </c>
      <c r="E35" s="28">
        <v>1690499.81</v>
      </c>
      <c r="F35" s="27">
        <v>1976076.602</v>
      </c>
      <c r="G35" s="27">
        <v>1955275.6869999999</v>
      </c>
      <c r="H35" s="27">
        <v>1658172.42</v>
      </c>
      <c r="I35" s="27">
        <v>1740321.54</v>
      </c>
      <c r="J35" s="27">
        <v>1767147.632</v>
      </c>
      <c r="K35" s="27">
        <v>1818794.7080000001</v>
      </c>
      <c r="L35" s="27">
        <v>1805852.84</v>
      </c>
      <c r="M35" s="27">
        <v>1633731.8570000001</v>
      </c>
      <c r="N35" s="27">
        <v>1708863.2239999999</v>
      </c>
      <c r="O35" s="27">
        <v>1761835.2790000001</v>
      </c>
      <c r="P35" s="27">
        <v>1645574.1950000001</v>
      </c>
    </row>
    <row r="36" spans="1:16" x14ac:dyDescent="0.25">
      <c r="A36" s="22" t="s">
        <v>112</v>
      </c>
      <c r="B36" s="22" t="s">
        <v>68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x14ac:dyDescent="0.25">
      <c r="A37" s="22" t="s">
        <v>112</v>
      </c>
      <c r="B37" s="22" t="s">
        <v>92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</row>
    <row r="38" spans="1:16" x14ac:dyDescent="0.25">
      <c r="A38" s="22" t="s">
        <v>112</v>
      </c>
      <c r="B38" s="22" t="s">
        <v>93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</row>
    <row r="39" spans="1:16" x14ac:dyDescent="0.25">
      <c r="A39" s="22" t="s">
        <v>112</v>
      </c>
      <c r="B39" s="22" t="s">
        <v>94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</row>
    <row r="40" spans="1:16" x14ac:dyDescent="0.25">
      <c r="A40" s="22" t="s">
        <v>112</v>
      </c>
      <c r="B40" s="22" t="s">
        <v>73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3">
        <v>226.988</v>
      </c>
      <c r="I40" s="23">
        <v>78.677999999999997</v>
      </c>
      <c r="J40" s="23">
        <v>2098.0360000000001</v>
      </c>
      <c r="K40" s="23">
        <v>2746.7069999999999</v>
      </c>
      <c r="L40" s="23">
        <v>6016.3329999999996</v>
      </c>
      <c r="M40" s="23">
        <v>7568.1480000000001</v>
      </c>
      <c r="N40" s="23">
        <v>11081.224</v>
      </c>
      <c r="O40" s="24">
        <v>6456.9380000000001</v>
      </c>
      <c r="P40" s="24">
        <v>18200.816999999999</v>
      </c>
    </row>
    <row r="41" spans="1:16" x14ac:dyDescent="0.25">
      <c r="A41" s="22" t="s">
        <v>112</v>
      </c>
      <c r="B41" s="22" t="s">
        <v>86</v>
      </c>
      <c r="C41" s="27">
        <v>1387991.6240000001</v>
      </c>
      <c r="D41" s="27">
        <v>1373148.7649999999</v>
      </c>
      <c r="E41" s="28">
        <v>1690499.81</v>
      </c>
      <c r="F41" s="27">
        <v>1976076.602</v>
      </c>
      <c r="G41" s="27">
        <v>1955275.6869999999</v>
      </c>
      <c r="H41" s="27">
        <v>1657877.841</v>
      </c>
      <c r="I41" s="27">
        <v>1740178.6270000001</v>
      </c>
      <c r="J41" s="27">
        <v>1764982.291</v>
      </c>
      <c r="K41" s="27">
        <v>1815289.7890000001</v>
      </c>
      <c r="L41" s="27">
        <v>1797788.0589999999</v>
      </c>
      <c r="M41" s="27">
        <v>1616215.159</v>
      </c>
      <c r="N41" s="27">
        <v>1690773.892</v>
      </c>
      <c r="O41" s="27">
        <v>1737200.2509999999</v>
      </c>
      <c r="P41" s="27">
        <v>1613550.75</v>
      </c>
    </row>
    <row r="42" spans="1:16" x14ac:dyDescent="0.25">
      <c r="A42" s="22" t="s">
        <v>112</v>
      </c>
      <c r="B42" s="22" t="s">
        <v>87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3">
        <v>67.590999999999994</v>
      </c>
      <c r="I42" s="23">
        <v>64.236000000000004</v>
      </c>
      <c r="J42" s="23">
        <v>67.305999999999997</v>
      </c>
      <c r="K42" s="23">
        <v>758.21199999999999</v>
      </c>
      <c r="L42" s="23">
        <v>2048.4490000000001</v>
      </c>
      <c r="M42" s="24">
        <v>9948.5499999999993</v>
      </c>
      <c r="N42" s="23">
        <v>7008.107</v>
      </c>
      <c r="O42" s="23">
        <v>18178.09</v>
      </c>
      <c r="P42" s="23">
        <v>13822.628000000001</v>
      </c>
    </row>
    <row r="43" spans="1:16" x14ac:dyDescent="0.25">
      <c r="A43" s="22" t="s">
        <v>112</v>
      </c>
      <c r="B43" s="22" t="s">
        <v>11</v>
      </c>
      <c r="C43" s="30" t="s">
        <v>4</v>
      </c>
      <c r="D43" s="30" t="s">
        <v>4</v>
      </c>
      <c r="E43" s="30" t="s">
        <v>4</v>
      </c>
      <c r="F43" s="30" t="s">
        <v>4</v>
      </c>
      <c r="G43" s="30" t="s">
        <v>4</v>
      </c>
      <c r="H43" s="30" t="s">
        <v>4</v>
      </c>
      <c r="I43" s="30" t="s">
        <v>4</v>
      </c>
      <c r="J43" s="30" t="s">
        <v>4</v>
      </c>
      <c r="K43" s="30" t="s">
        <v>4</v>
      </c>
      <c r="L43" s="30" t="s">
        <v>4</v>
      </c>
      <c r="M43" s="30" t="s">
        <v>4</v>
      </c>
      <c r="N43" s="30" t="s">
        <v>4</v>
      </c>
      <c r="O43" s="30" t="s">
        <v>4</v>
      </c>
      <c r="P43" s="30" t="s">
        <v>4</v>
      </c>
    </row>
    <row r="44" spans="1:16" x14ac:dyDescent="0.25">
      <c r="A44" s="22" t="s">
        <v>112</v>
      </c>
      <c r="B44" s="22" t="s">
        <v>6</v>
      </c>
      <c r="C44" s="63" t="s">
        <v>4</v>
      </c>
      <c r="D44" s="63" t="s">
        <v>4</v>
      </c>
      <c r="E44" s="63" t="s">
        <v>4</v>
      </c>
      <c r="F44" s="63" t="s">
        <v>4</v>
      </c>
      <c r="G44" s="63" t="s">
        <v>4</v>
      </c>
      <c r="H44" s="63" t="s">
        <v>4</v>
      </c>
      <c r="I44" s="63" t="s">
        <v>4</v>
      </c>
      <c r="J44" s="63" t="s">
        <v>4</v>
      </c>
      <c r="K44" s="63" t="s">
        <v>4</v>
      </c>
      <c r="L44" s="63" t="s">
        <v>4</v>
      </c>
      <c r="M44" s="63" t="s">
        <v>4</v>
      </c>
      <c r="N44" s="63" t="s">
        <v>4</v>
      </c>
      <c r="O44" s="63" t="s">
        <v>4</v>
      </c>
      <c r="P44" s="63" t="s">
        <v>4</v>
      </c>
    </row>
    <row r="45" spans="1:16" x14ac:dyDescent="0.25">
      <c r="A45" s="22" t="s">
        <v>112</v>
      </c>
      <c r="B45" s="22" t="s">
        <v>9</v>
      </c>
      <c r="C45" s="30" t="s">
        <v>4</v>
      </c>
      <c r="D45" s="30" t="s">
        <v>4</v>
      </c>
      <c r="E45" s="30" t="s">
        <v>4</v>
      </c>
      <c r="F45" s="30" t="s">
        <v>4</v>
      </c>
      <c r="G45" s="30" t="s">
        <v>4</v>
      </c>
      <c r="H45" s="30" t="s">
        <v>4</v>
      </c>
      <c r="I45" s="30" t="s">
        <v>4</v>
      </c>
      <c r="J45" s="30" t="s">
        <v>4</v>
      </c>
      <c r="K45" s="30" t="s">
        <v>4</v>
      </c>
      <c r="L45" s="30" t="s">
        <v>4</v>
      </c>
      <c r="M45" s="30" t="s">
        <v>4</v>
      </c>
      <c r="N45" s="30" t="s">
        <v>4</v>
      </c>
      <c r="O45" s="30" t="s">
        <v>4</v>
      </c>
      <c r="P45" s="30" t="s">
        <v>4</v>
      </c>
    </row>
    <row r="46" spans="1:16" x14ac:dyDescent="0.25">
      <c r="A46" s="22" t="s">
        <v>112</v>
      </c>
      <c r="B46" s="22" t="s">
        <v>88</v>
      </c>
      <c r="C46" s="63" t="s">
        <v>4</v>
      </c>
      <c r="D46" s="63" t="s">
        <v>4</v>
      </c>
      <c r="E46" s="63" t="s">
        <v>4</v>
      </c>
      <c r="F46" s="63" t="s">
        <v>4</v>
      </c>
      <c r="G46" s="63" t="s">
        <v>4</v>
      </c>
      <c r="H46" s="63" t="s">
        <v>4</v>
      </c>
      <c r="I46" s="63" t="s">
        <v>4</v>
      </c>
      <c r="J46" s="63" t="s">
        <v>4</v>
      </c>
      <c r="K46" s="63" t="s">
        <v>4</v>
      </c>
      <c r="L46" s="63" t="s">
        <v>4</v>
      </c>
      <c r="M46" s="63" t="s">
        <v>4</v>
      </c>
      <c r="N46" s="63" t="s">
        <v>4</v>
      </c>
      <c r="O46" s="63" t="s">
        <v>4</v>
      </c>
      <c r="P46" s="63" t="s">
        <v>4</v>
      </c>
    </row>
    <row r="47" spans="1:16" x14ac:dyDescent="0.25">
      <c r="A47" s="22" t="s">
        <v>45</v>
      </c>
      <c r="B47" s="22" t="s">
        <v>48</v>
      </c>
      <c r="C47" s="27">
        <v>60987851.394000001</v>
      </c>
      <c r="D47" s="27">
        <v>60774823.401000001</v>
      </c>
      <c r="E47" s="28">
        <v>62724894.109999999</v>
      </c>
      <c r="F47" s="27">
        <v>67147591.674999997</v>
      </c>
      <c r="G47" s="27">
        <v>65300260.656000003</v>
      </c>
      <c r="H47" s="27">
        <v>60665665.685999997</v>
      </c>
      <c r="I47" s="27">
        <v>61173046.969999999</v>
      </c>
      <c r="J47" s="27">
        <v>62476255.561999999</v>
      </c>
      <c r="K47" s="27">
        <v>62062864.631999999</v>
      </c>
      <c r="L47" s="27">
        <v>61070190.903999999</v>
      </c>
      <c r="M47" s="27">
        <v>56106194.195</v>
      </c>
      <c r="N47" s="27">
        <v>59523204.064999998</v>
      </c>
      <c r="O47" s="27">
        <v>56715260.419</v>
      </c>
      <c r="P47" s="27">
        <v>54427313.469999999</v>
      </c>
    </row>
    <row r="48" spans="1:16" x14ac:dyDescent="0.25">
      <c r="A48" s="22" t="s">
        <v>45</v>
      </c>
      <c r="B48" s="22" t="s">
        <v>68</v>
      </c>
      <c r="C48" s="23">
        <v>16032208.476</v>
      </c>
      <c r="D48" s="23">
        <v>13020382.562000001</v>
      </c>
      <c r="E48" s="23">
        <v>11682354.619000001</v>
      </c>
      <c r="F48" s="23">
        <v>11482458.958000001</v>
      </c>
      <c r="G48" s="24">
        <v>10261073.630000001</v>
      </c>
      <c r="H48" s="23">
        <v>9800513.4330000002</v>
      </c>
      <c r="I48" s="23">
        <v>9402961.9890000001</v>
      </c>
      <c r="J48" s="23">
        <v>9159687.9250000007</v>
      </c>
      <c r="K48" s="23">
        <v>8803205.807</v>
      </c>
      <c r="L48" s="23">
        <v>7193988.6900000004</v>
      </c>
      <c r="M48" s="23">
        <v>5883086.5140000004</v>
      </c>
      <c r="N48" s="23">
        <v>6845211.6500000004</v>
      </c>
      <c r="O48" s="23">
        <v>6796737.4230000004</v>
      </c>
      <c r="P48" s="23">
        <v>5257837.1919999998</v>
      </c>
    </row>
    <row r="49" spans="1:16" x14ac:dyDescent="0.25">
      <c r="A49" s="22" t="s">
        <v>45</v>
      </c>
      <c r="B49" s="22" t="s">
        <v>92</v>
      </c>
      <c r="C49" s="28">
        <v>1610.1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28">
        <v>0</v>
      </c>
    </row>
    <row r="50" spans="1:16" x14ac:dyDescent="0.25">
      <c r="A50" s="22" t="s">
        <v>45</v>
      </c>
      <c r="B50" s="22" t="s">
        <v>93</v>
      </c>
      <c r="C50" s="23">
        <v>126232.625</v>
      </c>
      <c r="D50" s="23">
        <v>130554.209</v>
      </c>
      <c r="E50" s="23">
        <v>105900.045</v>
      </c>
      <c r="F50" s="23">
        <v>116977.924</v>
      </c>
      <c r="G50" s="23">
        <v>140127.033</v>
      </c>
      <c r="H50" s="23">
        <v>98112.801000000007</v>
      </c>
      <c r="I50" s="24">
        <v>97672.01</v>
      </c>
      <c r="J50" s="23">
        <v>91164.551999999996</v>
      </c>
      <c r="K50" s="23">
        <v>98958.721999999994</v>
      </c>
      <c r="L50" s="23">
        <v>96469.932000000001</v>
      </c>
      <c r="M50" s="23">
        <v>72937.687999999995</v>
      </c>
      <c r="N50" s="23">
        <v>57447.641000000003</v>
      </c>
      <c r="O50" s="23">
        <v>53552.712</v>
      </c>
      <c r="P50" s="23">
        <v>39116.981</v>
      </c>
    </row>
    <row r="51" spans="1:16" x14ac:dyDescent="0.25">
      <c r="A51" s="22" t="s">
        <v>45</v>
      </c>
      <c r="B51" s="22" t="s">
        <v>94</v>
      </c>
      <c r="C51" s="27">
        <v>277341.45899999997</v>
      </c>
      <c r="D51" s="27">
        <v>149624.56899999999</v>
      </c>
      <c r="E51" s="27">
        <v>119405.92200000001</v>
      </c>
      <c r="F51" s="27">
        <v>140932.264</v>
      </c>
      <c r="G51" s="27">
        <v>172077.236</v>
      </c>
      <c r="H51" s="27">
        <v>133171.10699999999</v>
      </c>
      <c r="I51" s="28">
        <v>176758.07</v>
      </c>
      <c r="J51" s="27">
        <v>182071.48800000001</v>
      </c>
      <c r="K51" s="27">
        <v>170484.427</v>
      </c>
      <c r="L51" s="27">
        <v>127565.238</v>
      </c>
      <c r="M51" s="27">
        <v>104364.628</v>
      </c>
      <c r="N51" s="27">
        <v>114123.317</v>
      </c>
      <c r="O51" s="27">
        <v>123065.57799999999</v>
      </c>
      <c r="P51" s="27">
        <v>98701.895000000004</v>
      </c>
    </row>
    <row r="52" spans="1:16" x14ac:dyDescent="0.25">
      <c r="A52" s="22" t="s">
        <v>45</v>
      </c>
      <c r="B52" s="22" t="s">
        <v>73</v>
      </c>
      <c r="C52" s="23">
        <v>10458333.695</v>
      </c>
      <c r="D52" s="23">
        <v>11327638.790999999</v>
      </c>
      <c r="E52" s="24">
        <v>12920356.119999999</v>
      </c>
      <c r="F52" s="23">
        <v>15060384.294</v>
      </c>
      <c r="G52" s="23">
        <v>15191481.594000001</v>
      </c>
      <c r="H52" s="23">
        <v>12396300.901000001</v>
      </c>
      <c r="I52" s="24">
        <v>13119766.688999999</v>
      </c>
      <c r="J52" s="23">
        <v>13857796.863</v>
      </c>
      <c r="K52" s="23">
        <v>13600509.808</v>
      </c>
      <c r="L52" s="23">
        <v>14029343.137</v>
      </c>
      <c r="M52" s="23">
        <v>13691728.831</v>
      </c>
      <c r="N52" s="23">
        <v>14197917.244000001</v>
      </c>
      <c r="O52" s="23">
        <v>12317842.509</v>
      </c>
      <c r="P52" s="23">
        <v>11413347.567</v>
      </c>
    </row>
    <row r="53" spans="1:16" x14ac:dyDescent="0.25">
      <c r="A53" s="22" t="s">
        <v>45</v>
      </c>
      <c r="B53" s="22" t="s">
        <v>86</v>
      </c>
      <c r="C53" s="27">
        <v>22940823.105</v>
      </c>
      <c r="D53" s="27">
        <v>23867387.213</v>
      </c>
      <c r="E53" s="27">
        <v>24277091.147</v>
      </c>
      <c r="F53" s="27">
        <v>25063202.644000001</v>
      </c>
      <c r="G53" s="27">
        <v>22560906.335999999</v>
      </c>
      <c r="H53" s="27">
        <v>20576070.364999998</v>
      </c>
      <c r="I53" s="27">
        <v>20780548.241999999</v>
      </c>
      <c r="J53" s="27">
        <v>21367532.840999998</v>
      </c>
      <c r="K53" s="27">
        <v>21105942.732999999</v>
      </c>
      <c r="L53" s="27">
        <v>21027440.267999999</v>
      </c>
      <c r="M53" s="27">
        <v>18299423.886</v>
      </c>
      <c r="N53" s="28">
        <v>19262440.776999999</v>
      </c>
      <c r="O53" s="27">
        <v>19786093.783</v>
      </c>
      <c r="P53" s="27">
        <v>19478028.300999999</v>
      </c>
    </row>
    <row r="54" spans="1:16" x14ac:dyDescent="0.25">
      <c r="A54" s="22" t="s">
        <v>45</v>
      </c>
      <c r="B54" s="22" t="s">
        <v>87</v>
      </c>
      <c r="C54" s="23">
        <v>2974635.6540000001</v>
      </c>
      <c r="D54" s="23">
        <v>3467687.8560000001</v>
      </c>
      <c r="E54" s="23">
        <v>4034515.7889999999</v>
      </c>
      <c r="F54" s="23">
        <v>5020884.2410000004</v>
      </c>
      <c r="G54" s="23">
        <v>7285339.8799999999</v>
      </c>
      <c r="H54" s="24">
        <v>8578924.102</v>
      </c>
      <c r="I54" s="23">
        <v>8722605.3949999996</v>
      </c>
      <c r="J54" s="23">
        <v>9048441.5059999991</v>
      </c>
      <c r="K54" s="23">
        <v>9450675.5449999999</v>
      </c>
      <c r="L54" s="23">
        <v>9733087.6530000009</v>
      </c>
      <c r="M54" s="23">
        <v>10023229.662</v>
      </c>
      <c r="N54" s="23">
        <v>10549083.323000001</v>
      </c>
      <c r="O54" s="23">
        <v>10441469.402000001</v>
      </c>
      <c r="P54" s="23">
        <v>10914667.084000001</v>
      </c>
    </row>
    <row r="55" spans="1:16" x14ac:dyDescent="0.25">
      <c r="A55" s="22" t="s">
        <v>45</v>
      </c>
      <c r="B55" s="22" t="s">
        <v>11</v>
      </c>
      <c r="C55" s="28">
        <v>155929</v>
      </c>
      <c r="D55" s="28">
        <v>229997</v>
      </c>
      <c r="E55" s="27">
        <v>245911.38399999999</v>
      </c>
      <c r="F55" s="27">
        <v>300824.402</v>
      </c>
      <c r="G55" s="27">
        <v>447072.86200000002</v>
      </c>
      <c r="H55" s="27">
        <v>534712.60900000005</v>
      </c>
      <c r="I55" s="27">
        <v>576361.38</v>
      </c>
      <c r="J55" s="27">
        <v>579000.87800000003</v>
      </c>
      <c r="K55" s="27">
        <v>581370.85800000001</v>
      </c>
      <c r="L55" s="27">
        <v>592324.94299999997</v>
      </c>
      <c r="M55" s="27">
        <v>600552.57700000005</v>
      </c>
      <c r="N55" s="28">
        <v>609307.85800000001</v>
      </c>
      <c r="O55" s="28">
        <v>602634.38</v>
      </c>
      <c r="P55" s="28">
        <v>583714.56099999999</v>
      </c>
    </row>
    <row r="56" spans="1:16" x14ac:dyDescent="0.25">
      <c r="A56" s="22" t="s">
        <v>45</v>
      </c>
      <c r="B56" s="22" t="s">
        <v>6</v>
      </c>
      <c r="C56" s="24">
        <v>7895476.2000000002</v>
      </c>
      <c r="D56" s="24">
        <v>8563326.5999999996</v>
      </c>
      <c r="E56" s="24">
        <v>9296847</v>
      </c>
      <c r="F56" s="24">
        <v>9913264.8000000007</v>
      </c>
      <c r="G56" s="23">
        <v>9195080.1989999991</v>
      </c>
      <c r="H56" s="23">
        <v>8531930.193</v>
      </c>
      <c r="I56" s="23">
        <v>8250206.2910000002</v>
      </c>
      <c r="J56" s="23">
        <v>8160025.3439999996</v>
      </c>
      <c r="K56" s="23">
        <v>8174627.0190000003</v>
      </c>
      <c r="L56" s="23">
        <v>8213702.8109999998</v>
      </c>
      <c r="M56" s="23">
        <v>7334274.1830000002</v>
      </c>
      <c r="N56" s="23">
        <v>7815185.8289999999</v>
      </c>
      <c r="O56" s="23">
        <v>6509696.415</v>
      </c>
      <c r="P56" s="23">
        <v>6613076.5839999998</v>
      </c>
    </row>
    <row r="57" spans="1:16" x14ac:dyDescent="0.25">
      <c r="A57" s="22" t="s">
        <v>45</v>
      </c>
      <c r="B57" s="22" t="s">
        <v>9</v>
      </c>
      <c r="C57" s="28">
        <v>121434.48</v>
      </c>
      <c r="D57" s="28">
        <v>15508.8</v>
      </c>
      <c r="E57" s="27">
        <v>31851.085999999999</v>
      </c>
      <c r="F57" s="27">
        <v>26477.527999999998</v>
      </c>
      <c r="G57" s="27">
        <v>17637.805</v>
      </c>
      <c r="H57" s="27">
        <v>-24030.382000000001</v>
      </c>
      <c r="I57" s="27">
        <v>2326.9609999999998</v>
      </c>
      <c r="J57" s="27">
        <v>-16472.484</v>
      </c>
      <c r="K57" s="27">
        <v>31861.875</v>
      </c>
      <c r="L57" s="27">
        <v>10601.004000000001</v>
      </c>
      <c r="M57" s="27">
        <v>50264.269</v>
      </c>
      <c r="N57" s="27">
        <v>26342.712</v>
      </c>
      <c r="O57" s="27">
        <v>46662.91</v>
      </c>
      <c r="P57" s="27">
        <v>-1603.537</v>
      </c>
    </row>
    <row r="58" spans="1:16" x14ac:dyDescent="0.25">
      <c r="A58" s="22" t="s">
        <v>45</v>
      </c>
      <c r="B58" s="22" t="s">
        <v>88</v>
      </c>
      <c r="C58" s="24">
        <v>3826.6</v>
      </c>
      <c r="D58" s="24">
        <v>2715.8</v>
      </c>
      <c r="E58" s="24">
        <v>10661</v>
      </c>
      <c r="F58" s="23">
        <v>22184.624</v>
      </c>
      <c r="G58" s="24">
        <v>29464.080000000002</v>
      </c>
      <c r="H58" s="23">
        <v>39960.555999999997</v>
      </c>
      <c r="I58" s="23">
        <v>43839.945</v>
      </c>
      <c r="J58" s="23">
        <v>47006.65</v>
      </c>
      <c r="K58" s="24">
        <v>45227.839999999997</v>
      </c>
      <c r="L58" s="23">
        <v>45667.228000000003</v>
      </c>
      <c r="M58" s="24">
        <v>46331.96</v>
      </c>
      <c r="N58" s="23">
        <v>46143.712</v>
      </c>
      <c r="O58" s="23">
        <v>37505.311000000002</v>
      </c>
      <c r="P58" s="23">
        <v>30426.842000000001</v>
      </c>
    </row>
    <row r="60" spans="1:16" x14ac:dyDescent="0.25">
      <c r="A60" s="285" t="s">
        <v>65</v>
      </c>
    </row>
    <row r="61" spans="1:16" x14ac:dyDescent="0.25">
      <c r="A61" s="285" t="s">
        <v>4</v>
      </c>
      <c r="B61" s="285" t="s">
        <v>66</v>
      </c>
    </row>
    <row r="64" spans="1:16" x14ac:dyDescent="0.25">
      <c r="A64" s="177" t="s">
        <v>69</v>
      </c>
      <c r="B64" s="177"/>
      <c r="C64" s="147">
        <v>1990</v>
      </c>
      <c r="D64" s="76">
        <v>1995</v>
      </c>
      <c r="E64" s="76">
        <v>2000</v>
      </c>
      <c r="F64" s="76">
        <v>2005</v>
      </c>
      <c r="G64" s="76">
        <v>2010</v>
      </c>
      <c r="H64" s="76">
        <v>2015</v>
      </c>
      <c r="I64" s="76">
        <v>2016</v>
      </c>
      <c r="J64" s="76">
        <v>2017</v>
      </c>
      <c r="K64" s="76">
        <v>2018</v>
      </c>
      <c r="L64" s="76">
        <v>2019</v>
      </c>
      <c r="M64" s="76">
        <v>2020</v>
      </c>
      <c r="N64" s="76">
        <v>2021</v>
      </c>
      <c r="O64" s="76">
        <v>2022</v>
      </c>
      <c r="P64" s="76">
        <v>2023</v>
      </c>
    </row>
    <row r="65" spans="1:20" x14ac:dyDescent="0.25">
      <c r="A65" s="196" t="s">
        <v>67</v>
      </c>
      <c r="B65" s="196"/>
      <c r="C65" s="197">
        <f t="shared" ref="C65:N65" si="0">(C11-C23)/1000</f>
        <v>31202.993636999996</v>
      </c>
      <c r="D65" s="197">
        <f t="shared" si="0"/>
        <v>32411.404292000003</v>
      </c>
      <c r="E65" s="197">
        <f t="shared" si="0"/>
        <v>36255.896380000006</v>
      </c>
      <c r="F65" s="197">
        <f t="shared" si="0"/>
        <v>39966.643344000004</v>
      </c>
      <c r="G65" s="197">
        <f t="shared" si="0"/>
        <v>37491.952438999993</v>
      </c>
      <c r="H65" s="197">
        <f t="shared" si="0"/>
        <v>34900.873207000004</v>
      </c>
      <c r="I65" s="197">
        <f t="shared" si="0"/>
        <v>35309.332799000003</v>
      </c>
      <c r="J65" s="197">
        <f t="shared" si="0"/>
        <v>36940.967938999995</v>
      </c>
      <c r="K65" s="197">
        <f t="shared" si="0"/>
        <v>37129.312752999998</v>
      </c>
      <c r="L65" s="197">
        <f t="shared" si="0"/>
        <v>38022.045362000004</v>
      </c>
      <c r="M65" s="197">
        <f t="shared" si="0"/>
        <v>33176.699342</v>
      </c>
      <c r="N65" s="197">
        <f t="shared" si="0"/>
        <v>33995.496776</v>
      </c>
      <c r="O65" s="197">
        <f t="shared" ref="O65:P65" si="1">(O11-O23)/1000</f>
        <v>36560.889137999999</v>
      </c>
      <c r="P65" s="197">
        <f t="shared" si="1"/>
        <v>32719.764247999996</v>
      </c>
      <c r="Q65" s="198"/>
      <c r="R65" s="198"/>
      <c r="S65" s="198"/>
      <c r="T65" s="198"/>
    </row>
    <row r="66" spans="1:20" x14ac:dyDescent="0.25">
      <c r="A66" s="199" t="s">
        <v>68</v>
      </c>
      <c r="B66" s="199"/>
      <c r="C66" s="200">
        <f t="shared" ref="C66:N66" si="2">(C12-C24)/1000</f>
        <v>2995.1212869999999</v>
      </c>
      <c r="D66" s="200">
        <f t="shared" si="2"/>
        <v>2837.9603040000002</v>
      </c>
      <c r="E66" s="200">
        <f t="shared" si="2"/>
        <v>3487.0532949999993</v>
      </c>
      <c r="F66" s="200">
        <f t="shared" si="2"/>
        <v>4100.5288069999997</v>
      </c>
      <c r="G66" s="200">
        <f t="shared" si="2"/>
        <v>3923.3532569999998</v>
      </c>
      <c r="H66" s="200">
        <f t="shared" si="2"/>
        <v>4017.947705</v>
      </c>
      <c r="I66" s="200">
        <f t="shared" si="2"/>
        <v>3864.6401349999996</v>
      </c>
      <c r="J66" s="200">
        <f t="shared" si="2"/>
        <v>3960.9902100000004</v>
      </c>
      <c r="K66" s="200">
        <f t="shared" si="2"/>
        <v>3854.2760280000002</v>
      </c>
      <c r="L66" s="200">
        <f t="shared" si="2"/>
        <v>3115.571817</v>
      </c>
      <c r="M66" s="200">
        <f t="shared" si="2"/>
        <v>2106.1733170000002</v>
      </c>
      <c r="N66" s="200">
        <f t="shared" si="2"/>
        <v>2548.7091490000003</v>
      </c>
      <c r="O66" s="200">
        <f t="shared" ref="O66:P66" si="3">(O12-O24)/1000</f>
        <v>3119.7582690000004</v>
      </c>
      <c r="P66" s="200">
        <f t="shared" si="3"/>
        <v>2145.0176510000001</v>
      </c>
      <c r="Q66" s="198"/>
      <c r="R66" s="198"/>
      <c r="S66" s="198"/>
      <c r="T66" s="198"/>
    </row>
    <row r="67" spans="1:20" x14ac:dyDescent="0.25">
      <c r="A67" s="199" t="s">
        <v>113</v>
      </c>
      <c r="B67" s="199"/>
      <c r="C67" s="200">
        <f t="shared" ref="C67:N67" si="4">(C17-C29)/1000</f>
        <v>22639.416623999998</v>
      </c>
      <c r="D67" s="200">
        <f t="shared" si="4"/>
        <v>23464.319041999999</v>
      </c>
      <c r="E67" s="200">
        <f t="shared" si="4"/>
        <v>24221.430104999999</v>
      </c>
      <c r="F67" s="200">
        <f t="shared" si="4"/>
        <v>25375.600901000002</v>
      </c>
      <c r="G67" s="200">
        <f t="shared" si="4"/>
        <v>23036.755058999996</v>
      </c>
      <c r="H67" s="200">
        <f t="shared" si="4"/>
        <v>21501.744850999999</v>
      </c>
      <c r="I67" s="200">
        <f t="shared" si="4"/>
        <v>21329.413322000004</v>
      </c>
      <c r="J67" s="200">
        <f t="shared" si="4"/>
        <v>21682.589696999999</v>
      </c>
      <c r="K67" s="200">
        <f t="shared" si="4"/>
        <v>21667.097684</v>
      </c>
      <c r="L67" s="200">
        <f t="shared" si="4"/>
        <v>22077.514267999999</v>
      </c>
      <c r="M67" s="200">
        <f t="shared" si="4"/>
        <v>19277.670309000001</v>
      </c>
      <c r="N67" s="200">
        <f t="shared" si="4"/>
        <v>19213.922713</v>
      </c>
      <c r="O67" s="200">
        <f t="shared" ref="O67:P67" si="5">(O17-O29)/1000</f>
        <v>21043.226755999996</v>
      </c>
      <c r="P67" s="200">
        <f t="shared" si="5"/>
        <v>20006.129521999999</v>
      </c>
      <c r="Q67" s="198"/>
      <c r="R67" s="198"/>
      <c r="S67" s="198"/>
      <c r="T67" s="198"/>
    </row>
    <row r="68" spans="1:20" x14ac:dyDescent="0.25">
      <c r="A68" s="201" t="s">
        <v>73</v>
      </c>
      <c r="B68" s="201"/>
      <c r="C68" s="202">
        <f t="shared" ref="C68:N68" si="6">(C16-C28)/1000</f>
        <v>5421.6012449999998</v>
      </c>
      <c r="D68" s="202">
        <f t="shared" si="6"/>
        <v>6068.0226209999992</v>
      </c>
      <c r="E68" s="202">
        <f t="shared" si="6"/>
        <v>8491.3426380000001</v>
      </c>
      <c r="F68" s="202">
        <f t="shared" si="6"/>
        <v>10389.703262000001</v>
      </c>
      <c r="G68" s="202">
        <f t="shared" si="6"/>
        <v>10294.1988</v>
      </c>
      <c r="H68" s="202">
        <f t="shared" si="6"/>
        <v>9234.3587200000002</v>
      </c>
      <c r="I68" s="202">
        <f t="shared" si="6"/>
        <v>9930.5279890000002</v>
      </c>
      <c r="J68" s="202">
        <f t="shared" si="6"/>
        <v>11109.951215999999</v>
      </c>
      <c r="K68" s="202">
        <f t="shared" si="6"/>
        <v>11324.648310999999</v>
      </c>
      <c r="L68" s="202">
        <f t="shared" si="6"/>
        <v>12584.31841</v>
      </c>
      <c r="M68" s="202">
        <f t="shared" si="6"/>
        <v>11451.896152000001</v>
      </c>
      <c r="N68" s="202">
        <f t="shared" si="6"/>
        <v>11884.046609999999</v>
      </c>
      <c r="O68" s="202">
        <f t="shared" ref="O68:P68" si="7">(O16-O28)/1000</f>
        <v>12027.410252</v>
      </c>
      <c r="P68" s="202">
        <f t="shared" si="7"/>
        <v>10284.916803000002</v>
      </c>
      <c r="Q68" s="198"/>
      <c r="R68" s="198"/>
      <c r="S68" s="198"/>
      <c r="T68" s="198"/>
    </row>
    <row r="71" spans="1:20" x14ac:dyDescent="0.25">
      <c r="A71" s="177" t="s">
        <v>256</v>
      </c>
      <c r="B71" s="177"/>
      <c r="C71" s="147">
        <v>1990</v>
      </c>
      <c r="D71" s="76">
        <v>1995</v>
      </c>
      <c r="E71" s="76">
        <v>2000</v>
      </c>
      <c r="F71" s="76">
        <v>2005</v>
      </c>
      <c r="G71" s="76">
        <v>2010</v>
      </c>
      <c r="H71" s="76">
        <v>2015</v>
      </c>
      <c r="I71" s="76">
        <v>2016</v>
      </c>
      <c r="J71" s="76">
        <v>2017</v>
      </c>
      <c r="K71" s="76">
        <v>2018</v>
      </c>
      <c r="L71" s="76">
        <v>2019</v>
      </c>
      <c r="M71" s="76">
        <v>2020</v>
      </c>
      <c r="N71" s="76">
        <v>2021</v>
      </c>
      <c r="O71" s="76">
        <v>2022</v>
      </c>
      <c r="P71" s="76">
        <v>2023</v>
      </c>
    </row>
    <row r="72" spans="1:20" x14ac:dyDescent="0.25">
      <c r="A72" s="196" t="s">
        <v>67</v>
      </c>
      <c r="B72" s="196"/>
      <c r="C72" s="197">
        <f t="shared" ref="C72:N72" si="8">(C35+C47)/1000</f>
        <v>62375.843018</v>
      </c>
      <c r="D72" s="197">
        <f t="shared" si="8"/>
        <v>62147.972166</v>
      </c>
      <c r="E72" s="197">
        <f t="shared" si="8"/>
        <v>64415.393920000002</v>
      </c>
      <c r="F72" s="197">
        <f t="shared" si="8"/>
        <v>69123.66827699999</v>
      </c>
      <c r="G72" s="197">
        <f t="shared" si="8"/>
        <v>67255.536343000014</v>
      </c>
      <c r="H72" s="197">
        <f t="shared" si="8"/>
        <v>62323.838105999996</v>
      </c>
      <c r="I72" s="197">
        <f t="shared" si="8"/>
        <v>62913.36851</v>
      </c>
      <c r="J72" s="197">
        <f t="shared" si="8"/>
        <v>64243.403193999999</v>
      </c>
      <c r="K72" s="197">
        <f t="shared" si="8"/>
        <v>63881.659339999998</v>
      </c>
      <c r="L72" s="197">
        <f t="shared" si="8"/>
        <v>62876.043744000002</v>
      </c>
      <c r="M72" s="197">
        <f t="shared" si="8"/>
        <v>57739.926052000003</v>
      </c>
      <c r="N72" s="197">
        <f t="shared" si="8"/>
        <v>61232.067288999999</v>
      </c>
      <c r="O72" s="197">
        <f t="shared" ref="O72:P72" si="9">(O35+O47)/1000</f>
        <v>58477.095697999997</v>
      </c>
      <c r="P72" s="197">
        <f t="shared" si="9"/>
        <v>56072.887665000002</v>
      </c>
    </row>
    <row r="73" spans="1:20" x14ac:dyDescent="0.25">
      <c r="A73" s="199" t="s">
        <v>68</v>
      </c>
      <c r="B73" s="199"/>
      <c r="C73" s="200">
        <f t="shared" ref="C73:N73" si="10">(C36+C48)/1000</f>
        <v>16032.208476</v>
      </c>
      <c r="D73" s="200">
        <f t="shared" si="10"/>
        <v>13020.382562000001</v>
      </c>
      <c r="E73" s="200">
        <f t="shared" si="10"/>
        <v>11682.354619000002</v>
      </c>
      <c r="F73" s="200">
        <f t="shared" si="10"/>
        <v>11482.458958000001</v>
      </c>
      <c r="G73" s="200">
        <f t="shared" si="10"/>
        <v>10261.073630000001</v>
      </c>
      <c r="H73" s="200">
        <f t="shared" si="10"/>
        <v>9800.5134330000001</v>
      </c>
      <c r="I73" s="200">
        <f t="shared" si="10"/>
        <v>9402.9619889999994</v>
      </c>
      <c r="J73" s="200">
        <f t="shared" si="10"/>
        <v>9159.6879250000002</v>
      </c>
      <c r="K73" s="200">
        <f t="shared" si="10"/>
        <v>8803.2058070000003</v>
      </c>
      <c r="L73" s="200">
        <f t="shared" si="10"/>
        <v>7193.9886900000001</v>
      </c>
      <c r="M73" s="200">
        <f t="shared" si="10"/>
        <v>5883.0865140000005</v>
      </c>
      <c r="N73" s="200">
        <f t="shared" si="10"/>
        <v>6845.2116500000002</v>
      </c>
      <c r="O73" s="200">
        <f t="shared" ref="O73:P73" si="11">(O36+O48)/1000</f>
        <v>6796.7374230000005</v>
      </c>
      <c r="P73" s="200">
        <f t="shared" si="11"/>
        <v>5257.837192</v>
      </c>
    </row>
    <row r="74" spans="1:20" x14ac:dyDescent="0.25">
      <c r="A74" s="199" t="s">
        <v>113</v>
      </c>
      <c r="B74" s="199"/>
      <c r="C74" s="200">
        <f t="shared" ref="C74:N74" si="12">(C41+C53)/1000</f>
        <v>24328.814729000002</v>
      </c>
      <c r="D74" s="200">
        <f t="shared" si="12"/>
        <v>25240.535978</v>
      </c>
      <c r="E74" s="200">
        <f t="shared" si="12"/>
        <v>25967.590957</v>
      </c>
      <c r="F74" s="200">
        <f t="shared" si="12"/>
        <v>27039.279245999998</v>
      </c>
      <c r="G74" s="200">
        <f t="shared" si="12"/>
        <v>24516.182022999998</v>
      </c>
      <c r="H74" s="200">
        <f t="shared" si="12"/>
        <v>22233.948206000001</v>
      </c>
      <c r="I74" s="200">
        <f t="shared" si="12"/>
        <v>22520.726868999998</v>
      </c>
      <c r="J74" s="200">
        <f t="shared" si="12"/>
        <v>23132.515132</v>
      </c>
      <c r="K74" s="200">
        <f t="shared" si="12"/>
        <v>22921.232521999998</v>
      </c>
      <c r="L74" s="200">
        <f t="shared" si="12"/>
        <v>22825.228327000001</v>
      </c>
      <c r="M74" s="200">
        <f t="shared" si="12"/>
        <v>19915.639045000004</v>
      </c>
      <c r="N74" s="200">
        <f t="shared" si="12"/>
        <v>20953.214669000001</v>
      </c>
      <c r="O74" s="200">
        <f t="shared" ref="O74:P74" si="13">(O41+O53)/1000</f>
        <v>21523.294033999999</v>
      </c>
      <c r="P74" s="200">
        <f t="shared" si="13"/>
        <v>21091.579051000001</v>
      </c>
    </row>
    <row r="75" spans="1:20" x14ac:dyDescent="0.25">
      <c r="A75" s="201" t="s">
        <v>73</v>
      </c>
      <c r="B75" s="201"/>
      <c r="C75" s="202">
        <f t="shared" ref="C75:N75" si="14">(C40+C52)/1000</f>
        <v>10458.333695000001</v>
      </c>
      <c r="D75" s="202">
        <f t="shared" si="14"/>
        <v>11327.638790999999</v>
      </c>
      <c r="E75" s="202">
        <f t="shared" si="14"/>
        <v>12920.356119999999</v>
      </c>
      <c r="F75" s="202">
        <f t="shared" si="14"/>
        <v>15060.384293999999</v>
      </c>
      <c r="G75" s="202">
        <f t="shared" si="14"/>
        <v>15191.481594000001</v>
      </c>
      <c r="H75" s="202">
        <f t="shared" si="14"/>
        <v>12396.527889000001</v>
      </c>
      <c r="I75" s="202">
        <f t="shared" si="14"/>
        <v>13119.845366999998</v>
      </c>
      <c r="J75" s="202">
        <f t="shared" si="14"/>
        <v>13859.894899000001</v>
      </c>
      <c r="K75" s="202">
        <f t="shared" si="14"/>
        <v>13603.256515000001</v>
      </c>
      <c r="L75" s="202">
        <f t="shared" si="14"/>
        <v>14035.359470000001</v>
      </c>
      <c r="M75" s="202">
        <f t="shared" si="14"/>
        <v>13699.296979000001</v>
      </c>
      <c r="N75" s="202">
        <f t="shared" si="14"/>
        <v>14208.998468</v>
      </c>
      <c r="O75" s="202">
        <f t="shared" ref="O75:P75" si="15">(O40+O52)/1000</f>
        <v>12324.299446999999</v>
      </c>
      <c r="P75" s="202">
        <f t="shared" si="15"/>
        <v>11431.548384</v>
      </c>
    </row>
    <row r="78" spans="1:20" x14ac:dyDescent="0.25">
      <c r="A78" s="177" t="s">
        <v>116</v>
      </c>
      <c r="B78" s="177"/>
      <c r="C78" s="147">
        <v>1990</v>
      </c>
      <c r="D78" s="76">
        <v>1995</v>
      </c>
      <c r="E78" s="76">
        <v>2000</v>
      </c>
      <c r="F78" s="76">
        <v>2005</v>
      </c>
      <c r="G78" s="76">
        <v>2010</v>
      </c>
      <c r="H78" s="76">
        <v>2015</v>
      </c>
      <c r="I78" s="76">
        <v>2016</v>
      </c>
      <c r="J78" s="76">
        <v>2017</v>
      </c>
      <c r="K78" s="76">
        <v>2018</v>
      </c>
      <c r="L78" s="76">
        <v>2019</v>
      </c>
      <c r="M78" s="76">
        <v>2020</v>
      </c>
      <c r="N78" s="76">
        <v>2021</v>
      </c>
      <c r="O78" s="76">
        <v>2022</v>
      </c>
      <c r="P78" s="76">
        <v>2023</v>
      </c>
    </row>
    <row r="79" spans="1:20" x14ac:dyDescent="0.25">
      <c r="A79" s="196" t="s">
        <v>67</v>
      </c>
      <c r="B79" s="196"/>
      <c r="C79" s="197">
        <f>C72-C65</f>
        <v>31172.849381000004</v>
      </c>
      <c r="D79" s="197">
        <f t="shared" ref="D79:L82" si="16">D72-D65</f>
        <v>29736.567873999997</v>
      </c>
      <c r="E79" s="197">
        <f t="shared" si="16"/>
        <v>28159.497539999997</v>
      </c>
      <c r="F79" s="197">
        <f t="shared" si="16"/>
        <v>29157.024932999986</v>
      </c>
      <c r="G79" s="197">
        <f t="shared" si="16"/>
        <v>29763.583904000021</v>
      </c>
      <c r="H79" s="197">
        <f t="shared" si="16"/>
        <v>27422.964898999991</v>
      </c>
      <c r="I79" s="197">
        <f t="shared" si="16"/>
        <v>27604.035710999997</v>
      </c>
      <c r="J79" s="197">
        <f t="shared" si="16"/>
        <v>27302.435255000004</v>
      </c>
      <c r="K79" s="197">
        <f t="shared" si="16"/>
        <v>26752.346587</v>
      </c>
      <c r="L79" s="197">
        <f t="shared" si="16"/>
        <v>24853.998381999998</v>
      </c>
      <c r="M79" s="197">
        <f t="shared" ref="M79:N79" si="17">M72-M65</f>
        <v>24563.226710000003</v>
      </c>
      <c r="N79" s="197">
        <f t="shared" si="17"/>
        <v>27236.570512999999</v>
      </c>
      <c r="O79" s="197">
        <f t="shared" ref="O79:P79" si="18">O72-O65</f>
        <v>21916.206559999999</v>
      </c>
      <c r="P79" s="197">
        <f t="shared" si="18"/>
        <v>23353.123417000006</v>
      </c>
    </row>
    <row r="80" spans="1:20" x14ac:dyDescent="0.25">
      <c r="A80" s="199" t="s">
        <v>68</v>
      </c>
      <c r="B80" s="199"/>
      <c r="C80" s="200">
        <f>C73-C66</f>
        <v>13037.087189</v>
      </c>
      <c r="D80" s="200">
        <f t="shared" si="16"/>
        <v>10182.422258000001</v>
      </c>
      <c r="E80" s="200">
        <f t="shared" si="16"/>
        <v>8195.3013240000018</v>
      </c>
      <c r="F80" s="200">
        <f t="shared" si="16"/>
        <v>7381.9301510000014</v>
      </c>
      <c r="G80" s="200">
        <f t="shared" si="16"/>
        <v>6337.720373000001</v>
      </c>
      <c r="H80" s="200">
        <f t="shared" si="16"/>
        <v>5782.5657279999996</v>
      </c>
      <c r="I80" s="200">
        <f t="shared" si="16"/>
        <v>5538.3218539999998</v>
      </c>
      <c r="J80" s="200">
        <f t="shared" si="16"/>
        <v>5198.6977150000002</v>
      </c>
      <c r="K80" s="200">
        <f t="shared" si="16"/>
        <v>4948.9297790000001</v>
      </c>
      <c r="L80" s="200">
        <f t="shared" si="16"/>
        <v>4078.4168730000001</v>
      </c>
      <c r="M80" s="200">
        <f t="shared" ref="M80:N80" si="19">M73-M66</f>
        <v>3776.9131970000003</v>
      </c>
      <c r="N80" s="200">
        <f t="shared" si="19"/>
        <v>4296.5025009999999</v>
      </c>
      <c r="O80" s="200">
        <f t="shared" ref="O80:P80" si="20">O73-O66</f>
        <v>3676.9791540000001</v>
      </c>
      <c r="P80" s="200">
        <f t="shared" si="20"/>
        <v>3112.8195409999998</v>
      </c>
    </row>
    <row r="81" spans="1:16" x14ac:dyDescent="0.25">
      <c r="A81" s="199" t="s">
        <v>113</v>
      </c>
      <c r="B81" s="199"/>
      <c r="C81" s="200">
        <f>C74-C67</f>
        <v>1689.3981050000039</v>
      </c>
      <c r="D81" s="200">
        <f t="shared" si="16"/>
        <v>1776.2169360000007</v>
      </c>
      <c r="E81" s="200">
        <f t="shared" si="16"/>
        <v>1746.1608520000009</v>
      </c>
      <c r="F81" s="200">
        <f t="shared" si="16"/>
        <v>1663.6783449999966</v>
      </c>
      <c r="G81" s="200">
        <f t="shared" si="16"/>
        <v>1479.426964000002</v>
      </c>
      <c r="H81" s="200">
        <f t="shared" si="16"/>
        <v>732.20335500000147</v>
      </c>
      <c r="I81" s="200">
        <f t="shared" si="16"/>
        <v>1191.3135469999943</v>
      </c>
      <c r="J81" s="200">
        <f t="shared" si="16"/>
        <v>1449.925435000001</v>
      </c>
      <c r="K81" s="200">
        <f t="shared" si="16"/>
        <v>1254.1348379999981</v>
      </c>
      <c r="L81" s="200">
        <f t="shared" si="16"/>
        <v>747.71405900000173</v>
      </c>
      <c r="M81" s="200">
        <f t="shared" ref="M81:N81" si="21">M74-M67</f>
        <v>637.96873600000254</v>
      </c>
      <c r="N81" s="200">
        <f t="shared" si="21"/>
        <v>1739.2919560000009</v>
      </c>
      <c r="O81" s="200">
        <f t="shared" ref="O81:P81" si="22">O74-O67</f>
        <v>480.06727800000226</v>
      </c>
      <c r="P81" s="200">
        <f t="shared" si="22"/>
        <v>1085.4495290000013</v>
      </c>
    </row>
    <row r="82" spans="1:16" x14ac:dyDescent="0.25">
      <c r="A82" s="201" t="s">
        <v>73</v>
      </c>
      <c r="B82" s="201"/>
      <c r="C82" s="202">
        <f>C75-C68</f>
        <v>5036.7324500000013</v>
      </c>
      <c r="D82" s="202">
        <f t="shared" si="16"/>
        <v>5259.6161700000002</v>
      </c>
      <c r="E82" s="202">
        <f t="shared" si="16"/>
        <v>4429.0134819999985</v>
      </c>
      <c r="F82" s="202">
        <f t="shared" si="16"/>
        <v>4670.6810319999986</v>
      </c>
      <c r="G82" s="202">
        <f t="shared" si="16"/>
        <v>4897.2827940000006</v>
      </c>
      <c r="H82" s="202">
        <f t="shared" si="16"/>
        <v>3162.1691690000007</v>
      </c>
      <c r="I82" s="202">
        <f t="shared" si="16"/>
        <v>3189.3173779999979</v>
      </c>
      <c r="J82" s="202">
        <f t="shared" si="16"/>
        <v>2749.9436830000013</v>
      </c>
      <c r="K82" s="202">
        <f t="shared" si="16"/>
        <v>2278.6082040000019</v>
      </c>
      <c r="L82" s="202">
        <f t="shared" si="16"/>
        <v>1451.0410600000014</v>
      </c>
      <c r="M82" s="202">
        <f t="shared" ref="M82:N82" si="23">M75-M68</f>
        <v>2247.4008269999995</v>
      </c>
      <c r="N82" s="202">
        <f t="shared" si="23"/>
        <v>2324.9518580000004</v>
      </c>
      <c r="O82" s="202">
        <f t="shared" ref="O82:P82" si="24">O75-O68</f>
        <v>296.88919499999975</v>
      </c>
      <c r="P82" s="202">
        <f t="shared" si="24"/>
        <v>1146.6315809999978</v>
      </c>
    </row>
    <row r="84" spans="1:16" x14ac:dyDescent="0.25">
      <c r="A84" s="177" t="s">
        <v>70</v>
      </c>
      <c r="B84" s="177"/>
      <c r="C84" s="147">
        <v>1990</v>
      </c>
      <c r="D84" s="76">
        <v>1995</v>
      </c>
      <c r="E84" s="76">
        <v>2000</v>
      </c>
      <c r="F84" s="76">
        <v>2005</v>
      </c>
      <c r="G84" s="76">
        <v>2010</v>
      </c>
      <c r="H84" s="76">
        <v>2015</v>
      </c>
      <c r="I84" s="76">
        <v>2016</v>
      </c>
      <c r="J84" s="76">
        <v>2017</v>
      </c>
      <c r="K84" s="76">
        <v>2018</v>
      </c>
      <c r="L84" s="76">
        <v>2019</v>
      </c>
      <c r="M84" s="76">
        <v>2020</v>
      </c>
      <c r="N84" s="76">
        <v>2021</v>
      </c>
      <c r="O84" s="76">
        <v>2022</v>
      </c>
      <c r="P84" s="76">
        <v>2023</v>
      </c>
    </row>
    <row r="85" spans="1:16" x14ac:dyDescent="0.25">
      <c r="A85" s="196" t="s">
        <v>67</v>
      </c>
      <c r="B85" s="196"/>
      <c r="C85" s="203">
        <f>C65/C72</f>
        <v>0.50024163405688393</v>
      </c>
      <c r="D85" s="203">
        <f t="shared" ref="D85:L88" si="25">D65/D72</f>
        <v>0.52151990101024859</v>
      </c>
      <c r="E85" s="203">
        <f t="shared" si="25"/>
        <v>0.56284521717010105</v>
      </c>
      <c r="F85" s="203">
        <f t="shared" si="25"/>
        <v>0.57819042797094133</v>
      </c>
      <c r="G85" s="203">
        <f t="shared" si="25"/>
        <v>0.55745525911492</v>
      </c>
      <c r="H85" s="203">
        <f t="shared" si="25"/>
        <v>0.55999236034919442</v>
      </c>
      <c r="I85" s="203">
        <f t="shared" si="25"/>
        <v>0.56123735916934137</v>
      </c>
      <c r="J85" s="203">
        <f t="shared" si="25"/>
        <v>0.57501573861906008</v>
      </c>
      <c r="K85" s="203">
        <f t="shared" si="25"/>
        <v>0.58122023029153203</v>
      </c>
      <c r="L85" s="203">
        <f t="shared" si="25"/>
        <v>0.60471434107411204</v>
      </c>
      <c r="M85" s="203">
        <f t="shared" ref="M85:N85" si="26">M65/M72</f>
        <v>0.57458853189596037</v>
      </c>
      <c r="N85" s="203">
        <f t="shared" si="26"/>
        <v>0.55519106705233034</v>
      </c>
      <c r="O85" s="203">
        <f t="shared" ref="O85:P85" si="27">O65/O72</f>
        <v>0.62521725303896092</v>
      </c>
      <c r="P85" s="203">
        <f t="shared" si="27"/>
        <v>0.58352201234007905</v>
      </c>
    </row>
    <row r="86" spans="1:16" x14ac:dyDescent="0.25">
      <c r="A86" s="199" t="s">
        <v>68</v>
      </c>
      <c r="B86" s="199"/>
      <c r="C86" s="204">
        <f>C66/C73</f>
        <v>0.18681900821609551</v>
      </c>
      <c r="D86" s="204">
        <f t="shared" si="25"/>
        <v>0.21796289705669555</v>
      </c>
      <c r="E86" s="204">
        <f t="shared" si="25"/>
        <v>0.29848890987512994</v>
      </c>
      <c r="F86" s="204">
        <f t="shared" si="25"/>
        <v>0.35711242879236244</v>
      </c>
      <c r="G86" s="204">
        <f t="shared" si="25"/>
        <v>0.38235309466344797</v>
      </c>
      <c r="H86" s="204">
        <f t="shared" si="25"/>
        <v>0.40997318482018347</v>
      </c>
      <c r="I86" s="204">
        <f t="shared" si="25"/>
        <v>0.41100242025023886</v>
      </c>
      <c r="J86" s="204">
        <f t="shared" si="25"/>
        <v>0.43243724485296808</v>
      </c>
      <c r="K86" s="204">
        <f t="shared" si="25"/>
        <v>0.43782641375204645</v>
      </c>
      <c r="L86" s="204">
        <f t="shared" si="25"/>
        <v>0.43307988811975739</v>
      </c>
      <c r="M86" s="204">
        <f t="shared" ref="M86:N86" si="28">M66/M73</f>
        <v>0.35800481804711398</v>
      </c>
      <c r="N86" s="204">
        <f t="shared" si="28"/>
        <v>0.37233460107840494</v>
      </c>
      <c r="O86" s="204">
        <f t="shared" ref="O86:P86" si="29">O66/O73</f>
        <v>0.45900820862121455</v>
      </c>
      <c r="P86" s="204">
        <f t="shared" si="29"/>
        <v>0.40796577997198663</v>
      </c>
    </row>
    <row r="87" spans="1:16" x14ac:dyDescent="0.25">
      <c r="A87" s="199" t="s">
        <v>113</v>
      </c>
      <c r="B87" s="199"/>
      <c r="C87" s="204">
        <f>C67/C74</f>
        <v>0.93055978584167365</v>
      </c>
      <c r="D87" s="204">
        <f t="shared" si="25"/>
        <v>0.92962839863827873</v>
      </c>
      <c r="E87" s="204">
        <f t="shared" si="25"/>
        <v>0.93275614765761339</v>
      </c>
      <c r="F87" s="204">
        <f t="shared" si="25"/>
        <v>0.9384717939459829</v>
      </c>
      <c r="G87" s="204">
        <f t="shared" si="25"/>
        <v>0.93965508321760427</v>
      </c>
      <c r="H87" s="204">
        <f t="shared" si="25"/>
        <v>0.96706822611008825</v>
      </c>
      <c r="I87" s="204">
        <f t="shared" si="25"/>
        <v>0.94710146107051951</v>
      </c>
      <c r="J87" s="204">
        <f t="shared" si="25"/>
        <v>0.93732089110387007</v>
      </c>
      <c r="K87" s="204">
        <f t="shared" si="25"/>
        <v>0.9452850174266908</v>
      </c>
      <c r="L87" s="204">
        <f t="shared" si="25"/>
        <v>0.96724177089104824</v>
      </c>
      <c r="M87" s="204">
        <f t="shared" ref="M87:N87" si="30">M67/M74</f>
        <v>0.96796644413174526</v>
      </c>
      <c r="N87" s="204">
        <f t="shared" si="30"/>
        <v>0.91699164145092926</v>
      </c>
      <c r="O87" s="204">
        <f t="shared" ref="O87:P87" si="31">O67/O74</f>
        <v>0.97769545510823541</v>
      </c>
      <c r="P87" s="204">
        <f t="shared" si="31"/>
        <v>0.9485363553683982</v>
      </c>
    </row>
    <row r="88" spans="1:16" x14ac:dyDescent="0.25">
      <c r="A88" s="201" t="s">
        <v>73</v>
      </c>
      <c r="B88" s="201"/>
      <c r="C88" s="205">
        <f>C68/C75</f>
        <v>0.51840010111668167</v>
      </c>
      <c r="D88" s="205">
        <f t="shared" si="25"/>
        <v>0.53568291971148885</v>
      </c>
      <c r="E88" s="205">
        <f t="shared" si="25"/>
        <v>0.65720654749259355</v>
      </c>
      <c r="F88" s="205">
        <f t="shared" si="25"/>
        <v>0.68986973102268179</v>
      </c>
      <c r="G88" s="205">
        <f t="shared" si="25"/>
        <v>0.67762967925826123</v>
      </c>
      <c r="H88" s="205">
        <f t="shared" si="25"/>
        <v>0.74491493123603292</v>
      </c>
      <c r="I88" s="205">
        <f t="shared" si="25"/>
        <v>0.75690892012934818</v>
      </c>
      <c r="J88" s="205">
        <f t="shared" si="25"/>
        <v>0.80158986030995005</v>
      </c>
      <c r="K88" s="205">
        <f t="shared" si="25"/>
        <v>0.83249538803539924</v>
      </c>
      <c r="L88" s="205">
        <f t="shared" si="25"/>
        <v>0.89661532623360729</v>
      </c>
      <c r="M88" s="205">
        <f t="shared" ref="M88:N88" si="32">M68/M75</f>
        <v>0.83594772560627773</v>
      </c>
      <c r="N88" s="205">
        <f t="shared" si="32"/>
        <v>0.83637468444830854</v>
      </c>
      <c r="O88" s="205">
        <f t="shared" ref="O88:P88" si="33">O68/O75</f>
        <v>0.97591025791958752</v>
      </c>
      <c r="P88" s="205">
        <f t="shared" si="33"/>
        <v>0.89969586424487658</v>
      </c>
    </row>
    <row r="90" spans="1:16" x14ac:dyDescent="0.25">
      <c r="A90" s="177" t="s">
        <v>71</v>
      </c>
      <c r="B90" s="177"/>
      <c r="C90" s="147">
        <v>1990</v>
      </c>
      <c r="D90" s="76">
        <v>1995</v>
      </c>
      <c r="E90" s="76">
        <v>2000</v>
      </c>
      <c r="F90" s="76">
        <v>2005</v>
      </c>
      <c r="G90" s="76">
        <v>2010</v>
      </c>
      <c r="H90" s="76">
        <v>2015</v>
      </c>
      <c r="I90" s="76">
        <v>2016</v>
      </c>
      <c r="J90" s="76">
        <v>2017</v>
      </c>
      <c r="K90" s="76">
        <v>2018</v>
      </c>
      <c r="L90" s="76">
        <v>2019</v>
      </c>
      <c r="M90" s="76">
        <v>2020</v>
      </c>
      <c r="N90" s="76">
        <v>2021</v>
      </c>
      <c r="O90" s="76">
        <v>2022</v>
      </c>
      <c r="P90" s="76">
        <v>2023</v>
      </c>
    </row>
    <row r="91" spans="1:16" x14ac:dyDescent="0.25">
      <c r="A91" s="196" t="s">
        <v>67</v>
      </c>
      <c r="B91" s="196"/>
      <c r="C91" s="203">
        <f>C79/C72</f>
        <v>0.49975836594311607</v>
      </c>
      <c r="D91" s="203">
        <f t="shared" ref="D91:L94" si="34">D79/D72</f>
        <v>0.47848009898975141</v>
      </c>
      <c r="E91" s="203">
        <f t="shared" si="34"/>
        <v>0.437154782829899</v>
      </c>
      <c r="F91" s="203">
        <f t="shared" si="34"/>
        <v>0.42180957202905867</v>
      </c>
      <c r="G91" s="203">
        <f t="shared" si="34"/>
        <v>0.44254474088508</v>
      </c>
      <c r="H91" s="203">
        <f t="shared" si="34"/>
        <v>0.44000763965080558</v>
      </c>
      <c r="I91" s="203">
        <f t="shared" si="34"/>
        <v>0.43876264083065858</v>
      </c>
      <c r="J91" s="203">
        <f t="shared" si="34"/>
        <v>0.42498426138093987</v>
      </c>
      <c r="K91" s="203">
        <f t="shared" si="34"/>
        <v>0.41877976970846797</v>
      </c>
      <c r="L91" s="203">
        <f t="shared" si="34"/>
        <v>0.39528565892588796</v>
      </c>
      <c r="M91" s="203">
        <f t="shared" ref="M91:N91" si="35">M79/M72</f>
        <v>0.42541146810403957</v>
      </c>
      <c r="N91" s="203">
        <f t="shared" si="35"/>
        <v>0.44480893294766971</v>
      </c>
      <c r="O91" s="203">
        <f t="shared" ref="O91:P91" si="36">O79/O72</f>
        <v>0.37478274696103908</v>
      </c>
      <c r="P91" s="203">
        <f t="shared" si="36"/>
        <v>0.416477987659921</v>
      </c>
    </row>
    <row r="92" spans="1:16" x14ac:dyDescent="0.25">
      <c r="A92" s="199" t="s">
        <v>68</v>
      </c>
      <c r="B92" s="199"/>
      <c r="C92" s="204">
        <f>C80/C73</f>
        <v>0.81318099178390446</v>
      </c>
      <c r="D92" s="204">
        <f t="shared" si="34"/>
        <v>0.78203710294330442</v>
      </c>
      <c r="E92" s="204">
        <f t="shared" si="34"/>
        <v>0.70151109012487001</v>
      </c>
      <c r="F92" s="204">
        <f t="shared" si="34"/>
        <v>0.64288757120763751</v>
      </c>
      <c r="G92" s="204">
        <f t="shared" si="34"/>
        <v>0.61764690533655209</v>
      </c>
      <c r="H92" s="204">
        <f t="shared" si="34"/>
        <v>0.59002681517981648</v>
      </c>
      <c r="I92" s="204">
        <f t="shared" si="34"/>
        <v>0.58899757974976119</v>
      </c>
      <c r="J92" s="204">
        <f t="shared" si="34"/>
        <v>0.56756275514703192</v>
      </c>
      <c r="K92" s="204">
        <f t="shared" si="34"/>
        <v>0.56217358624795355</v>
      </c>
      <c r="L92" s="204">
        <f t="shared" si="34"/>
        <v>0.56692011188024261</v>
      </c>
      <c r="M92" s="204">
        <f t="shared" ref="M92:N92" si="37">M80/M73</f>
        <v>0.64199518195288607</v>
      </c>
      <c r="N92" s="204">
        <f t="shared" si="37"/>
        <v>0.62766539892159501</v>
      </c>
      <c r="O92" s="204">
        <f t="shared" ref="O92:P92" si="38">O80/O73</f>
        <v>0.5409917913787855</v>
      </c>
      <c r="P92" s="204">
        <f t="shared" si="38"/>
        <v>0.59203422002801331</v>
      </c>
    </row>
    <row r="93" spans="1:16" x14ac:dyDescent="0.25">
      <c r="A93" s="199" t="s">
        <v>113</v>
      </c>
      <c r="B93" s="199"/>
      <c r="C93" s="204">
        <f>C81/C74</f>
        <v>6.9440214158326324E-2</v>
      </c>
      <c r="D93" s="204">
        <f t="shared" si="34"/>
        <v>7.0371601361721312E-2</v>
      </c>
      <c r="E93" s="204">
        <f t="shared" si="34"/>
        <v>6.724385234238657E-2</v>
      </c>
      <c r="F93" s="204">
        <f t="shared" si="34"/>
        <v>6.1528206054017119E-2</v>
      </c>
      <c r="G93" s="204">
        <f t="shared" si="34"/>
        <v>6.0344916782395772E-2</v>
      </c>
      <c r="H93" s="204">
        <f t="shared" si="34"/>
        <v>3.2931773889911767E-2</v>
      </c>
      <c r="I93" s="204">
        <f t="shared" si="34"/>
        <v>5.2898538929480515E-2</v>
      </c>
      <c r="J93" s="204">
        <f t="shared" si="34"/>
        <v>6.2679108896129918E-2</v>
      </c>
      <c r="K93" s="204">
        <f t="shared" si="34"/>
        <v>5.4714982573309208E-2</v>
      </c>
      <c r="L93" s="204">
        <f t="shared" si="34"/>
        <v>3.2758229108951764E-2</v>
      </c>
      <c r="M93" s="204">
        <f t="shared" ref="M93:N93" si="39">M81/M74</f>
        <v>3.2033555868254709E-2</v>
      </c>
      <c r="N93" s="204">
        <f t="shared" si="39"/>
        <v>8.3008358549070752E-2</v>
      </c>
      <c r="O93" s="204">
        <f t="shared" ref="O93:P93" si="40">O81/O74</f>
        <v>2.2304544891764606E-2</v>
      </c>
      <c r="P93" s="204">
        <f t="shared" si="40"/>
        <v>5.1463644631601808E-2</v>
      </c>
    </row>
    <row r="94" spans="1:16" x14ac:dyDescent="0.25">
      <c r="A94" s="201" t="s">
        <v>73</v>
      </c>
      <c r="B94" s="201"/>
      <c r="C94" s="205">
        <f>C82/C75</f>
        <v>0.48159989888331833</v>
      </c>
      <c r="D94" s="205">
        <f t="shared" si="34"/>
        <v>0.46431708028851115</v>
      </c>
      <c r="E94" s="205">
        <f t="shared" si="34"/>
        <v>0.3427934525074065</v>
      </c>
      <c r="F94" s="205">
        <f t="shared" si="34"/>
        <v>0.31013026897731821</v>
      </c>
      <c r="G94" s="205">
        <f t="shared" si="34"/>
        <v>0.32237032074173871</v>
      </c>
      <c r="H94" s="205">
        <f t="shared" si="34"/>
        <v>0.25508506876396708</v>
      </c>
      <c r="I94" s="205">
        <f t="shared" si="34"/>
        <v>0.24309107987065184</v>
      </c>
      <c r="J94" s="205">
        <f t="shared" si="34"/>
        <v>0.19841013969004997</v>
      </c>
      <c r="K94" s="205">
        <f t="shared" si="34"/>
        <v>0.16750461196460073</v>
      </c>
      <c r="L94" s="205">
        <f t="shared" si="34"/>
        <v>0.10338467376639277</v>
      </c>
      <c r="M94" s="205">
        <f t="shared" ref="M94:N94" si="41">M82/M75</f>
        <v>0.16405227439372233</v>
      </c>
      <c r="N94" s="205">
        <f t="shared" si="41"/>
        <v>0.16362531555169146</v>
      </c>
      <c r="O94" s="205">
        <f t="shared" ref="O94:P94" si="42">O82/O75</f>
        <v>2.4089742080412448E-2</v>
      </c>
      <c r="P94" s="205">
        <f t="shared" si="42"/>
        <v>0.10030413575512342</v>
      </c>
    </row>
    <row r="99" spans="1:56" x14ac:dyDescent="0.25">
      <c r="A99" s="176" t="s">
        <v>262</v>
      </c>
      <c r="D99" s="206"/>
      <c r="J99" s="206"/>
      <c r="N99" s="206"/>
      <c r="O99" s="206"/>
      <c r="P99" s="206"/>
      <c r="T99" s="206"/>
    </row>
    <row r="100" spans="1:56" x14ac:dyDescent="0.25">
      <c r="A100" s="4" t="s">
        <v>136</v>
      </c>
      <c r="B100" s="206"/>
      <c r="F100" s="206"/>
      <c r="G100" s="206"/>
      <c r="L100" s="206"/>
      <c r="R100" s="206"/>
    </row>
    <row r="101" spans="1:56" x14ac:dyDescent="0.25">
      <c r="C101" s="206"/>
      <c r="H101" s="206"/>
      <c r="I101" s="206"/>
      <c r="M101" s="206"/>
      <c r="S101" s="206"/>
    </row>
    <row r="102" spans="1:56" x14ac:dyDescent="0.25">
      <c r="A102" s="185"/>
      <c r="B102" s="185"/>
      <c r="C102" s="185"/>
      <c r="D102" s="185">
        <v>1990</v>
      </c>
      <c r="E102" s="185"/>
      <c r="F102" s="185"/>
      <c r="G102" s="185"/>
      <c r="H102" s="185">
        <v>1995</v>
      </c>
      <c r="I102" s="185"/>
      <c r="J102" s="185"/>
      <c r="K102" s="185"/>
      <c r="L102" s="185">
        <v>2000</v>
      </c>
      <c r="M102" s="185"/>
      <c r="N102" s="185"/>
      <c r="O102" s="185"/>
      <c r="P102" s="185">
        <v>2005</v>
      </c>
      <c r="Q102" s="185"/>
      <c r="R102" s="185"/>
      <c r="S102" s="185"/>
      <c r="T102" s="185">
        <v>2010</v>
      </c>
      <c r="U102" s="185"/>
      <c r="V102" s="185"/>
      <c r="W102" s="185"/>
      <c r="X102" s="185">
        <v>2015</v>
      </c>
      <c r="Y102" s="185"/>
      <c r="Z102" s="185"/>
      <c r="AA102" s="185"/>
      <c r="AB102" s="185">
        <v>2016</v>
      </c>
      <c r="AC102" s="185"/>
      <c r="AD102" s="185"/>
      <c r="AE102" s="185"/>
      <c r="AF102" s="185">
        <v>2017</v>
      </c>
      <c r="AG102" s="185"/>
      <c r="AH102" s="185"/>
      <c r="AI102" s="185"/>
      <c r="AJ102" s="185">
        <v>2018</v>
      </c>
      <c r="AK102" s="185"/>
      <c r="AL102" s="207"/>
      <c r="AM102" s="207"/>
      <c r="AN102" s="207">
        <v>2019</v>
      </c>
      <c r="AO102" s="207"/>
      <c r="AP102" s="207"/>
      <c r="AQ102" s="207"/>
      <c r="AR102" s="207">
        <v>2020</v>
      </c>
      <c r="AS102" s="207"/>
      <c r="AT102" s="207"/>
      <c r="AU102" s="207"/>
      <c r="AV102" s="207">
        <v>2021</v>
      </c>
      <c r="AW102" s="207"/>
      <c r="AX102" s="207"/>
      <c r="AY102" s="207"/>
      <c r="AZ102" s="207">
        <v>2022</v>
      </c>
      <c r="BA102" s="207"/>
      <c r="BB102" s="207"/>
      <c r="BC102" s="207">
        <v>2023</v>
      </c>
      <c r="BD102" s="207"/>
    </row>
    <row r="103" spans="1:56" x14ac:dyDescent="0.25">
      <c r="A103" s="196" t="s">
        <v>268</v>
      </c>
      <c r="B103" s="196"/>
      <c r="C103" s="208">
        <f>C80</f>
        <v>13037.087189</v>
      </c>
      <c r="D103" s="209"/>
      <c r="E103" s="209"/>
      <c r="F103" s="209"/>
      <c r="G103" s="208">
        <f>D80</f>
        <v>10182.422258000001</v>
      </c>
      <c r="H103" s="208"/>
      <c r="I103" s="209"/>
      <c r="J103" s="209"/>
      <c r="K103" s="208">
        <f>E80</f>
        <v>8195.3013240000018</v>
      </c>
      <c r="L103" s="208"/>
      <c r="M103" s="208"/>
      <c r="N103" s="209"/>
      <c r="O103" s="208">
        <f>F80</f>
        <v>7381.9301510000014</v>
      </c>
      <c r="P103" s="208"/>
      <c r="Q103" s="208"/>
      <c r="R103" s="209"/>
      <c r="S103" s="208">
        <f>G80</f>
        <v>6337.720373000001</v>
      </c>
      <c r="T103" s="209"/>
      <c r="U103" s="209"/>
      <c r="V103" s="209"/>
      <c r="W103" s="208">
        <f>H80</f>
        <v>5782.5657279999996</v>
      </c>
      <c r="X103" s="208"/>
      <c r="Y103" s="209"/>
      <c r="Z103" s="209"/>
      <c r="AA103" s="208">
        <f>I80</f>
        <v>5538.3218539999998</v>
      </c>
      <c r="AB103" s="209"/>
      <c r="AC103" s="208"/>
      <c r="AD103" s="209"/>
      <c r="AE103" s="208">
        <f>J80</f>
        <v>5198.6977150000002</v>
      </c>
      <c r="AF103" s="209"/>
      <c r="AG103" s="210"/>
      <c r="AH103" s="209"/>
      <c r="AI103" s="208">
        <f>K80</f>
        <v>4948.9297790000001</v>
      </c>
      <c r="AJ103" s="209"/>
      <c r="AK103" s="210"/>
      <c r="AL103" s="211"/>
      <c r="AM103" s="212">
        <f>L80</f>
        <v>4078.4168730000001</v>
      </c>
      <c r="AN103" s="212"/>
      <c r="AO103" s="212"/>
      <c r="AP103" s="211"/>
      <c r="AQ103" s="212">
        <f>M80</f>
        <v>3776.9131970000003</v>
      </c>
      <c r="AR103" s="212"/>
      <c r="AS103" s="212"/>
      <c r="AT103" s="211"/>
      <c r="AU103" s="212">
        <f>N80</f>
        <v>4296.5025009999999</v>
      </c>
      <c r="AV103" s="212"/>
      <c r="AW103" s="212"/>
      <c r="AX103" s="212"/>
      <c r="AY103" s="212">
        <f>O80</f>
        <v>3676.9791540000001</v>
      </c>
      <c r="AZ103" s="212"/>
      <c r="BA103" s="212"/>
      <c r="BB103" s="212">
        <f>P80</f>
        <v>3112.8195409999998</v>
      </c>
      <c r="BC103" s="212"/>
      <c r="BD103" s="212"/>
    </row>
    <row r="104" spans="1:56" x14ac:dyDescent="0.25">
      <c r="A104" s="199" t="s">
        <v>269</v>
      </c>
      <c r="B104" s="199"/>
      <c r="C104" s="213"/>
      <c r="D104" s="212">
        <f>C81</f>
        <v>1689.3981050000039</v>
      </c>
      <c r="E104" s="213"/>
      <c r="F104" s="213"/>
      <c r="G104" s="213"/>
      <c r="H104" s="212">
        <f>D81</f>
        <v>1776.2169360000007</v>
      </c>
      <c r="I104" s="212"/>
      <c r="J104" s="212"/>
      <c r="K104" s="213"/>
      <c r="L104" s="212">
        <f>E81</f>
        <v>1746.1608520000009</v>
      </c>
      <c r="M104" s="212"/>
      <c r="N104" s="212"/>
      <c r="O104" s="213"/>
      <c r="P104" s="213">
        <f>F81</f>
        <v>1663.6783449999966</v>
      </c>
      <c r="Q104" s="213"/>
      <c r="R104" s="212"/>
      <c r="S104" s="213"/>
      <c r="T104" s="212">
        <f>G81</f>
        <v>1479.426964000002</v>
      </c>
      <c r="U104" s="213"/>
      <c r="V104" s="213"/>
      <c r="W104" s="213"/>
      <c r="X104" s="212">
        <f>H81</f>
        <v>732.20335500000147</v>
      </c>
      <c r="Y104" s="212"/>
      <c r="Z104" s="212"/>
      <c r="AA104" s="213"/>
      <c r="AB104" s="212">
        <f>I81</f>
        <v>1191.3135469999943</v>
      </c>
      <c r="AC104" s="213"/>
      <c r="AD104" s="212"/>
      <c r="AE104" s="213"/>
      <c r="AF104" s="212">
        <f>J81</f>
        <v>1449.925435000001</v>
      </c>
      <c r="AG104" s="214"/>
      <c r="AH104" s="212"/>
      <c r="AI104" s="213"/>
      <c r="AJ104" s="212">
        <f>K81</f>
        <v>1254.1348379999981</v>
      </c>
      <c r="AK104" s="214"/>
      <c r="AL104" s="214"/>
      <c r="AM104" s="212"/>
      <c r="AN104" s="212">
        <f>L81</f>
        <v>747.71405900000173</v>
      </c>
      <c r="AO104" s="212"/>
      <c r="AP104" s="214"/>
      <c r="AQ104" s="212"/>
      <c r="AR104" s="212">
        <f>M81</f>
        <v>637.96873600000254</v>
      </c>
      <c r="AS104" s="212"/>
      <c r="AT104" s="214"/>
      <c r="AU104" s="212"/>
      <c r="AV104" s="212">
        <f>N81</f>
        <v>1739.2919560000009</v>
      </c>
      <c r="AW104" s="212"/>
      <c r="AX104" s="212"/>
      <c r="AY104" s="212"/>
      <c r="AZ104" s="212">
        <f>O81</f>
        <v>480.06727800000226</v>
      </c>
      <c r="BA104" s="212"/>
      <c r="BB104" s="212"/>
      <c r="BC104" s="212">
        <f>P81</f>
        <v>1085.4495290000013</v>
      </c>
      <c r="BD104" s="212"/>
    </row>
    <row r="105" spans="1:56" x14ac:dyDescent="0.25">
      <c r="A105" s="215" t="s">
        <v>270</v>
      </c>
      <c r="B105" s="215"/>
      <c r="C105" s="216"/>
      <c r="D105" s="216"/>
      <c r="E105" s="217">
        <f>C82</f>
        <v>5036.7324500000013</v>
      </c>
      <c r="F105" s="216"/>
      <c r="G105" s="216"/>
      <c r="H105" s="216"/>
      <c r="I105" s="217">
        <f>D82</f>
        <v>5259.6161700000002</v>
      </c>
      <c r="J105" s="217"/>
      <c r="K105" s="217"/>
      <c r="L105" s="216"/>
      <c r="M105" s="217">
        <f>E82</f>
        <v>4429.0134819999985</v>
      </c>
      <c r="N105" s="217"/>
      <c r="O105" s="217"/>
      <c r="P105" s="217"/>
      <c r="Q105" s="217">
        <f>F82</f>
        <v>4670.6810319999986</v>
      </c>
      <c r="R105" s="216"/>
      <c r="S105" s="217"/>
      <c r="T105" s="216"/>
      <c r="U105" s="217">
        <f>G82</f>
        <v>4897.2827940000006</v>
      </c>
      <c r="V105" s="216"/>
      <c r="W105" s="216"/>
      <c r="X105" s="216"/>
      <c r="Y105" s="217">
        <f>H82</f>
        <v>3162.1691690000007</v>
      </c>
      <c r="Z105" s="216"/>
      <c r="AA105" s="217"/>
      <c r="AB105" s="216"/>
      <c r="AC105" s="217">
        <f>I82</f>
        <v>3189.3173779999979</v>
      </c>
      <c r="AD105" s="216"/>
      <c r="AE105" s="217"/>
      <c r="AF105" s="217"/>
      <c r="AG105" s="218">
        <f>J82</f>
        <v>2749.9436830000013</v>
      </c>
      <c r="AH105" s="216"/>
      <c r="AI105" s="217"/>
      <c r="AJ105" s="217"/>
      <c r="AK105" s="218">
        <f>K82</f>
        <v>2278.6082040000019</v>
      </c>
      <c r="AL105" s="219"/>
      <c r="AM105" s="220"/>
      <c r="AN105" s="220"/>
      <c r="AO105" s="220">
        <f>L82</f>
        <v>1451.0410600000014</v>
      </c>
      <c r="AP105" s="219"/>
      <c r="AQ105" s="220"/>
      <c r="AR105" s="220"/>
      <c r="AS105" s="220">
        <f>M82</f>
        <v>2247.4008269999995</v>
      </c>
      <c r="AT105" s="219"/>
      <c r="AU105" s="220"/>
      <c r="AV105" s="220"/>
      <c r="AW105" s="220">
        <f>N82</f>
        <v>2324.9518580000004</v>
      </c>
      <c r="AX105" s="220"/>
      <c r="AY105" s="220"/>
      <c r="AZ105" s="220"/>
      <c r="BA105" s="220">
        <f>O82</f>
        <v>296.88919499999975</v>
      </c>
      <c r="BB105" s="220"/>
      <c r="BC105" s="220"/>
      <c r="BD105" s="220">
        <f>P82</f>
        <v>1146.6315809999978</v>
      </c>
    </row>
    <row r="106" spans="1:56" x14ac:dyDescent="0.25">
      <c r="A106" s="196" t="s">
        <v>271</v>
      </c>
      <c r="B106" s="196"/>
      <c r="C106" s="208">
        <f>C66</f>
        <v>2995.1212869999999</v>
      </c>
      <c r="D106" s="209"/>
      <c r="E106" s="209"/>
      <c r="F106" s="209"/>
      <c r="G106" s="208">
        <f>D66</f>
        <v>2837.9603040000002</v>
      </c>
      <c r="H106" s="208"/>
      <c r="I106" s="209"/>
      <c r="J106" s="209"/>
      <c r="K106" s="208">
        <f>E66</f>
        <v>3487.0532949999993</v>
      </c>
      <c r="L106" s="208"/>
      <c r="M106" s="208"/>
      <c r="N106" s="209"/>
      <c r="O106" s="208">
        <f>F66</f>
        <v>4100.5288069999997</v>
      </c>
      <c r="P106" s="208"/>
      <c r="Q106" s="208"/>
      <c r="R106" s="209"/>
      <c r="S106" s="208">
        <f>G66</f>
        <v>3923.3532569999998</v>
      </c>
      <c r="T106" s="209"/>
      <c r="U106" s="209"/>
      <c r="V106" s="209"/>
      <c r="W106" s="208">
        <f>H66</f>
        <v>4017.947705</v>
      </c>
      <c r="X106" s="208"/>
      <c r="Y106" s="209"/>
      <c r="Z106" s="209"/>
      <c r="AA106" s="208">
        <f>I66</f>
        <v>3864.6401349999996</v>
      </c>
      <c r="AB106" s="209"/>
      <c r="AC106" s="208"/>
      <c r="AD106" s="209"/>
      <c r="AE106" s="208">
        <f>J66</f>
        <v>3960.9902100000004</v>
      </c>
      <c r="AF106" s="209"/>
      <c r="AG106" s="210"/>
      <c r="AH106" s="209"/>
      <c r="AI106" s="208">
        <f>K66</f>
        <v>3854.2760280000002</v>
      </c>
      <c r="AJ106" s="209"/>
      <c r="AK106" s="210"/>
      <c r="AL106" s="211"/>
      <c r="AM106" s="221">
        <f>L66</f>
        <v>3115.571817</v>
      </c>
      <c r="AN106" s="221"/>
      <c r="AO106" s="221"/>
      <c r="AP106" s="211"/>
      <c r="AQ106" s="221">
        <f>M66</f>
        <v>2106.1733170000002</v>
      </c>
      <c r="AR106" s="221"/>
      <c r="AS106" s="221"/>
      <c r="AT106" s="211"/>
      <c r="AU106" s="221">
        <f>N66</f>
        <v>2548.7091490000003</v>
      </c>
      <c r="AV106" s="221"/>
      <c r="AW106" s="221"/>
      <c r="AX106" s="221"/>
      <c r="AY106" s="221">
        <f>O66</f>
        <v>3119.7582690000004</v>
      </c>
      <c r="AZ106" s="221"/>
      <c r="BA106" s="221"/>
      <c r="BB106" s="221">
        <f>P66</f>
        <v>2145.0176510000001</v>
      </c>
      <c r="BC106" s="221"/>
      <c r="BD106" s="221"/>
    </row>
    <row r="107" spans="1:56" x14ac:dyDescent="0.25">
      <c r="A107" s="199" t="s">
        <v>272</v>
      </c>
      <c r="B107" s="199"/>
      <c r="C107" s="213"/>
      <c r="D107" s="212">
        <f>C67</f>
        <v>22639.416623999998</v>
      </c>
      <c r="E107" s="213"/>
      <c r="F107" s="213"/>
      <c r="G107" s="213"/>
      <c r="H107" s="212">
        <f>D67</f>
        <v>23464.319041999999</v>
      </c>
      <c r="I107" s="212"/>
      <c r="J107" s="212"/>
      <c r="K107" s="213"/>
      <c r="L107" s="212">
        <f>E67</f>
        <v>24221.430104999999</v>
      </c>
      <c r="M107" s="212"/>
      <c r="N107" s="212"/>
      <c r="O107" s="213"/>
      <c r="P107" s="213">
        <f>F67</f>
        <v>25375.600901000002</v>
      </c>
      <c r="Q107" s="213"/>
      <c r="R107" s="212"/>
      <c r="S107" s="213"/>
      <c r="T107" s="212">
        <f>G67</f>
        <v>23036.755058999996</v>
      </c>
      <c r="U107" s="213"/>
      <c r="V107" s="213"/>
      <c r="W107" s="213"/>
      <c r="X107" s="212">
        <f>H67</f>
        <v>21501.744850999999</v>
      </c>
      <c r="Y107" s="212"/>
      <c r="Z107" s="212"/>
      <c r="AA107" s="213"/>
      <c r="AB107" s="212">
        <f>I67</f>
        <v>21329.413322000004</v>
      </c>
      <c r="AC107" s="213"/>
      <c r="AD107" s="212"/>
      <c r="AE107" s="213"/>
      <c r="AF107" s="212">
        <f>J67</f>
        <v>21682.589696999999</v>
      </c>
      <c r="AG107" s="214"/>
      <c r="AH107" s="212"/>
      <c r="AI107" s="213"/>
      <c r="AJ107" s="212">
        <f>K67</f>
        <v>21667.097684</v>
      </c>
      <c r="AK107" s="214"/>
      <c r="AL107" s="214"/>
      <c r="AM107" s="212"/>
      <c r="AN107" s="212">
        <f>L67</f>
        <v>22077.514267999999</v>
      </c>
      <c r="AO107" s="212"/>
      <c r="AP107" s="214"/>
      <c r="AQ107" s="212"/>
      <c r="AR107" s="212">
        <f>M67</f>
        <v>19277.670309000001</v>
      </c>
      <c r="AS107" s="212"/>
      <c r="AT107" s="214"/>
      <c r="AU107" s="212"/>
      <c r="AV107" s="212">
        <f>N67</f>
        <v>19213.922713</v>
      </c>
      <c r="AW107" s="212"/>
      <c r="AX107" s="212"/>
      <c r="AY107" s="212"/>
      <c r="AZ107" s="212">
        <f>O67</f>
        <v>21043.226755999996</v>
      </c>
      <c r="BA107" s="212"/>
      <c r="BB107" s="212"/>
      <c r="BC107" s="212">
        <f>P67</f>
        <v>20006.129521999999</v>
      </c>
      <c r="BD107" s="212"/>
    </row>
    <row r="108" spans="1:56" x14ac:dyDescent="0.25">
      <c r="A108" s="201" t="s">
        <v>273</v>
      </c>
      <c r="B108" s="201"/>
      <c r="C108" s="222"/>
      <c r="D108" s="222"/>
      <c r="E108" s="223">
        <f>C68</f>
        <v>5421.6012449999998</v>
      </c>
      <c r="F108" s="222"/>
      <c r="G108" s="222"/>
      <c r="H108" s="222"/>
      <c r="I108" s="223">
        <f>D68</f>
        <v>6068.0226209999992</v>
      </c>
      <c r="J108" s="223"/>
      <c r="K108" s="223"/>
      <c r="L108" s="222"/>
      <c r="M108" s="223">
        <f>E68</f>
        <v>8491.3426380000001</v>
      </c>
      <c r="N108" s="223"/>
      <c r="O108" s="223"/>
      <c r="P108" s="223"/>
      <c r="Q108" s="223">
        <f>F68</f>
        <v>10389.703262000001</v>
      </c>
      <c r="R108" s="222"/>
      <c r="S108" s="223"/>
      <c r="T108" s="222"/>
      <c r="U108" s="223">
        <f>G68</f>
        <v>10294.1988</v>
      </c>
      <c r="V108" s="222"/>
      <c r="W108" s="222"/>
      <c r="X108" s="222"/>
      <c r="Y108" s="223">
        <f>H68</f>
        <v>9234.3587200000002</v>
      </c>
      <c r="Z108" s="222"/>
      <c r="AA108" s="223"/>
      <c r="AB108" s="222"/>
      <c r="AC108" s="223">
        <f>I68</f>
        <v>9930.5279890000002</v>
      </c>
      <c r="AD108" s="222"/>
      <c r="AE108" s="223"/>
      <c r="AF108" s="223"/>
      <c r="AG108" s="224">
        <f>J68</f>
        <v>11109.951215999999</v>
      </c>
      <c r="AH108" s="222"/>
      <c r="AI108" s="223"/>
      <c r="AJ108" s="223"/>
      <c r="AK108" s="224">
        <f>K68</f>
        <v>11324.648310999999</v>
      </c>
      <c r="AL108" s="219"/>
      <c r="AM108" s="220"/>
      <c r="AN108" s="220"/>
      <c r="AO108" s="220">
        <f>L68</f>
        <v>12584.31841</v>
      </c>
      <c r="AP108" s="219"/>
      <c r="AQ108" s="220"/>
      <c r="AR108" s="220"/>
      <c r="AS108" s="220">
        <f>M68</f>
        <v>11451.896152000001</v>
      </c>
      <c r="AT108" s="219"/>
      <c r="AU108" s="220"/>
      <c r="AV108" s="220"/>
      <c r="AW108" s="220">
        <f>N68</f>
        <v>11884.046609999999</v>
      </c>
      <c r="AX108" s="220"/>
      <c r="AY108" s="220"/>
      <c r="AZ108" s="220"/>
      <c r="BA108" s="220">
        <f>O68</f>
        <v>12027.410252</v>
      </c>
      <c r="BB108" s="220"/>
      <c r="BC108" s="220"/>
      <c r="BD108" s="220">
        <f>P68</f>
        <v>10284.916803000002</v>
      </c>
    </row>
    <row r="109" spans="1:56" x14ac:dyDescent="0.25">
      <c r="A109" s="4" t="s">
        <v>267</v>
      </c>
      <c r="B109" s="206"/>
      <c r="F109" s="206"/>
      <c r="G109" s="206"/>
    </row>
    <row r="110" spans="1:56" ht="15" customHeight="1" x14ac:dyDescent="0.25">
      <c r="A110" s="43" t="s">
        <v>317</v>
      </c>
    </row>
    <row r="111" spans="1:56" ht="15" customHeight="1" x14ac:dyDescent="0.25"/>
  </sheetData>
  <mergeCells count="2">
    <mergeCell ref="A9:B9"/>
    <mergeCell ref="B3:O3"/>
  </mergeCells>
  <phoneticPr fontId="42" type="noConversion"/>
  <hyperlinks>
    <hyperlink ref="A2" r:id="rId1" xr:uid="{AC1EE3AE-7781-47C1-9B9D-A9823C1BCEED}"/>
    <hyperlink ref="B2" r:id="rId2" xr:uid="{FB2AAF6A-3BBA-4CDE-AA40-CAA501B9EAD8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tabColor rgb="FF92D050"/>
  </sheetPr>
  <dimension ref="A1:AW69"/>
  <sheetViews>
    <sheetView showGridLines="0" topLeftCell="A6" zoomScaleNormal="100" workbookViewId="0">
      <pane xSplit="1" topLeftCell="B1" activePane="topRight" state="frozen"/>
      <selection pane="topRight" activeCell="A23" sqref="A23:D38"/>
    </sheetView>
  </sheetViews>
  <sheetFormatPr defaultColWidth="9.21875" defaultRowHeight="13.2" x14ac:dyDescent="0.25"/>
  <cols>
    <col min="1" max="1" width="67.21875" style="226" customWidth="1"/>
    <col min="2" max="33" width="12.5546875" style="226" customWidth="1"/>
    <col min="34" max="35" width="11.77734375" style="226" customWidth="1"/>
    <col min="36" max="16384" width="9.21875" style="226"/>
  </cols>
  <sheetData>
    <row r="1" spans="1:39" x14ac:dyDescent="0.25">
      <c r="A1" s="225"/>
    </row>
    <row r="2" spans="1:39" x14ac:dyDescent="0.25">
      <c r="A2" s="225"/>
    </row>
    <row r="3" spans="1:39" x14ac:dyDescent="0.25">
      <c r="A3" s="225" t="s">
        <v>191</v>
      </c>
      <c r="B3" s="227"/>
      <c r="D3" s="183"/>
    </row>
    <row r="4" spans="1:39" x14ac:dyDescent="0.25">
      <c r="A4" s="225"/>
      <c r="B4" s="227"/>
      <c r="D4" s="184"/>
    </row>
    <row r="5" spans="1:39" x14ac:dyDescent="0.25">
      <c r="A5" s="225"/>
      <c r="B5" s="225"/>
    </row>
    <row r="6" spans="1:39" x14ac:dyDescent="0.25">
      <c r="A6" s="225"/>
    </row>
    <row r="7" spans="1:39" x14ac:dyDescent="0.25">
      <c r="A7" s="225" t="s">
        <v>3</v>
      </c>
      <c r="B7" s="225" t="s">
        <v>118</v>
      </c>
    </row>
    <row r="8" spans="1:39" x14ac:dyDescent="0.25">
      <c r="A8" s="225" t="s">
        <v>98</v>
      </c>
      <c r="B8" s="225" t="s">
        <v>48</v>
      </c>
    </row>
    <row r="9" spans="1:39" x14ac:dyDescent="0.25">
      <c r="A9" s="225" t="s">
        <v>2</v>
      </c>
      <c r="B9" s="225" t="s">
        <v>126</v>
      </c>
    </row>
    <row r="11" spans="1:39" x14ac:dyDescent="0.25">
      <c r="A11" s="148" t="s">
        <v>99</v>
      </c>
      <c r="B11" s="160">
        <v>1990</v>
      </c>
      <c r="C11" s="160">
        <v>1991</v>
      </c>
      <c r="D11" s="160">
        <v>1992</v>
      </c>
      <c r="E11" s="160">
        <v>1993</v>
      </c>
      <c r="F11" s="160">
        <v>1994</v>
      </c>
      <c r="G11" s="160">
        <v>1995</v>
      </c>
      <c r="H11" s="160">
        <v>1996</v>
      </c>
      <c r="I11" s="160">
        <v>1997</v>
      </c>
      <c r="J11" s="160">
        <v>1998</v>
      </c>
      <c r="K11" s="160">
        <v>1999</v>
      </c>
      <c r="L11" s="160">
        <v>2000</v>
      </c>
      <c r="M11" s="160">
        <v>2001</v>
      </c>
      <c r="N11" s="160">
        <v>2002</v>
      </c>
      <c r="O11" s="160">
        <v>2003</v>
      </c>
      <c r="P11" s="160">
        <v>2004</v>
      </c>
      <c r="Q11" s="160">
        <v>2005</v>
      </c>
      <c r="R11" s="160">
        <v>2006</v>
      </c>
      <c r="S11" s="160">
        <v>2007</v>
      </c>
      <c r="T11" s="160">
        <v>2008</v>
      </c>
      <c r="U11" s="160">
        <v>2009</v>
      </c>
      <c r="V11" s="160">
        <v>2010</v>
      </c>
      <c r="W11" s="160">
        <v>2011</v>
      </c>
      <c r="X11" s="160">
        <v>2012</v>
      </c>
      <c r="Y11" s="160">
        <v>2013</v>
      </c>
      <c r="Z11" s="160">
        <v>2014</v>
      </c>
      <c r="AA11" s="160">
        <v>2015</v>
      </c>
      <c r="AB11" s="160">
        <v>2016</v>
      </c>
      <c r="AC11" s="160">
        <v>2017</v>
      </c>
      <c r="AD11" s="160">
        <v>2018</v>
      </c>
      <c r="AE11" s="160">
        <v>2019</v>
      </c>
      <c r="AF11" s="160">
        <v>2020</v>
      </c>
      <c r="AG11" s="160">
        <v>2021</v>
      </c>
      <c r="AH11" s="160">
        <v>2022</v>
      </c>
      <c r="AI11" s="160">
        <v>2023</v>
      </c>
      <c r="AJ11" s="228"/>
    </row>
    <row r="12" spans="1:39" x14ac:dyDescent="0.25">
      <c r="A12" s="38" t="s">
        <v>91</v>
      </c>
      <c r="B12" s="229">
        <f>'DATA-5'!B17</f>
        <v>37951378.567000002</v>
      </c>
      <c r="C12" s="229">
        <f>'DATA-5'!C17</f>
        <v>38060065.100000001</v>
      </c>
      <c r="D12" s="229">
        <f>'DATA-5'!D17</f>
        <v>36961339.82</v>
      </c>
      <c r="E12" s="229">
        <f>'DATA-5'!E17</f>
        <v>37009352.880000003</v>
      </c>
      <c r="F12" s="229">
        <f>'DATA-5'!F17</f>
        <v>36616653.589000002</v>
      </c>
      <c r="G12" s="229">
        <f>'DATA-5'!G17</f>
        <v>37367864.986000001</v>
      </c>
      <c r="H12" s="229">
        <f>'DATA-5'!H17</f>
        <v>39059857.314000003</v>
      </c>
      <c r="I12" s="229">
        <f>'DATA-5'!I17</f>
        <v>38589093.583999999</v>
      </c>
      <c r="J12" s="229">
        <f>'DATA-5'!J17</f>
        <v>38800866.067000002</v>
      </c>
      <c r="K12" s="229">
        <f>'DATA-5'!K17</f>
        <v>38668289.186999999</v>
      </c>
      <c r="L12" s="229">
        <f>'DATA-5'!L17</f>
        <v>38773193.642999999</v>
      </c>
      <c r="M12" s="229">
        <f>'DATA-5'!M17</f>
        <v>39794172.700000003</v>
      </c>
      <c r="N12" s="229">
        <f>'DATA-5'!N17</f>
        <v>39551125.736000001</v>
      </c>
      <c r="O12" s="229">
        <f>'DATA-5'!O17</f>
        <v>40739849.483999997</v>
      </c>
      <c r="P12" s="229">
        <f>'DATA-5'!P17</f>
        <v>41091958.067000002</v>
      </c>
      <c r="Q12" s="229">
        <f>'DATA-5'!Q17</f>
        <v>41309503.101999998</v>
      </c>
      <c r="R12" s="229">
        <f>'DATA-5'!R17</f>
        <v>41447066.656000003</v>
      </c>
      <c r="S12" s="229">
        <f>'DATA-5'!S17</f>
        <v>40666952.748000003</v>
      </c>
      <c r="T12" s="229">
        <f>'DATA-5'!T17</f>
        <v>41058280.204000004</v>
      </c>
      <c r="U12" s="229">
        <f>'DATA-5'!U17</f>
        <v>39154748.159999996</v>
      </c>
      <c r="V12" s="229">
        <f>'DATA-5'!V17</f>
        <v>40775452.490000002</v>
      </c>
      <c r="W12" s="229">
        <f>'DATA-5'!W17</f>
        <v>39173136.263999999</v>
      </c>
      <c r="X12" s="229">
        <f>'DATA-5'!X17</f>
        <v>39141876.914999999</v>
      </c>
      <c r="Y12" s="229">
        <f>'DATA-5'!Y17</f>
        <v>39072921.781999998</v>
      </c>
      <c r="Z12" s="229">
        <f>'DATA-5'!Z17</f>
        <v>37312924.920000002</v>
      </c>
      <c r="AA12" s="229">
        <f>'DATA-5'!AA17</f>
        <v>38155366.108999997</v>
      </c>
      <c r="AB12" s="229">
        <f>'DATA-5'!AB17</f>
        <v>38930329.559</v>
      </c>
      <c r="AC12" s="229">
        <f>'DATA-5'!AC17</f>
        <v>39470528.07</v>
      </c>
      <c r="AD12" s="229">
        <f>'DATA-5'!AD17</f>
        <v>39544324.364</v>
      </c>
      <c r="AE12" s="229">
        <f>'DATA-5'!AE17</f>
        <v>39320481.342</v>
      </c>
      <c r="AF12" s="229">
        <f>'DATA-5'!AF17</f>
        <v>37107764.744000003</v>
      </c>
      <c r="AG12" s="229">
        <f>'DATA-5'!AG17</f>
        <v>39386605.891999997</v>
      </c>
      <c r="AH12" s="229">
        <f>'DATA-5'!AH17</f>
        <v>37808244.480999999</v>
      </c>
      <c r="AI12" s="229">
        <f>'DATA-5'!AI17</f>
        <v>36567789.667000003</v>
      </c>
      <c r="AJ12" s="230"/>
    </row>
    <row r="13" spans="1:39" x14ac:dyDescent="0.25">
      <c r="A13" s="34" t="s">
        <v>103</v>
      </c>
      <c r="B13" s="229">
        <f>'DATA-5'!B18</f>
        <v>12989441.001</v>
      </c>
      <c r="C13" s="229">
        <f>'DATA-5'!C18</f>
        <v>12213978.176000001</v>
      </c>
      <c r="D13" s="229">
        <f>'DATA-5'!D18</f>
        <v>11448100.416999999</v>
      </c>
      <c r="E13" s="229">
        <f>'DATA-5'!E18</f>
        <v>11081653.263</v>
      </c>
      <c r="F13" s="229">
        <f>'DATA-5'!F18</f>
        <v>11128823.846999999</v>
      </c>
      <c r="G13" s="229">
        <f>'DATA-5'!G18</f>
        <v>11371628.256999999</v>
      </c>
      <c r="H13" s="229">
        <f>'DATA-5'!H18</f>
        <v>11454361.971000001</v>
      </c>
      <c r="I13" s="229">
        <f>'DATA-5'!I18</f>
        <v>11477752.997</v>
      </c>
      <c r="J13" s="229">
        <f>'DATA-5'!J18</f>
        <v>11255550.279999999</v>
      </c>
      <c r="K13" s="229">
        <f>'DATA-5'!K18</f>
        <v>11030471.649</v>
      </c>
      <c r="L13" s="229">
        <f>'DATA-5'!L18</f>
        <v>11345085.572000001</v>
      </c>
      <c r="M13" s="229">
        <f>'DATA-5'!M18</f>
        <v>11326981.879000001</v>
      </c>
      <c r="N13" s="229">
        <f>'DATA-5'!N18</f>
        <v>11279907.528999999</v>
      </c>
      <c r="O13" s="229">
        <f>'DATA-5'!O18</f>
        <v>11541141.541999999</v>
      </c>
      <c r="P13" s="229">
        <f>'DATA-5'!P18</f>
        <v>11512090.453</v>
      </c>
      <c r="Q13" s="229">
        <f>'DATA-5'!Q18</f>
        <v>11519136.276000001</v>
      </c>
      <c r="R13" s="229">
        <f>'DATA-5'!R18</f>
        <v>11287133.48</v>
      </c>
      <c r="S13" s="229">
        <f>'DATA-5'!S18</f>
        <v>11484772.655999999</v>
      </c>
      <c r="T13" s="229">
        <f>'DATA-5'!T18</f>
        <v>11100954.209000001</v>
      </c>
      <c r="U13" s="229">
        <f>'DATA-5'!U18</f>
        <v>9596418.5299999993</v>
      </c>
      <c r="V13" s="229">
        <f>'DATA-5'!V18</f>
        <v>10210065.333000001</v>
      </c>
      <c r="W13" s="229">
        <f>'DATA-5'!W18</f>
        <v>10240186.062000001</v>
      </c>
      <c r="X13" s="229">
        <f>'DATA-5'!X18</f>
        <v>10041538.388</v>
      </c>
      <c r="Y13" s="229">
        <f>'DATA-5'!Y18</f>
        <v>9922184.7579999994</v>
      </c>
      <c r="Z13" s="229">
        <f>'DATA-5'!Z18</f>
        <v>9777867.7489999998</v>
      </c>
      <c r="AA13" s="229">
        <f>'DATA-5'!AA18</f>
        <v>9809443.9159999993</v>
      </c>
      <c r="AB13" s="229">
        <f>'DATA-5'!AB18</f>
        <v>9989552.2719999999</v>
      </c>
      <c r="AC13" s="229">
        <f>'DATA-5'!AC18</f>
        <v>10083532.970000001</v>
      </c>
      <c r="AD13" s="229">
        <f>'DATA-5'!AD18</f>
        <v>10168222.127</v>
      </c>
      <c r="AE13" s="229">
        <f>'DATA-5'!AE18</f>
        <v>10063605.505000001</v>
      </c>
      <c r="AF13" s="229">
        <f>'DATA-5'!AF18</f>
        <v>9704138.5539999995</v>
      </c>
      <c r="AG13" s="229">
        <f>'DATA-5'!AG18</f>
        <v>10157272.210999999</v>
      </c>
      <c r="AH13" s="229">
        <f>'DATA-5'!AH18</f>
        <v>9498204.0590000004</v>
      </c>
      <c r="AI13" s="229">
        <f>'DATA-5'!AI18</f>
        <v>8990325.7819999997</v>
      </c>
      <c r="AJ13" s="230"/>
      <c r="AK13" s="231"/>
      <c r="AL13" s="232"/>
      <c r="AM13" s="232"/>
    </row>
    <row r="14" spans="1:39" x14ac:dyDescent="0.25">
      <c r="A14" s="34" t="s">
        <v>104</v>
      </c>
      <c r="B14" s="229">
        <f>'DATA-5'!B19</f>
        <v>9240632.9389999993</v>
      </c>
      <c r="C14" s="229">
        <f>'DATA-5'!C19</f>
        <v>9356437.5170000009</v>
      </c>
      <c r="D14" s="229">
        <f>'DATA-5'!D19</f>
        <v>9607791.6420000009</v>
      </c>
      <c r="E14" s="229">
        <f>'DATA-5'!E19</f>
        <v>9676760.3949999996</v>
      </c>
      <c r="F14" s="229">
        <f>'DATA-5'!F19</f>
        <v>9749029.3430000003</v>
      </c>
      <c r="G14" s="229">
        <f>'DATA-5'!G19</f>
        <v>9874741.7390000001</v>
      </c>
      <c r="H14" s="229">
        <f>'DATA-5'!H19</f>
        <v>10198296.073999999</v>
      </c>
      <c r="I14" s="229">
        <f>'DATA-5'!I19</f>
        <v>10357856.397</v>
      </c>
      <c r="J14" s="229">
        <f>'DATA-5'!J19</f>
        <v>10756902.195</v>
      </c>
      <c r="K14" s="229">
        <f>'DATA-5'!K19</f>
        <v>10997085.802999999</v>
      </c>
      <c r="L14" s="229">
        <f>'DATA-5'!L19</f>
        <v>11006779.092</v>
      </c>
      <c r="M14" s="229">
        <f>'DATA-5'!M19</f>
        <v>11210355.799000001</v>
      </c>
      <c r="N14" s="229">
        <f>'DATA-5'!N19</f>
        <v>11328326.841</v>
      </c>
      <c r="O14" s="229">
        <f>'DATA-5'!O19</f>
        <v>11487042.051999999</v>
      </c>
      <c r="P14" s="229">
        <f>'DATA-5'!P19</f>
        <v>11771079.316</v>
      </c>
      <c r="Q14" s="229">
        <f>'DATA-5'!Q19</f>
        <v>11789182.841</v>
      </c>
      <c r="R14" s="229">
        <f>'DATA-5'!R19</f>
        <v>12025201.604</v>
      </c>
      <c r="S14" s="229">
        <f>'DATA-5'!S19</f>
        <v>12218337.458000001</v>
      </c>
      <c r="T14" s="229">
        <f>'DATA-5'!T19</f>
        <v>12053090.52</v>
      </c>
      <c r="U14" s="229">
        <f>'DATA-5'!U19</f>
        <v>11749736.452</v>
      </c>
      <c r="V14" s="229">
        <f>'DATA-5'!V19</f>
        <v>11722465.761</v>
      </c>
      <c r="W14" s="229">
        <f>'DATA-5'!W19</f>
        <v>11722169.415999999</v>
      </c>
      <c r="X14" s="229">
        <f>'DATA-5'!X19</f>
        <v>11297763.475</v>
      </c>
      <c r="Y14" s="229">
        <f>'DATA-5'!Y19</f>
        <v>11147213.914000001</v>
      </c>
      <c r="Z14" s="229">
        <f>'DATA-5'!Z19</f>
        <v>11276630.557</v>
      </c>
      <c r="AA14" s="229">
        <f>'DATA-5'!AA19</f>
        <v>11432399.513</v>
      </c>
      <c r="AB14" s="229">
        <f>'DATA-5'!AB19</f>
        <v>11697215.759</v>
      </c>
      <c r="AC14" s="229">
        <f>'DATA-5'!AC19</f>
        <v>11937428.749</v>
      </c>
      <c r="AD14" s="229">
        <f>'DATA-5'!AD19</f>
        <v>12000298.085999999</v>
      </c>
      <c r="AE14" s="229">
        <f>'DATA-5'!AE19</f>
        <v>12106922.347999999</v>
      </c>
      <c r="AF14" s="229">
        <f>'DATA-5'!AF19</f>
        <v>10536859.623</v>
      </c>
      <c r="AG14" s="229">
        <f>'DATA-5'!AG19</f>
        <v>11414767.064999999</v>
      </c>
      <c r="AH14" s="229">
        <f>'DATA-5'!AH19</f>
        <v>11748089.136</v>
      </c>
      <c r="AI14" s="229">
        <f>'DATA-5'!AI19</f>
        <v>11694898.487</v>
      </c>
      <c r="AJ14" s="230"/>
      <c r="AK14" s="233"/>
      <c r="AL14" s="232"/>
      <c r="AM14" s="232"/>
    </row>
    <row r="15" spans="1:39" x14ac:dyDescent="0.25">
      <c r="A15" s="34" t="s">
        <v>106</v>
      </c>
      <c r="B15" s="229">
        <f>'DATA-5'!B21</f>
        <v>15721304.627</v>
      </c>
      <c r="C15" s="229">
        <f>'DATA-5'!C21</f>
        <v>16489649.404999999</v>
      </c>
      <c r="D15" s="229">
        <f>'DATA-5'!D21</f>
        <v>15905447.76</v>
      </c>
      <c r="E15" s="229">
        <f>'DATA-5'!E21</f>
        <v>16250939.223999999</v>
      </c>
      <c r="F15" s="229">
        <f>'DATA-5'!F21</f>
        <v>15738800.4</v>
      </c>
      <c r="G15" s="229">
        <f>'DATA-5'!G21</f>
        <v>16121494.989</v>
      </c>
      <c r="H15" s="229">
        <f>'DATA-5'!H21</f>
        <v>17407199.269000001</v>
      </c>
      <c r="I15" s="229">
        <f>'DATA-5'!I21</f>
        <v>16753484.192</v>
      </c>
      <c r="J15" s="229">
        <f>'DATA-5'!J21</f>
        <v>16788413.592999998</v>
      </c>
      <c r="K15" s="229">
        <f>'DATA-5'!K21</f>
        <v>16640731.737</v>
      </c>
      <c r="L15" s="229">
        <f>'DATA-5'!L21</f>
        <v>16421328.98</v>
      </c>
      <c r="M15" s="229">
        <f>'DATA-5'!M21</f>
        <v>17256835.021000002</v>
      </c>
      <c r="N15" s="229">
        <f>'DATA-5'!N21</f>
        <v>16942891.368000001</v>
      </c>
      <c r="O15" s="229">
        <f>'DATA-5'!O21</f>
        <v>17711665.892000001</v>
      </c>
      <c r="P15" s="229">
        <f>'DATA-5'!P21</f>
        <v>17808788.300999999</v>
      </c>
      <c r="Q15" s="229">
        <f>'DATA-5'!Q21</f>
        <v>18001183.984999999</v>
      </c>
      <c r="R15" s="229">
        <f>'DATA-5'!R21</f>
        <v>18134731.572999999</v>
      </c>
      <c r="S15" s="229">
        <f>'DATA-5'!S21</f>
        <v>16963842.634</v>
      </c>
      <c r="T15" s="229">
        <f>'DATA-5'!T21</f>
        <v>17904235.473999999</v>
      </c>
      <c r="U15" s="229">
        <f>'DATA-5'!U21</f>
        <v>17808593.179000001</v>
      </c>
      <c r="V15" s="229">
        <f>'DATA-5'!V21</f>
        <v>18842921.397</v>
      </c>
      <c r="W15" s="229">
        <f>'DATA-5'!W21</f>
        <v>17210780.784000002</v>
      </c>
      <c r="X15" s="229">
        <f>'DATA-5'!X21</f>
        <v>17802575.052000001</v>
      </c>
      <c r="Y15" s="229">
        <f>'DATA-5'!Y21</f>
        <v>18003523.109999999</v>
      </c>
      <c r="Z15" s="229">
        <f>'DATA-5'!Z21</f>
        <v>16258426.614</v>
      </c>
      <c r="AA15" s="229">
        <f>'DATA-5'!AA21</f>
        <v>16913522.675999999</v>
      </c>
      <c r="AB15" s="229">
        <f>'DATA-5'!AB21</f>
        <v>17243561.528999999</v>
      </c>
      <c r="AC15" s="229">
        <f>'DATA-5'!AC21</f>
        <v>17449566.353</v>
      </c>
      <c r="AD15" s="229">
        <f>'DATA-5'!AD21</f>
        <v>17375804.153999999</v>
      </c>
      <c r="AE15" s="229">
        <f>'DATA-5'!AE21</f>
        <v>17149953.491999999</v>
      </c>
      <c r="AF15" s="229">
        <f>'DATA-5'!AF21</f>
        <v>16866766.574000001</v>
      </c>
      <c r="AG15" s="229">
        <f>'DATA-5'!AG21</f>
        <v>17814566.616999999</v>
      </c>
      <c r="AH15" s="229">
        <f>'DATA-5'!AH21</f>
        <v>16561951.287</v>
      </c>
      <c r="AI15" s="229">
        <f>'DATA-5'!AI21</f>
        <v>15882565.396</v>
      </c>
      <c r="AJ15" s="230"/>
      <c r="AL15" s="232"/>
      <c r="AM15" s="232"/>
    </row>
    <row r="16" spans="1:39" x14ac:dyDescent="0.25">
      <c r="A16" s="34" t="s">
        <v>108</v>
      </c>
      <c r="B16" s="229">
        <f>'DATA-5'!B22</f>
        <v>3968608.1320000002</v>
      </c>
      <c r="C16" s="229">
        <f>'DATA-5'!C22</f>
        <v>4141986.594</v>
      </c>
      <c r="D16" s="229">
        <f>'DATA-5'!D22</f>
        <v>4006036.5970000001</v>
      </c>
      <c r="E16" s="229">
        <f>'DATA-5'!E22</f>
        <v>4002654.6090000002</v>
      </c>
      <c r="F16" s="229">
        <f>'DATA-5'!F22</f>
        <v>3921833.6159999999</v>
      </c>
      <c r="G16" s="229">
        <f>'DATA-5'!G22</f>
        <v>3993244.3139999998</v>
      </c>
      <c r="H16" s="229">
        <f>'DATA-5'!H22</f>
        <v>4377548.2300000004</v>
      </c>
      <c r="I16" s="229">
        <f>'DATA-5'!I22</f>
        <v>4190057.0449999999</v>
      </c>
      <c r="J16" s="229">
        <f>'DATA-5'!J22</f>
        <v>4228666.1859999998</v>
      </c>
      <c r="K16" s="229">
        <f>'DATA-5'!K22</f>
        <v>4374901.5860000001</v>
      </c>
      <c r="L16" s="229">
        <f>'DATA-5'!L22</f>
        <v>4385789.96</v>
      </c>
      <c r="M16" s="229">
        <f>'DATA-5'!M22</f>
        <v>4654661.6359999999</v>
      </c>
      <c r="N16" s="229">
        <f>'DATA-5'!N22</f>
        <v>4605893.426</v>
      </c>
      <c r="O16" s="229">
        <f>'DATA-5'!O22</f>
        <v>5156659.3679999998</v>
      </c>
      <c r="P16" s="229">
        <f>'DATA-5'!P22</f>
        <v>5292273.6579999998</v>
      </c>
      <c r="Q16" s="229">
        <f>'DATA-5'!Q22</f>
        <v>5358066.7149999999</v>
      </c>
      <c r="R16" s="229">
        <f>'DATA-5'!R22</f>
        <v>5568464.8890000004</v>
      </c>
      <c r="S16" s="229">
        <f>'DATA-5'!S22</f>
        <v>5287441.4910000004</v>
      </c>
      <c r="T16" s="229">
        <f>'DATA-5'!T22</f>
        <v>5617360.4970000004</v>
      </c>
      <c r="U16" s="229">
        <f>'DATA-5'!U22</f>
        <v>5624243.7779999999</v>
      </c>
      <c r="V16" s="229">
        <f>'DATA-5'!V22</f>
        <v>5860218.8470000001</v>
      </c>
      <c r="W16" s="229">
        <f>'DATA-5'!W22</f>
        <v>5360159.46</v>
      </c>
      <c r="X16" s="229">
        <f>'DATA-5'!X22</f>
        <v>5479372.3949999996</v>
      </c>
      <c r="Y16" s="229">
        <f>'DATA-5'!Y22</f>
        <v>5540778.6040000003</v>
      </c>
      <c r="Z16" s="229">
        <f>'DATA-5'!Z22</f>
        <v>5176118.1009999998</v>
      </c>
      <c r="AA16" s="229">
        <f>'DATA-5'!AA22</f>
        <v>5389829.0800000001</v>
      </c>
      <c r="AB16" s="229">
        <f>'DATA-5'!AB22</f>
        <v>5437088.9859999996</v>
      </c>
      <c r="AC16" s="229">
        <f>'DATA-5'!AC22</f>
        <v>5601035.2029999997</v>
      </c>
      <c r="AD16" s="229">
        <f>'DATA-5'!AD22</f>
        <v>5510589.6100000003</v>
      </c>
      <c r="AE16" s="229">
        <f>'DATA-5'!AE22</f>
        <v>5373335.9160000002</v>
      </c>
      <c r="AF16" s="229">
        <f>'DATA-5'!AF22</f>
        <v>5074317.4639999997</v>
      </c>
      <c r="AG16" s="229">
        <f>'DATA-5'!AG22</f>
        <v>5426573.2120000003</v>
      </c>
      <c r="AH16" s="229">
        <f>'DATA-5'!AH22</f>
        <v>5068671.3109999998</v>
      </c>
      <c r="AI16" s="229">
        <f>'DATA-5'!AI22</f>
        <v>4937498.1909999996</v>
      </c>
      <c r="AJ16" s="230"/>
      <c r="AL16" s="232"/>
      <c r="AM16" s="232"/>
    </row>
    <row r="17" spans="1:49" x14ac:dyDescent="0.25">
      <c r="A17" s="87" t="s">
        <v>107</v>
      </c>
      <c r="B17" s="234">
        <f>'DATA-5'!B23</f>
        <v>10041492.809</v>
      </c>
      <c r="C17" s="234">
        <f>'DATA-5'!C23</f>
        <v>10605864.104</v>
      </c>
      <c r="D17" s="234">
        <f>'DATA-5'!D23</f>
        <v>10259826.800000001</v>
      </c>
      <c r="E17" s="234">
        <f>'DATA-5'!E23</f>
        <v>10624166.904999999</v>
      </c>
      <c r="F17" s="234">
        <f>'DATA-5'!F23</f>
        <v>10188047.108999999</v>
      </c>
      <c r="G17" s="234">
        <f>'DATA-5'!G23</f>
        <v>10455177.942</v>
      </c>
      <c r="H17" s="234">
        <f>'DATA-5'!H23</f>
        <v>11293842.783</v>
      </c>
      <c r="I17" s="234">
        <f>'DATA-5'!I23</f>
        <v>10890427.173</v>
      </c>
      <c r="J17" s="234">
        <f>'DATA-5'!J23</f>
        <v>10895595.494000001</v>
      </c>
      <c r="K17" s="234">
        <f>'DATA-5'!K23</f>
        <v>10695476.958000001</v>
      </c>
      <c r="L17" s="234">
        <f>'DATA-5'!L23</f>
        <v>10406758.227</v>
      </c>
      <c r="M17" s="234">
        <f>'DATA-5'!M23</f>
        <v>10962380.877</v>
      </c>
      <c r="N17" s="234">
        <f>'DATA-5'!N23</f>
        <v>10732622.137</v>
      </c>
      <c r="O17" s="234">
        <f>'DATA-5'!O23</f>
        <v>11104499.931</v>
      </c>
      <c r="P17" s="234">
        <f>'DATA-5'!P23</f>
        <v>11026167.213</v>
      </c>
      <c r="Q17" s="234">
        <f>'DATA-5'!Q23</f>
        <v>11150240.056</v>
      </c>
      <c r="R17" s="234">
        <f>'DATA-5'!R23</f>
        <v>11111335.561000001</v>
      </c>
      <c r="S17" s="234">
        <f>'DATA-5'!S23</f>
        <v>10434867.470000001</v>
      </c>
      <c r="T17" s="234">
        <f>'DATA-5'!T23</f>
        <v>11064020.301000001</v>
      </c>
      <c r="U17" s="234">
        <f>'DATA-5'!U23</f>
        <v>10985371.487</v>
      </c>
      <c r="V17" s="234">
        <f>'DATA-5'!V23</f>
        <v>11707918.939999999</v>
      </c>
      <c r="W17" s="234">
        <f>'DATA-5'!W23</f>
        <v>10579722.817</v>
      </c>
      <c r="X17" s="234">
        <f>'DATA-5'!X23</f>
        <v>11061753.687999999</v>
      </c>
      <c r="Y17" s="234">
        <f>'DATA-5'!Y23</f>
        <v>11189274.48</v>
      </c>
      <c r="Z17" s="234">
        <f>'DATA-5'!Z23</f>
        <v>9832474.4159999993</v>
      </c>
      <c r="AA17" s="234">
        <f>'DATA-5'!AA23</f>
        <v>10288447.955</v>
      </c>
      <c r="AB17" s="234">
        <f>'DATA-5'!AB23</f>
        <v>10562645.419</v>
      </c>
      <c r="AC17" s="234">
        <f>'DATA-5'!AC23</f>
        <v>10589659.548</v>
      </c>
      <c r="AD17" s="234">
        <f>'DATA-5'!AD23</f>
        <v>10501712.514</v>
      </c>
      <c r="AE17" s="234">
        <f>'DATA-5'!AE23</f>
        <v>10402172.748</v>
      </c>
      <c r="AF17" s="234">
        <f>'DATA-5'!AF23</f>
        <v>10395527.217</v>
      </c>
      <c r="AG17" s="234">
        <f>'DATA-5'!AG23</f>
        <v>10969602.342</v>
      </c>
      <c r="AH17" s="234">
        <f>'DATA-5'!AH23</f>
        <v>10145059.725</v>
      </c>
      <c r="AI17" s="234">
        <f>'DATA-5'!AI23</f>
        <v>9601509.6380000003</v>
      </c>
      <c r="AJ17" s="230"/>
      <c r="AL17" s="232"/>
      <c r="AM17" s="232"/>
      <c r="AN17" s="232"/>
    </row>
    <row r="20" spans="1:49" x14ac:dyDescent="0.25">
      <c r="T20" s="235"/>
      <c r="U20" s="235"/>
      <c r="V20" s="235"/>
      <c r="W20" s="235"/>
      <c r="X20" s="235"/>
      <c r="Y20" s="235"/>
      <c r="Z20" s="235"/>
      <c r="AA20" s="235"/>
      <c r="AB20" s="235"/>
      <c r="AC20" s="235"/>
      <c r="AD20" s="235"/>
      <c r="AE20" s="235"/>
      <c r="AF20" s="235"/>
      <c r="AG20" s="235"/>
      <c r="AH20" s="235"/>
      <c r="AI20" s="235"/>
    </row>
    <row r="23" spans="1:49" s="183" customFormat="1" x14ac:dyDescent="0.25"/>
    <row r="24" spans="1:49" s="236" customFormat="1" x14ac:dyDescent="0.25">
      <c r="A24" s="236" t="s">
        <v>310</v>
      </c>
      <c r="B24" s="237"/>
      <c r="C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</row>
    <row r="25" spans="1:49" s="183" customFormat="1" x14ac:dyDescent="0.25">
      <c r="A25" s="1" t="s">
        <v>132</v>
      </c>
      <c r="B25" s="1"/>
      <c r="C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8" spans="1:49" x14ac:dyDescent="0.25">
      <c r="A28" s="238"/>
      <c r="B28" s="239" t="s">
        <v>133</v>
      </c>
      <c r="C28" s="240" t="s">
        <v>72</v>
      </c>
      <c r="H28" s="241"/>
    </row>
    <row r="29" spans="1:49" ht="11.25" customHeight="1" x14ac:dyDescent="0.25">
      <c r="A29" s="242" t="s">
        <v>56</v>
      </c>
      <c r="B29" s="243">
        <f>AI13</f>
        <v>8990325.7819999997</v>
      </c>
      <c r="C29" s="243">
        <f>+B29/SUM(B$29:B$33)*100</f>
        <v>24.585368337438446</v>
      </c>
      <c r="F29" s="244"/>
    </row>
    <row r="30" spans="1:49" ht="11.25" customHeight="1" x14ac:dyDescent="0.25">
      <c r="A30" s="245" t="s">
        <v>78</v>
      </c>
      <c r="B30" s="246">
        <f>AI14</f>
        <v>11694898.487</v>
      </c>
      <c r="C30" s="246">
        <f>+B30/SUM(B$29:B$33)*100</f>
        <v>31.981420244804937</v>
      </c>
      <c r="F30" s="244"/>
    </row>
    <row r="31" spans="1:49" ht="11.25" customHeight="1" x14ac:dyDescent="0.25">
      <c r="A31" s="245" t="s">
        <v>55</v>
      </c>
      <c r="B31" s="246">
        <f>AI16</f>
        <v>4937498.1909999996</v>
      </c>
      <c r="C31" s="246">
        <f>+B31/SUM(B$29:B$33)*100</f>
        <v>13.502315114565999</v>
      </c>
      <c r="F31" s="244"/>
    </row>
    <row r="32" spans="1:49" ht="11.25" customHeight="1" x14ac:dyDescent="0.25">
      <c r="A32" s="245" t="s">
        <v>77</v>
      </c>
      <c r="B32" s="246">
        <f>AI17</f>
        <v>9601509.6380000003</v>
      </c>
      <c r="C32" s="246">
        <f>+B32/SUM(B$29:B$33)*100</f>
        <v>26.256740497470805</v>
      </c>
      <c r="F32" s="244"/>
    </row>
    <row r="33" spans="1:6" ht="11.25" customHeight="1" x14ac:dyDescent="0.25">
      <c r="A33" s="247" t="s">
        <v>117</v>
      </c>
      <c r="B33" s="248">
        <f>AI15-AI16-AI17</f>
        <v>1343557.5669999998</v>
      </c>
      <c r="C33" s="248">
        <f>+B33/SUM(B$29:B$33)*100</f>
        <v>3.6741558057197921</v>
      </c>
      <c r="D33" s="250"/>
      <c r="F33" s="244"/>
    </row>
    <row r="34" spans="1:6" ht="15" customHeight="1" x14ac:dyDescent="0.25">
      <c r="A34" s="249" t="s">
        <v>203</v>
      </c>
      <c r="B34" s="250"/>
      <c r="C34" s="251"/>
      <c r="F34" s="244"/>
    </row>
    <row r="35" spans="1:6" ht="16.5" customHeight="1" x14ac:dyDescent="0.25">
      <c r="A35" s="252" t="s">
        <v>317</v>
      </c>
    </row>
    <row r="36" spans="1:6" ht="11.25" customHeight="1" x14ac:dyDescent="0.25"/>
    <row r="37" spans="1:6" x14ac:dyDescent="0.25">
      <c r="F37" s="244"/>
    </row>
    <row r="38" spans="1:6" x14ac:dyDescent="0.25">
      <c r="C38" s="253"/>
    </row>
    <row r="53" spans="6:6" ht="15" customHeight="1" x14ac:dyDescent="0.25">
      <c r="F53" s="249"/>
    </row>
    <row r="54" spans="6:6" ht="15" customHeight="1" x14ac:dyDescent="0.25">
      <c r="F54" s="254"/>
    </row>
    <row r="69" s="226" customFormat="1" ht="12" customHeight="1" x14ac:dyDescent="0.25"/>
  </sheetData>
  <pageMargins left="0.75" right="0.75" top="1" bottom="1" header="0.5" footer="0.5"/>
  <pageSetup paperSize="150" orientation="portrait" horizontalDpi="2400" verticalDpi="24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>
    <tabColor rgb="FF92D050"/>
  </sheetPr>
  <dimension ref="A1:BK74"/>
  <sheetViews>
    <sheetView showGridLines="0" zoomScale="85" zoomScaleNormal="85" workbookViewId="0">
      <pane xSplit="1" ySplit="11" topLeftCell="B107" activePane="bottomRight" state="frozen"/>
      <selection pane="topRight" activeCell="B1" sqref="B1"/>
      <selection pane="bottomLeft" activeCell="A12" sqref="A12"/>
      <selection pane="bottomRight" activeCell="AL38" sqref="AL38"/>
    </sheetView>
  </sheetViews>
  <sheetFormatPr defaultColWidth="9.21875" defaultRowHeight="13.2" x14ac:dyDescent="0.25"/>
  <cols>
    <col min="1" max="1" width="59.21875" style="226" customWidth="1"/>
    <col min="2" max="30" width="9.44140625" style="226" customWidth="1"/>
    <col min="31" max="31" width="9.88671875" style="226" bestFit="1" customWidth="1"/>
    <col min="32" max="32" width="9" style="226" bestFit="1" customWidth="1"/>
    <col min="33" max="35" width="10.88671875" style="226" customWidth="1"/>
    <col min="36" max="36" width="10.21875" style="226" customWidth="1"/>
    <col min="37" max="37" width="10.88671875" style="226" customWidth="1"/>
    <col min="38" max="41" width="9.21875" style="226"/>
    <col min="42" max="42" width="11" style="226" customWidth="1"/>
    <col min="43" max="16384" width="9.21875" style="226"/>
  </cols>
  <sheetData>
    <row r="1" spans="1:42" x14ac:dyDescent="0.25">
      <c r="A1" s="71" t="s">
        <v>311</v>
      </c>
      <c r="B1" s="29"/>
      <c r="C1" s="29"/>
      <c r="D1" s="29"/>
    </row>
    <row r="2" spans="1:42" x14ac:dyDescent="0.25">
      <c r="A2" s="274" t="s">
        <v>138</v>
      </c>
      <c r="B2" s="274" t="s">
        <v>139</v>
      </c>
      <c r="C2" s="29"/>
      <c r="D2" s="29"/>
    </row>
    <row r="3" spans="1:42" s="29" customFormat="1" x14ac:dyDescent="0.25">
      <c r="A3" s="69" t="s">
        <v>140</v>
      </c>
      <c r="D3" s="69" t="s">
        <v>284</v>
      </c>
    </row>
    <row r="4" spans="1:42" s="29" customFormat="1" x14ac:dyDescent="0.25">
      <c r="A4" s="69" t="s">
        <v>141</v>
      </c>
      <c r="D4" s="69" t="s">
        <v>280</v>
      </c>
    </row>
    <row r="5" spans="1:42" s="29" customFormat="1" x14ac:dyDescent="0.25">
      <c r="A5" s="69"/>
      <c r="B5" s="69"/>
    </row>
    <row r="6" spans="1:42" s="29" customFormat="1" x14ac:dyDescent="0.25"/>
    <row r="7" spans="1:42" s="29" customFormat="1" x14ac:dyDescent="0.25">
      <c r="A7" s="71" t="s">
        <v>186</v>
      </c>
      <c r="C7" s="69" t="s">
        <v>187</v>
      </c>
    </row>
    <row r="8" spans="1:42" s="29" customFormat="1" x14ac:dyDescent="0.25">
      <c r="A8" s="71" t="s">
        <v>188</v>
      </c>
      <c r="C8" s="69" t="s">
        <v>48</v>
      </c>
    </row>
    <row r="9" spans="1:42" s="29" customFormat="1" x14ac:dyDescent="0.25">
      <c r="A9" s="71" t="s">
        <v>189</v>
      </c>
      <c r="C9" s="69" t="s">
        <v>126</v>
      </c>
    </row>
    <row r="10" spans="1:42" s="29" customFormat="1" x14ac:dyDescent="0.25">
      <c r="A10" s="71" t="s">
        <v>190</v>
      </c>
      <c r="C10" s="69" t="s">
        <v>118</v>
      </c>
    </row>
    <row r="11" spans="1:42" x14ac:dyDescent="0.25">
      <c r="A11" s="148" t="s">
        <v>99</v>
      </c>
      <c r="B11" s="160">
        <v>1990</v>
      </c>
      <c r="C11" s="160">
        <v>1991</v>
      </c>
      <c r="D11" s="160">
        <v>1992</v>
      </c>
      <c r="E11" s="160">
        <v>1993</v>
      </c>
      <c r="F11" s="160">
        <v>1994</v>
      </c>
      <c r="G11" s="160">
        <v>1995</v>
      </c>
      <c r="H11" s="160">
        <v>1996</v>
      </c>
      <c r="I11" s="160">
        <v>1997</v>
      </c>
      <c r="J11" s="160">
        <v>1998</v>
      </c>
      <c r="K11" s="160">
        <v>1999</v>
      </c>
      <c r="L11" s="160">
        <v>2000</v>
      </c>
      <c r="M11" s="160">
        <v>2001</v>
      </c>
      <c r="N11" s="160">
        <v>2002</v>
      </c>
      <c r="O11" s="160">
        <v>2003</v>
      </c>
      <c r="P11" s="160">
        <v>2004</v>
      </c>
      <c r="Q11" s="160">
        <v>2005</v>
      </c>
      <c r="R11" s="160">
        <v>2006</v>
      </c>
      <c r="S11" s="160">
        <v>2007</v>
      </c>
      <c r="T11" s="160">
        <v>2008</v>
      </c>
      <c r="U11" s="160">
        <v>2009</v>
      </c>
      <c r="V11" s="160">
        <v>2010</v>
      </c>
      <c r="W11" s="160">
        <v>2011</v>
      </c>
      <c r="X11" s="160">
        <v>2012</v>
      </c>
      <c r="Y11" s="160">
        <v>2013</v>
      </c>
      <c r="Z11" s="160">
        <v>2014</v>
      </c>
      <c r="AA11" s="160">
        <v>2015</v>
      </c>
      <c r="AB11" s="160">
        <v>2016</v>
      </c>
      <c r="AC11" s="160">
        <v>2017</v>
      </c>
      <c r="AD11" s="160">
        <v>2018</v>
      </c>
      <c r="AE11" s="160">
        <v>2019</v>
      </c>
      <c r="AF11" s="160">
        <v>2020</v>
      </c>
      <c r="AG11" s="160">
        <v>2021</v>
      </c>
      <c r="AH11" s="160">
        <v>2022</v>
      </c>
      <c r="AI11" s="160">
        <v>2023</v>
      </c>
      <c r="AL11" s="231"/>
      <c r="AM11" s="231"/>
      <c r="AN11" s="231"/>
      <c r="AO11" s="231"/>
    </row>
    <row r="12" spans="1:42" x14ac:dyDescent="0.25">
      <c r="A12" s="22" t="s">
        <v>83</v>
      </c>
      <c r="B12" s="23">
        <v>762886.65599999996</v>
      </c>
      <c r="C12" s="23">
        <v>752074.89300000004</v>
      </c>
      <c r="D12" s="23">
        <v>806725.50100000005</v>
      </c>
      <c r="E12" s="23">
        <v>846649.598</v>
      </c>
      <c r="F12" s="23">
        <v>900127.13399999996</v>
      </c>
      <c r="G12" s="23">
        <v>944019.86399999994</v>
      </c>
      <c r="H12" s="23">
        <v>977305.06299999997</v>
      </c>
      <c r="I12" s="23">
        <v>1022422.624</v>
      </c>
      <c r="J12" s="23">
        <v>1072904.7150000001</v>
      </c>
      <c r="K12" s="23">
        <v>1151454.165</v>
      </c>
      <c r="L12" s="23">
        <v>1196371.6569999999</v>
      </c>
      <c r="M12" s="23">
        <v>1168716.0970000001</v>
      </c>
      <c r="N12" s="23">
        <v>1148493.0120000001</v>
      </c>
      <c r="O12" s="23">
        <v>1170473.432</v>
      </c>
      <c r="P12" s="23">
        <v>1253436.4790000001</v>
      </c>
      <c r="Q12" s="23">
        <v>1304112.885</v>
      </c>
      <c r="R12" s="23">
        <v>1370638.862</v>
      </c>
      <c r="S12" s="23">
        <v>1430049.1259999999</v>
      </c>
      <c r="T12" s="23">
        <v>1456624.3359999999</v>
      </c>
      <c r="U12" s="23">
        <v>1333648.125</v>
      </c>
      <c r="V12" s="23">
        <v>1344801.6880000001</v>
      </c>
      <c r="W12" s="23">
        <v>1381811.824</v>
      </c>
      <c r="X12" s="23">
        <v>1364404.372</v>
      </c>
      <c r="Y12" s="24">
        <v>1371077.46</v>
      </c>
      <c r="Z12" s="23">
        <v>1388756.2890000001</v>
      </c>
      <c r="AA12" s="23">
        <v>1447091.1740000001</v>
      </c>
      <c r="AB12" s="23">
        <v>1516603.156</v>
      </c>
      <c r="AC12" s="23">
        <v>1630938.5630000001</v>
      </c>
      <c r="AD12" s="24">
        <v>1717135.03</v>
      </c>
      <c r="AE12" s="23">
        <v>1749647.5730000001</v>
      </c>
      <c r="AF12" s="23">
        <v>754115.35400000005</v>
      </c>
      <c r="AG12" s="23">
        <v>914422.95400000003</v>
      </c>
      <c r="AH12" s="23">
        <v>1453806.5090000001</v>
      </c>
      <c r="AI12" s="23">
        <v>1606535.067</v>
      </c>
      <c r="AJ12" s="235"/>
      <c r="AK12" s="250"/>
      <c r="AL12" s="233"/>
      <c r="AM12" s="233"/>
      <c r="AN12" s="255"/>
      <c r="AO12" s="232"/>
      <c r="AP12" s="256"/>
    </row>
    <row r="13" spans="1:42" x14ac:dyDescent="0.25">
      <c r="A13" s="22" t="s">
        <v>109</v>
      </c>
      <c r="B13" s="27">
        <v>312873.47899999999</v>
      </c>
      <c r="C13" s="27">
        <v>312994.967</v>
      </c>
      <c r="D13" s="27">
        <v>313905.212</v>
      </c>
      <c r="E13" s="27">
        <v>314501.60600000003</v>
      </c>
      <c r="F13" s="27">
        <v>308360.35499999998</v>
      </c>
      <c r="G13" s="27">
        <v>312114.67800000001</v>
      </c>
      <c r="H13" s="27">
        <v>318113.20299999998</v>
      </c>
      <c r="I13" s="27">
        <v>323011.07799999998</v>
      </c>
      <c r="J13" s="28">
        <v>317162.05</v>
      </c>
      <c r="K13" s="27">
        <v>305147.033</v>
      </c>
      <c r="L13" s="27">
        <v>309158.85499999998</v>
      </c>
      <c r="M13" s="27">
        <v>296613.05599999998</v>
      </c>
      <c r="N13" s="27">
        <v>299082.92800000001</v>
      </c>
      <c r="O13" s="27">
        <v>289592.05099999998</v>
      </c>
      <c r="P13" s="28">
        <v>293202.27</v>
      </c>
      <c r="Q13" s="27">
        <v>285143.05599999998</v>
      </c>
      <c r="R13" s="27">
        <v>273637.08199999999</v>
      </c>
      <c r="S13" s="27">
        <v>282101.18599999999</v>
      </c>
      <c r="T13" s="27">
        <v>274756.75799999997</v>
      </c>
      <c r="U13" s="27">
        <v>259515.33499999999</v>
      </c>
      <c r="V13" s="27">
        <v>263698.88199999998</v>
      </c>
      <c r="W13" s="27">
        <v>258898.245</v>
      </c>
      <c r="X13" s="27">
        <v>258839.23699999999</v>
      </c>
      <c r="Y13" s="27">
        <v>234265.24299999999</v>
      </c>
      <c r="Z13" s="27">
        <v>226386.21100000001</v>
      </c>
      <c r="AA13" s="27">
        <v>225739.47099999999</v>
      </c>
      <c r="AB13" s="27">
        <v>227783.734</v>
      </c>
      <c r="AC13" s="28">
        <v>228811.02</v>
      </c>
      <c r="AD13" s="27">
        <v>227134.91099999999</v>
      </c>
      <c r="AE13" s="27">
        <v>222457.30600000001</v>
      </c>
      <c r="AF13" s="27">
        <v>198690.071</v>
      </c>
      <c r="AG13" s="27">
        <v>218411.508</v>
      </c>
      <c r="AH13" s="27">
        <v>214350.12299999999</v>
      </c>
      <c r="AI13" s="27">
        <v>217367.891</v>
      </c>
      <c r="AJ13" s="235"/>
      <c r="AK13" s="250"/>
      <c r="AL13" s="231"/>
      <c r="AM13" s="233"/>
      <c r="AN13" s="255"/>
      <c r="AO13" s="231"/>
      <c r="AP13" s="256"/>
    </row>
    <row r="14" spans="1:42" x14ac:dyDescent="0.25">
      <c r="A14" s="22" t="s">
        <v>105</v>
      </c>
      <c r="B14" s="23">
        <v>8442351.6539999992</v>
      </c>
      <c r="C14" s="23">
        <v>8571679.5429999996</v>
      </c>
      <c r="D14" s="23">
        <v>8818014.7410000004</v>
      </c>
      <c r="E14" s="23">
        <v>8915429.3420000002</v>
      </c>
      <c r="F14" s="23">
        <v>8998580.3310000002</v>
      </c>
      <c r="G14" s="23">
        <v>9127242.7760000005</v>
      </c>
      <c r="H14" s="24">
        <v>9410917.8200000003</v>
      </c>
      <c r="I14" s="23">
        <v>9561610.2229999993</v>
      </c>
      <c r="J14" s="23">
        <v>9944712.4189999998</v>
      </c>
      <c r="K14" s="23">
        <v>10172238.207</v>
      </c>
      <c r="L14" s="23">
        <v>10180615.955</v>
      </c>
      <c r="M14" s="23">
        <v>10367775.107000001</v>
      </c>
      <c r="N14" s="23">
        <v>10507216.942</v>
      </c>
      <c r="O14" s="23">
        <v>10620552.353</v>
      </c>
      <c r="P14" s="23">
        <v>10878753.011</v>
      </c>
      <c r="Q14" s="23">
        <v>10892444.898</v>
      </c>
      <c r="R14" s="23">
        <v>11139386.032</v>
      </c>
      <c r="S14" s="23">
        <v>11321929.481000001</v>
      </c>
      <c r="T14" s="23">
        <v>11172530.853</v>
      </c>
      <c r="U14" s="23">
        <v>10936772.718</v>
      </c>
      <c r="V14" s="23">
        <v>10912285.243000001</v>
      </c>
      <c r="W14" s="23">
        <v>10906043.362</v>
      </c>
      <c r="X14" s="23">
        <v>10485890.176999999</v>
      </c>
      <c r="Y14" s="23">
        <v>10406289.915999999</v>
      </c>
      <c r="Z14" s="23">
        <v>10565398.986</v>
      </c>
      <c r="AA14" s="23">
        <v>10708057.465</v>
      </c>
      <c r="AB14" s="23">
        <v>10944839.491</v>
      </c>
      <c r="AC14" s="23">
        <v>11158240.248</v>
      </c>
      <c r="AD14" s="23">
        <v>11213186.801999999</v>
      </c>
      <c r="AE14" s="23">
        <v>11313034.564999999</v>
      </c>
      <c r="AF14" s="24">
        <v>9966558.8399999999</v>
      </c>
      <c r="AG14" s="23">
        <v>10764088.843</v>
      </c>
      <c r="AH14" s="23">
        <v>11019027.558</v>
      </c>
      <c r="AI14" s="23">
        <v>10974512.034</v>
      </c>
      <c r="AJ14" s="235"/>
      <c r="AK14" s="250"/>
      <c r="AL14" s="231"/>
      <c r="AM14" s="233"/>
      <c r="AN14" s="255"/>
      <c r="AO14" s="231"/>
      <c r="AP14" s="256"/>
    </row>
    <row r="15" spans="1:42" x14ac:dyDescent="0.25">
      <c r="A15" s="22" t="s">
        <v>110</v>
      </c>
      <c r="B15" s="28">
        <v>209215.9</v>
      </c>
      <c r="C15" s="27">
        <v>196117.91899999999</v>
      </c>
      <c r="D15" s="27">
        <v>195123.18900000001</v>
      </c>
      <c r="E15" s="27">
        <v>187673.899</v>
      </c>
      <c r="F15" s="27">
        <v>176685.00899999999</v>
      </c>
      <c r="G15" s="27">
        <v>178525.30900000001</v>
      </c>
      <c r="H15" s="28">
        <v>191261.33</v>
      </c>
      <c r="I15" s="27">
        <v>203304.171</v>
      </c>
      <c r="J15" s="27">
        <v>216656.28899999999</v>
      </c>
      <c r="K15" s="27">
        <v>226159.799</v>
      </c>
      <c r="L15" s="27">
        <v>239269.70300000001</v>
      </c>
      <c r="M15" s="27">
        <v>233391.72899999999</v>
      </c>
      <c r="N15" s="27">
        <v>218841.97700000001</v>
      </c>
      <c r="O15" s="27">
        <v>220574.978</v>
      </c>
      <c r="P15" s="27">
        <v>228513.71299999999</v>
      </c>
      <c r="Q15" s="27">
        <v>244647.158</v>
      </c>
      <c r="R15" s="27">
        <v>249823.261</v>
      </c>
      <c r="S15" s="27">
        <v>261553.93900000001</v>
      </c>
      <c r="T15" s="27">
        <v>253438.70600000001</v>
      </c>
      <c r="U15" s="27">
        <v>229691.66800000001</v>
      </c>
      <c r="V15" s="27">
        <v>236317.826</v>
      </c>
      <c r="W15" s="28">
        <v>251264.73</v>
      </c>
      <c r="X15" s="27">
        <v>233027.49299999999</v>
      </c>
      <c r="Y15" s="27">
        <v>217558.08900000001</v>
      </c>
      <c r="Z15" s="27">
        <v>218387.057</v>
      </c>
      <c r="AA15" s="27">
        <v>226918.845</v>
      </c>
      <c r="AB15" s="27">
        <v>240395.81400000001</v>
      </c>
      <c r="AC15" s="28">
        <v>251297.31</v>
      </c>
      <c r="AD15" s="27">
        <v>262341.065</v>
      </c>
      <c r="AE15" s="27">
        <v>272352.52299999999</v>
      </c>
      <c r="AF15" s="27">
        <v>126193.929</v>
      </c>
      <c r="AG15" s="27">
        <v>172159.223</v>
      </c>
      <c r="AH15" s="27">
        <v>249810.44099999999</v>
      </c>
      <c r="AI15" s="27">
        <v>260112.962</v>
      </c>
      <c r="AJ15" s="235"/>
      <c r="AK15" s="250"/>
      <c r="AL15" s="231"/>
      <c r="AM15" s="233"/>
      <c r="AN15" s="255"/>
      <c r="AO15" s="231"/>
      <c r="AP15" s="256"/>
    </row>
    <row r="16" spans="1:42" x14ac:dyDescent="0.25">
      <c r="A16" s="22" t="s">
        <v>111</v>
      </c>
      <c r="B16" s="23">
        <v>217539.41099999999</v>
      </c>
      <c r="C16" s="23">
        <v>224496.092</v>
      </c>
      <c r="D16" s="23">
        <v>225607.511</v>
      </c>
      <c r="E16" s="23">
        <v>216037.94399999999</v>
      </c>
      <c r="F16" s="23">
        <v>221173.64199999999</v>
      </c>
      <c r="G16" s="23">
        <v>212915.981</v>
      </c>
      <c r="H16" s="23">
        <v>232846.932</v>
      </c>
      <c r="I16" s="23">
        <v>224755.848</v>
      </c>
      <c r="J16" s="23">
        <v>226548.77499999999</v>
      </c>
      <c r="K16" s="23">
        <v>245148.609</v>
      </c>
      <c r="L16" s="23">
        <v>218323.92800000001</v>
      </c>
      <c r="M16" s="23">
        <v>224967.80499999999</v>
      </c>
      <c r="N16" s="23">
        <v>223010.16200000001</v>
      </c>
      <c r="O16" s="23">
        <v>234940.80499999999</v>
      </c>
      <c r="P16" s="23">
        <v>238528.481</v>
      </c>
      <c r="Q16" s="23">
        <v>234091.29199999999</v>
      </c>
      <c r="R16" s="23">
        <v>239593.986</v>
      </c>
      <c r="S16" s="23">
        <v>233331.97899999999</v>
      </c>
      <c r="T16" s="23">
        <v>229059.26800000001</v>
      </c>
      <c r="U16" s="23">
        <v>222089.20300000001</v>
      </c>
      <c r="V16" s="23">
        <v>210486.59599999999</v>
      </c>
      <c r="W16" s="24">
        <v>188945.45</v>
      </c>
      <c r="X16" s="23">
        <v>183296.31700000001</v>
      </c>
      <c r="Y16" s="23">
        <v>166369.723</v>
      </c>
      <c r="Z16" s="23">
        <v>154247.46299999999</v>
      </c>
      <c r="AA16" s="23">
        <v>165024.49100000001</v>
      </c>
      <c r="AB16" s="23">
        <v>171290.94399999999</v>
      </c>
      <c r="AC16" s="23">
        <v>180127.34099999999</v>
      </c>
      <c r="AD16" s="23">
        <v>174739.07199999999</v>
      </c>
      <c r="AE16" s="23">
        <v>177356.48699999999</v>
      </c>
      <c r="AF16" s="23">
        <v>151351.95699999999</v>
      </c>
      <c r="AG16" s="23">
        <v>167585.13500000001</v>
      </c>
      <c r="AH16" s="23">
        <v>174275.52100000001</v>
      </c>
      <c r="AI16" s="24">
        <v>164884.01</v>
      </c>
      <c r="AJ16" s="235"/>
      <c r="AK16" s="250"/>
      <c r="AL16" s="231"/>
      <c r="AM16" s="233"/>
      <c r="AN16" s="255"/>
      <c r="AO16" s="231"/>
      <c r="AP16" s="256"/>
    </row>
    <row r="18" spans="1:63" x14ac:dyDescent="0.25"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</row>
    <row r="22" spans="1:63" s="183" customFormat="1" x14ac:dyDescent="0.25"/>
    <row r="23" spans="1:63" s="236" customFormat="1" x14ac:dyDescent="0.25">
      <c r="A23" s="176" t="s">
        <v>255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</row>
    <row r="24" spans="1:63" s="183" customFormat="1" x14ac:dyDescent="0.25">
      <c r="A24" s="1" t="s">
        <v>135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x14ac:dyDescent="0.25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</row>
    <row r="26" spans="1:63" x14ac:dyDescent="0.2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244"/>
      <c r="V26" s="244"/>
      <c r="W26" s="244"/>
      <c r="X26" s="244"/>
      <c r="Y26" s="244"/>
      <c r="Z26" s="244"/>
      <c r="AA26" s="244"/>
      <c r="AB26" s="244"/>
      <c r="AC26" s="244"/>
    </row>
    <row r="27" spans="1:63" x14ac:dyDescent="0.25">
      <c r="A27" s="257"/>
      <c r="B27" s="257">
        <v>1990</v>
      </c>
      <c r="C27" s="257">
        <v>1991</v>
      </c>
      <c r="D27" s="257">
        <v>1992</v>
      </c>
      <c r="E27" s="257">
        <v>1993</v>
      </c>
      <c r="F27" s="257">
        <v>1994</v>
      </c>
      <c r="G27" s="257">
        <v>1995</v>
      </c>
      <c r="H27" s="257">
        <v>1996</v>
      </c>
      <c r="I27" s="257">
        <v>1997</v>
      </c>
      <c r="J27" s="257">
        <v>1998</v>
      </c>
      <c r="K27" s="257">
        <v>1999</v>
      </c>
      <c r="L27" s="257">
        <v>2000</v>
      </c>
      <c r="M27" s="257">
        <v>2001</v>
      </c>
      <c r="N27" s="257">
        <v>2002</v>
      </c>
      <c r="O27" s="257">
        <v>2003</v>
      </c>
      <c r="P27" s="257">
        <v>2004</v>
      </c>
      <c r="Q27" s="257">
        <v>2005</v>
      </c>
      <c r="R27" s="257">
        <v>2006</v>
      </c>
      <c r="S27" s="257">
        <v>2007</v>
      </c>
      <c r="T27" s="257">
        <v>2008</v>
      </c>
      <c r="U27" s="257">
        <v>2009</v>
      </c>
      <c r="V27" s="257">
        <v>2010</v>
      </c>
      <c r="W27" s="257">
        <v>2011</v>
      </c>
      <c r="X27" s="257">
        <v>2012</v>
      </c>
      <c r="Y27" s="257">
        <v>2013</v>
      </c>
      <c r="Z27" s="257">
        <v>2014</v>
      </c>
      <c r="AA27" s="257">
        <v>2015</v>
      </c>
      <c r="AB27" s="257">
        <v>2016</v>
      </c>
      <c r="AC27" s="257">
        <v>2017</v>
      </c>
      <c r="AD27" s="257">
        <v>2018</v>
      </c>
      <c r="AE27" s="257">
        <v>2019</v>
      </c>
      <c r="AF27" s="257">
        <v>2020</v>
      </c>
      <c r="AG27" s="257">
        <v>2021</v>
      </c>
      <c r="AH27" s="257">
        <v>2022</v>
      </c>
      <c r="AI27" s="257">
        <v>2023</v>
      </c>
      <c r="AJ27" s="258"/>
      <c r="AK27" s="258"/>
      <c r="AL27" s="231"/>
      <c r="AM27" s="231"/>
      <c r="AN27" s="231"/>
    </row>
    <row r="28" spans="1:63" x14ac:dyDescent="0.25">
      <c r="A28" s="259" t="s">
        <v>83</v>
      </c>
      <c r="B28" s="260">
        <v>100</v>
      </c>
      <c r="C28" s="260">
        <f t="shared" ref="C28" si="0">C12/$B$12*100</f>
        <v>98.582782525429323</v>
      </c>
      <c r="D28" s="260">
        <f t="shared" ref="D28:AG28" si="1">D12/$B$12*100</f>
        <v>105.74644275859507</v>
      </c>
      <c r="E28" s="260">
        <f t="shared" si="1"/>
        <v>110.97973615624494</v>
      </c>
      <c r="F28" s="260">
        <f t="shared" si="1"/>
        <v>117.98962885516771</v>
      </c>
      <c r="G28" s="260">
        <f t="shared" si="1"/>
        <v>123.74313491727924</v>
      </c>
      <c r="H28" s="260">
        <f t="shared" si="1"/>
        <v>128.10619445413397</v>
      </c>
      <c r="I28" s="260">
        <f t="shared" si="1"/>
        <v>134.02025267564778</v>
      </c>
      <c r="J28" s="260">
        <f t="shared" si="1"/>
        <v>140.63749923553522</v>
      </c>
      <c r="K28" s="260">
        <f t="shared" si="1"/>
        <v>150.9338452762241</v>
      </c>
      <c r="L28" s="260">
        <f t="shared" si="1"/>
        <v>156.82167823892308</v>
      </c>
      <c r="M28" s="260">
        <f t="shared" si="1"/>
        <v>153.19655781212145</v>
      </c>
      <c r="N28" s="260">
        <f t="shared" si="1"/>
        <v>150.54569416927907</v>
      </c>
      <c r="O28" s="260">
        <f t="shared" si="1"/>
        <v>153.42691116621131</v>
      </c>
      <c r="P28" s="260">
        <f t="shared" si="1"/>
        <v>164.30179622908494</v>
      </c>
      <c r="Q28" s="260">
        <f t="shared" si="1"/>
        <v>170.94451380730405</v>
      </c>
      <c r="R28" s="260">
        <f t="shared" si="1"/>
        <v>179.66481012875391</v>
      </c>
      <c r="S28" s="260">
        <f t="shared" si="1"/>
        <v>187.4523711684898</v>
      </c>
      <c r="T28" s="260">
        <f t="shared" si="1"/>
        <v>190.93587816012342</v>
      </c>
      <c r="U28" s="260">
        <f t="shared" si="1"/>
        <v>174.81602470183986</v>
      </c>
      <c r="V28" s="260">
        <f t="shared" si="1"/>
        <v>176.27804568651416</v>
      </c>
      <c r="W28" s="260">
        <f t="shared" si="1"/>
        <v>181.1293739551266</v>
      </c>
      <c r="X28" s="260">
        <f t="shared" si="1"/>
        <v>178.84758650176207</v>
      </c>
      <c r="Y28" s="260">
        <f t="shared" si="1"/>
        <v>179.72230202437831</v>
      </c>
      <c r="Z28" s="260">
        <f t="shared" si="1"/>
        <v>182.03966186557602</v>
      </c>
      <c r="AA28" s="260">
        <f t="shared" si="1"/>
        <v>189.68626107414838</v>
      </c>
      <c r="AB28" s="260">
        <f t="shared" si="1"/>
        <v>198.79796612932236</v>
      </c>
      <c r="AC28" s="260">
        <f t="shared" si="1"/>
        <v>213.78517374407977</v>
      </c>
      <c r="AD28" s="260">
        <f t="shared" si="1"/>
        <v>225.08389896388491</v>
      </c>
      <c r="AE28" s="260">
        <f t="shared" si="1"/>
        <v>229.3456779246641</v>
      </c>
      <c r="AF28" s="260">
        <f t="shared" si="1"/>
        <v>98.850248338856787</v>
      </c>
      <c r="AG28" s="260">
        <f t="shared" si="1"/>
        <v>119.8635402530884</v>
      </c>
      <c r="AH28" s="260">
        <f t="shared" ref="AH28:AI28" si="2">AH12/$B$12*100</f>
        <v>190.56651437877557</v>
      </c>
      <c r="AI28" s="260">
        <f t="shared" si="2"/>
        <v>210.58633734969931</v>
      </c>
      <c r="AJ28" s="258"/>
      <c r="AK28" s="261"/>
      <c r="AL28" s="232"/>
      <c r="AM28" s="232"/>
      <c r="AN28" s="232"/>
      <c r="AO28" s="232"/>
      <c r="AP28" s="232"/>
      <c r="AQ28" s="232"/>
    </row>
    <row r="29" spans="1:63" x14ac:dyDescent="0.25">
      <c r="A29" s="245" t="s">
        <v>80</v>
      </c>
      <c r="B29" s="262">
        <v>100</v>
      </c>
      <c r="C29" s="262">
        <f>C13/$B$13*100</f>
        <v>100.03882975328824</v>
      </c>
      <c r="D29" s="262">
        <f t="shared" ref="D29:AG29" si="3">D13/$B$13*100</f>
        <v>100.32976045246711</v>
      </c>
      <c r="E29" s="262">
        <f t="shared" si="3"/>
        <v>100.5203787183253</v>
      </c>
      <c r="F29" s="262">
        <f t="shared" si="3"/>
        <v>98.557524270058053</v>
      </c>
      <c r="G29" s="262">
        <f t="shared" si="3"/>
        <v>99.757473531337567</v>
      </c>
      <c r="H29" s="262">
        <f t="shared" si="3"/>
        <v>101.67471017893466</v>
      </c>
      <c r="I29" s="262">
        <f t="shared" si="3"/>
        <v>103.24015925939187</v>
      </c>
      <c r="J29" s="262">
        <f t="shared" si="3"/>
        <v>101.37070454603791</v>
      </c>
      <c r="K29" s="262">
        <f t="shared" si="3"/>
        <v>97.530488673985687</v>
      </c>
      <c r="L29" s="262">
        <f t="shared" si="3"/>
        <v>98.812739254259384</v>
      </c>
      <c r="M29" s="262">
        <f t="shared" si="3"/>
        <v>94.802875893485364</v>
      </c>
      <c r="N29" s="262">
        <f t="shared" si="3"/>
        <v>95.592291477028652</v>
      </c>
      <c r="O29" s="262">
        <f t="shared" si="3"/>
        <v>92.558836218904943</v>
      </c>
      <c r="P29" s="262">
        <f t="shared" si="3"/>
        <v>93.712727245890989</v>
      </c>
      <c r="Q29" s="262">
        <f t="shared" si="3"/>
        <v>91.136857272584621</v>
      </c>
      <c r="R29" s="262">
        <f t="shared" si="3"/>
        <v>87.459340713247229</v>
      </c>
      <c r="S29" s="262">
        <f t="shared" si="3"/>
        <v>90.164620824253376</v>
      </c>
      <c r="T29" s="262">
        <f t="shared" si="3"/>
        <v>87.817209332721987</v>
      </c>
      <c r="U29" s="262">
        <f t="shared" si="3"/>
        <v>82.945775982501857</v>
      </c>
      <c r="V29" s="262">
        <f t="shared" si="3"/>
        <v>84.282912966234505</v>
      </c>
      <c r="W29" s="262">
        <f t="shared" si="3"/>
        <v>82.748542902225338</v>
      </c>
      <c r="X29" s="262">
        <f t="shared" si="3"/>
        <v>82.729682882453588</v>
      </c>
      <c r="Y29" s="262">
        <f t="shared" si="3"/>
        <v>74.875391723438469</v>
      </c>
      <c r="Z29" s="262">
        <f t="shared" si="3"/>
        <v>72.357111163135684</v>
      </c>
      <c r="AA29" s="262">
        <f t="shared" si="3"/>
        <v>72.150401408743249</v>
      </c>
      <c r="AB29" s="262">
        <f t="shared" si="3"/>
        <v>72.803784688954096</v>
      </c>
      <c r="AC29" s="262">
        <f t="shared" si="3"/>
        <v>73.132123800112822</v>
      </c>
      <c r="AD29" s="262">
        <f t="shared" si="3"/>
        <v>72.596409170238431</v>
      </c>
      <c r="AE29" s="262">
        <f t="shared" si="3"/>
        <v>71.101362349731161</v>
      </c>
      <c r="AF29" s="262">
        <f t="shared" si="3"/>
        <v>63.504925900095223</v>
      </c>
      <c r="AG29" s="262">
        <f t="shared" si="3"/>
        <v>69.808252427812846</v>
      </c>
      <c r="AH29" s="262">
        <f t="shared" ref="AH29:AI29" si="4">AH13/$B$13*100</f>
        <v>68.510160619909882</v>
      </c>
      <c r="AI29" s="262">
        <f t="shared" si="4"/>
        <v>69.474693634867023</v>
      </c>
      <c r="AJ29" s="244"/>
      <c r="AK29" s="244"/>
      <c r="AN29" s="232"/>
      <c r="AO29" s="232"/>
      <c r="AP29" s="232"/>
      <c r="AQ29" s="232"/>
    </row>
    <row r="30" spans="1:63" x14ac:dyDescent="0.25">
      <c r="A30" s="245" t="s">
        <v>82</v>
      </c>
      <c r="B30" s="262">
        <v>100</v>
      </c>
      <c r="C30" s="262">
        <f>C14/$B$14*100</f>
        <v>101.53189412500632</v>
      </c>
      <c r="D30" s="262">
        <f t="shared" ref="D30:AG30" si="5">D14/$B$14*100</f>
        <v>104.44974460193224</v>
      </c>
      <c r="E30" s="262">
        <f t="shared" si="5"/>
        <v>105.60362452772097</v>
      </c>
      <c r="F30" s="262">
        <f t="shared" si="5"/>
        <v>106.58855138705883</v>
      </c>
      <c r="G30" s="262">
        <f t="shared" si="5"/>
        <v>108.11256330071845</v>
      </c>
      <c r="H30" s="262">
        <f t="shared" si="5"/>
        <v>111.47270577791075</v>
      </c>
      <c r="I30" s="262">
        <f t="shared" si="5"/>
        <v>113.25766344345172</v>
      </c>
      <c r="J30" s="262">
        <f t="shared" si="5"/>
        <v>117.79552459519</v>
      </c>
      <c r="K30" s="262">
        <f t="shared" si="5"/>
        <v>120.49057684277315</v>
      </c>
      <c r="L30" s="262">
        <f t="shared" si="5"/>
        <v>120.5898116098541</v>
      </c>
      <c r="M30" s="262">
        <f t="shared" si="5"/>
        <v>122.80671940605237</v>
      </c>
      <c r="N30" s="262">
        <f t="shared" si="5"/>
        <v>124.45841363432977</v>
      </c>
      <c r="O30" s="262">
        <f t="shared" si="5"/>
        <v>125.80087620453439</v>
      </c>
      <c r="P30" s="262">
        <f t="shared" si="5"/>
        <v>128.8592735395668</v>
      </c>
      <c r="Q30" s="262">
        <f t="shared" si="5"/>
        <v>129.02145450005204</v>
      </c>
      <c r="R30" s="262">
        <f t="shared" si="5"/>
        <v>131.94648231363522</v>
      </c>
      <c r="S30" s="262">
        <f t="shared" si="5"/>
        <v>134.10871691936279</v>
      </c>
      <c r="T30" s="262">
        <f t="shared" si="5"/>
        <v>132.33908407151503</v>
      </c>
      <c r="U30" s="262">
        <f t="shared" si="5"/>
        <v>129.54651933763193</v>
      </c>
      <c r="V30" s="262">
        <f t="shared" si="5"/>
        <v>129.25646419655763</v>
      </c>
      <c r="W30" s="262">
        <f t="shared" si="5"/>
        <v>129.18252886128832</v>
      </c>
      <c r="X30" s="262">
        <f t="shared" si="5"/>
        <v>124.2057972322412</v>
      </c>
      <c r="Y30" s="262">
        <f t="shared" si="5"/>
        <v>123.26292889102153</v>
      </c>
      <c r="Z30" s="262">
        <f t="shared" si="5"/>
        <v>125.14758232078734</v>
      </c>
      <c r="AA30" s="262">
        <f t="shared" si="5"/>
        <v>126.83737782856399</v>
      </c>
      <c r="AB30" s="262">
        <f t="shared" si="5"/>
        <v>129.64207059314236</v>
      </c>
      <c r="AC30" s="262">
        <f t="shared" si="5"/>
        <v>132.16981127187717</v>
      </c>
      <c r="AD30" s="262">
        <f t="shared" si="5"/>
        <v>132.82065544719609</v>
      </c>
      <c r="AE30" s="262">
        <f t="shared" si="5"/>
        <v>134.00335627620851</v>
      </c>
      <c r="AF30" s="262">
        <f t="shared" si="5"/>
        <v>118.0542963438135</v>
      </c>
      <c r="AG30" s="262">
        <f t="shared" si="5"/>
        <v>127.50107178845079</v>
      </c>
      <c r="AH30" s="262">
        <f t="shared" ref="AH30:AI30" si="6">AH14/$B$14*100</f>
        <v>130.52083127547959</v>
      </c>
      <c r="AI30" s="262">
        <f t="shared" si="6"/>
        <v>129.9935430763567</v>
      </c>
      <c r="AJ30" s="244"/>
      <c r="AK30" s="244"/>
      <c r="AN30" s="232"/>
      <c r="AO30" s="232"/>
      <c r="AP30" s="232"/>
      <c r="AQ30" s="232"/>
    </row>
    <row r="31" spans="1:63" x14ac:dyDescent="0.25">
      <c r="A31" s="245" t="s">
        <v>81</v>
      </c>
      <c r="B31" s="262">
        <v>100</v>
      </c>
      <c r="C31" s="262">
        <f>C15/$B$15*100</f>
        <v>93.739490641007677</v>
      </c>
      <c r="D31" s="262">
        <f t="shared" ref="D31:AG31" si="7">D15/$B$15*100</f>
        <v>93.264034425681814</v>
      </c>
      <c r="E31" s="262">
        <f t="shared" si="7"/>
        <v>89.703458962727026</v>
      </c>
      <c r="F31" s="262">
        <f t="shared" si="7"/>
        <v>84.451042678878608</v>
      </c>
      <c r="G31" s="262">
        <f t="shared" si="7"/>
        <v>85.330660337001163</v>
      </c>
      <c r="H31" s="262">
        <f t="shared" si="7"/>
        <v>91.418161812749403</v>
      </c>
      <c r="I31" s="262">
        <f t="shared" si="7"/>
        <v>97.174340477946473</v>
      </c>
      <c r="J31" s="262">
        <f t="shared" si="7"/>
        <v>103.55632100619503</v>
      </c>
      <c r="K31" s="262">
        <f t="shared" si="7"/>
        <v>108.09876257014884</v>
      </c>
      <c r="L31" s="262">
        <f t="shared" si="7"/>
        <v>114.36497082678707</v>
      </c>
      <c r="M31" s="262">
        <f t="shared" si="7"/>
        <v>111.55544535573061</v>
      </c>
      <c r="N31" s="262">
        <f t="shared" si="7"/>
        <v>104.6010255434697</v>
      </c>
      <c r="O31" s="262">
        <f t="shared" si="7"/>
        <v>105.42935694658007</v>
      </c>
      <c r="P31" s="262">
        <f t="shared" si="7"/>
        <v>109.22387495405464</v>
      </c>
      <c r="Q31" s="262">
        <f t="shared" si="7"/>
        <v>116.93526065657534</v>
      </c>
      <c r="R31" s="262">
        <f t="shared" si="7"/>
        <v>119.40930923510116</v>
      </c>
      <c r="S31" s="262">
        <f t="shared" si="7"/>
        <v>125.01628174531669</v>
      </c>
      <c r="T31" s="262">
        <f t="shared" si="7"/>
        <v>121.137402080817</v>
      </c>
      <c r="U31" s="262">
        <f t="shared" si="7"/>
        <v>109.7869081652016</v>
      </c>
      <c r="V31" s="262">
        <f t="shared" si="7"/>
        <v>112.95404699164835</v>
      </c>
      <c r="W31" s="262">
        <f t="shared" si="7"/>
        <v>120.09829558843282</v>
      </c>
      <c r="X31" s="262">
        <f t="shared" si="7"/>
        <v>111.38134960105803</v>
      </c>
      <c r="Y31" s="262">
        <f t="shared" si="7"/>
        <v>103.98735899135774</v>
      </c>
      <c r="Z31" s="262">
        <f t="shared" si="7"/>
        <v>104.38358509080811</v>
      </c>
      <c r="AA31" s="262">
        <f t="shared" si="7"/>
        <v>108.46156769155691</v>
      </c>
      <c r="AB31" s="262">
        <f t="shared" si="7"/>
        <v>114.90322389455105</v>
      </c>
      <c r="AC31" s="262">
        <f t="shared" si="7"/>
        <v>120.1138680186353</v>
      </c>
      <c r="AD31" s="262">
        <f t="shared" si="7"/>
        <v>125.39250840877773</v>
      </c>
      <c r="AE31" s="262">
        <f t="shared" si="7"/>
        <v>130.17773649134699</v>
      </c>
      <c r="AF31" s="262">
        <f t="shared" si="7"/>
        <v>60.31756142817062</v>
      </c>
      <c r="AG31" s="262">
        <f t="shared" si="7"/>
        <v>82.287829462292308</v>
      </c>
      <c r="AH31" s="262">
        <f t="shared" ref="AH31:AI31" si="8">AH15/$B$15*100</f>
        <v>119.40318159375076</v>
      </c>
      <c r="AI31" s="262">
        <f t="shared" si="8"/>
        <v>124.32753055575606</v>
      </c>
      <c r="AJ31" s="244"/>
      <c r="AK31" s="244"/>
      <c r="AN31" s="232"/>
      <c r="AO31" s="232"/>
      <c r="AP31" s="232"/>
      <c r="AQ31" s="232"/>
    </row>
    <row r="32" spans="1:63" x14ac:dyDescent="0.25">
      <c r="A32" s="247" t="s">
        <v>79</v>
      </c>
      <c r="B32" s="263">
        <v>100</v>
      </c>
      <c r="C32" s="263">
        <f>C16/$B$16*100</f>
        <v>103.19789456449342</v>
      </c>
      <c r="D32" s="263">
        <f t="shared" ref="D32:AG32" si="9">D16/$B$16*100</f>
        <v>103.70879922994736</v>
      </c>
      <c r="E32" s="263">
        <f t="shared" si="9"/>
        <v>99.309795409899309</v>
      </c>
      <c r="F32" s="263">
        <f t="shared" si="9"/>
        <v>101.67060809041173</v>
      </c>
      <c r="G32" s="263">
        <f t="shared" si="9"/>
        <v>97.874670167236971</v>
      </c>
      <c r="H32" s="263">
        <f t="shared" si="9"/>
        <v>107.03666564584016</v>
      </c>
      <c r="I32" s="263">
        <f t="shared" si="9"/>
        <v>103.31730097402902</v>
      </c>
      <c r="J32" s="263">
        <f t="shared" si="9"/>
        <v>104.14148588459679</v>
      </c>
      <c r="K32" s="263">
        <f t="shared" si="9"/>
        <v>112.69158442283363</v>
      </c>
      <c r="L32" s="263">
        <f t="shared" si="9"/>
        <v>100.36063212472337</v>
      </c>
      <c r="M32" s="263">
        <f t="shared" si="9"/>
        <v>103.41473481327024</v>
      </c>
      <c r="N32" s="263">
        <f t="shared" si="9"/>
        <v>102.51483212851026</v>
      </c>
      <c r="O32" s="263">
        <f t="shared" si="9"/>
        <v>107.99919146604657</v>
      </c>
      <c r="P32" s="263">
        <f t="shared" si="9"/>
        <v>109.64839883656761</v>
      </c>
      <c r="Q32" s="263">
        <f t="shared" si="9"/>
        <v>107.6086815367906</v>
      </c>
      <c r="R32" s="263">
        <f t="shared" si="9"/>
        <v>110.13819744138225</v>
      </c>
      <c r="S32" s="263">
        <f t="shared" si="9"/>
        <v>107.25963535867071</v>
      </c>
      <c r="T32" s="263">
        <f t="shared" si="9"/>
        <v>105.2955264276228</v>
      </c>
      <c r="U32" s="263">
        <f t="shared" si="9"/>
        <v>102.09147941473466</v>
      </c>
      <c r="V32" s="263">
        <f t="shared" si="9"/>
        <v>96.75791390278242</v>
      </c>
      <c r="W32" s="263">
        <f t="shared" si="9"/>
        <v>86.855733005547222</v>
      </c>
      <c r="X32" s="263">
        <f t="shared" si="9"/>
        <v>84.258901022766864</v>
      </c>
      <c r="Y32" s="263">
        <f t="shared" si="9"/>
        <v>76.47796885870946</v>
      </c>
      <c r="Z32" s="263">
        <f t="shared" si="9"/>
        <v>70.905525711844462</v>
      </c>
      <c r="AA32" s="263">
        <f t="shared" si="9"/>
        <v>75.859583438883178</v>
      </c>
      <c r="AB32" s="263">
        <f t="shared" si="9"/>
        <v>78.740189289195044</v>
      </c>
      <c r="AC32" s="263">
        <f t="shared" si="9"/>
        <v>82.802164523650376</v>
      </c>
      <c r="AD32" s="263">
        <f t="shared" si="9"/>
        <v>80.325248283401848</v>
      </c>
      <c r="AE32" s="263">
        <f t="shared" si="9"/>
        <v>81.528439460562851</v>
      </c>
      <c r="AF32" s="263">
        <f t="shared" si="9"/>
        <v>69.574499767308822</v>
      </c>
      <c r="AG32" s="263">
        <f t="shared" si="9"/>
        <v>77.036677735603504</v>
      </c>
      <c r="AH32" s="263">
        <f t="shared" ref="AH32:AI32" si="10">AH16/$B$16*100</f>
        <v>80.112159998447368</v>
      </c>
      <c r="AI32" s="263">
        <f t="shared" si="10"/>
        <v>75.795006174766201</v>
      </c>
      <c r="AJ32" s="244"/>
      <c r="AK32" s="244"/>
      <c r="AN32" s="232"/>
      <c r="AO32" s="232"/>
      <c r="AP32" s="232"/>
      <c r="AQ32" s="232"/>
    </row>
    <row r="33" spans="1:42" x14ac:dyDescent="0.25">
      <c r="B33" s="244"/>
      <c r="C33" s="244"/>
      <c r="D33" s="244"/>
      <c r="E33" s="244"/>
      <c r="F33" s="244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G33" s="244"/>
      <c r="AH33" s="244"/>
      <c r="AI33" s="244"/>
      <c r="AJ33" s="244"/>
      <c r="AK33" s="244"/>
      <c r="AP33" s="232"/>
    </row>
    <row r="34" spans="1:42" x14ac:dyDescent="0.25">
      <c r="A34" s="252" t="s">
        <v>317</v>
      </c>
    </row>
    <row r="35" spans="1:42" x14ac:dyDescent="0.25">
      <c r="D35" s="26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</row>
    <row r="55" spans="3:32" x14ac:dyDescent="0.25">
      <c r="C55" s="265"/>
      <c r="D55" s="265"/>
      <c r="E55" s="265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265"/>
      <c r="Z55" s="265"/>
      <c r="AA55" s="265"/>
      <c r="AB55" s="265"/>
      <c r="AC55" s="265"/>
      <c r="AD55" s="265"/>
      <c r="AE55" s="265"/>
      <c r="AF55" s="265"/>
    </row>
    <row r="56" spans="3:32" x14ac:dyDescent="0.25">
      <c r="D56" s="265"/>
      <c r="E56" s="265"/>
      <c r="F56" s="265"/>
      <c r="G56" s="265"/>
      <c r="H56" s="265"/>
      <c r="I56" s="265"/>
      <c r="J56" s="265"/>
      <c r="K56" s="265"/>
      <c r="L56" s="265"/>
      <c r="M56" s="265"/>
      <c r="N56" s="265"/>
      <c r="O56" s="265"/>
      <c r="P56" s="265"/>
      <c r="Q56" s="265"/>
      <c r="R56" s="265"/>
      <c r="S56" s="265"/>
      <c r="T56" s="265"/>
      <c r="U56" s="265"/>
      <c r="V56" s="265"/>
      <c r="W56" s="265"/>
      <c r="X56" s="265"/>
      <c r="Y56" s="265"/>
      <c r="Z56" s="265"/>
      <c r="AA56" s="265"/>
      <c r="AB56" s="265"/>
      <c r="AC56" s="265"/>
      <c r="AD56" s="265"/>
      <c r="AE56" s="265"/>
      <c r="AF56" s="265"/>
    </row>
    <row r="57" spans="3:32" x14ac:dyDescent="0.25">
      <c r="D57" s="265"/>
      <c r="E57" s="265"/>
      <c r="F57" s="265"/>
      <c r="G57" s="265"/>
      <c r="H57" s="265"/>
      <c r="I57" s="265"/>
      <c r="J57" s="265"/>
      <c r="K57" s="265"/>
      <c r="L57" s="265"/>
      <c r="M57" s="265"/>
      <c r="N57" s="265"/>
      <c r="O57" s="265"/>
      <c r="P57" s="265"/>
      <c r="Q57" s="265"/>
      <c r="R57" s="265"/>
      <c r="S57" s="265"/>
      <c r="T57" s="265"/>
      <c r="U57" s="265"/>
      <c r="V57" s="265"/>
      <c r="W57" s="265"/>
      <c r="X57" s="265"/>
      <c r="Y57" s="265"/>
      <c r="Z57" s="265"/>
      <c r="AA57" s="265"/>
      <c r="AB57" s="265"/>
      <c r="AC57" s="265"/>
      <c r="AD57" s="265"/>
      <c r="AE57" s="265"/>
      <c r="AF57" s="265"/>
    </row>
    <row r="58" spans="3:32" x14ac:dyDescent="0.25">
      <c r="D58" s="265"/>
      <c r="E58" s="265"/>
      <c r="F58" s="265"/>
      <c r="G58" s="265"/>
      <c r="H58" s="265"/>
      <c r="I58" s="265"/>
      <c r="J58" s="265"/>
      <c r="K58" s="265"/>
      <c r="L58" s="265"/>
      <c r="M58" s="265"/>
      <c r="N58" s="265"/>
      <c r="O58" s="265"/>
      <c r="P58" s="265"/>
      <c r="Q58" s="265"/>
      <c r="R58" s="265"/>
      <c r="S58" s="265"/>
      <c r="T58" s="265"/>
      <c r="U58" s="265"/>
      <c r="V58" s="265"/>
      <c r="W58" s="265"/>
      <c r="X58" s="265"/>
      <c r="Y58" s="265"/>
      <c r="Z58" s="265"/>
      <c r="AA58" s="265"/>
      <c r="AB58" s="265"/>
      <c r="AC58" s="265"/>
      <c r="AD58" s="265"/>
      <c r="AE58" s="265"/>
      <c r="AF58" s="265"/>
    </row>
    <row r="59" spans="3:32" x14ac:dyDescent="0.25"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5"/>
      <c r="V59" s="265"/>
      <c r="W59" s="265"/>
      <c r="X59" s="265"/>
      <c r="Y59" s="265"/>
      <c r="Z59" s="265"/>
      <c r="AA59" s="265"/>
      <c r="AB59" s="265"/>
      <c r="AC59" s="265"/>
      <c r="AD59" s="265"/>
      <c r="AE59" s="265"/>
      <c r="AF59" s="265"/>
    </row>
    <row r="61" spans="3:32" x14ac:dyDescent="0.25">
      <c r="C61" s="265"/>
      <c r="D61" s="265"/>
      <c r="E61" s="265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5"/>
      <c r="Q61" s="265"/>
      <c r="R61" s="265"/>
      <c r="S61" s="265"/>
      <c r="T61" s="265"/>
      <c r="U61" s="265"/>
      <c r="V61" s="265"/>
      <c r="W61" s="265"/>
      <c r="X61" s="265"/>
      <c r="Y61" s="265"/>
      <c r="Z61" s="265"/>
      <c r="AA61" s="265"/>
      <c r="AB61" s="265"/>
      <c r="AC61" s="265"/>
      <c r="AD61" s="265"/>
      <c r="AE61" s="265"/>
      <c r="AF61" s="265"/>
    </row>
    <row r="62" spans="3:32" x14ac:dyDescent="0.25">
      <c r="C62" s="265"/>
      <c r="D62" s="265"/>
      <c r="E62" s="265"/>
      <c r="F62" s="265"/>
      <c r="G62" s="265"/>
      <c r="H62" s="265"/>
      <c r="I62" s="265"/>
      <c r="J62" s="265"/>
      <c r="K62" s="265"/>
      <c r="L62" s="265"/>
      <c r="M62" s="265"/>
      <c r="N62" s="265"/>
      <c r="O62" s="265"/>
      <c r="P62" s="265"/>
      <c r="Q62" s="265"/>
      <c r="R62" s="265"/>
      <c r="S62" s="265"/>
      <c r="T62" s="265"/>
      <c r="U62" s="265"/>
      <c r="V62" s="265"/>
      <c r="W62" s="265"/>
      <c r="X62" s="265"/>
      <c r="Y62" s="265"/>
      <c r="Z62" s="265"/>
      <c r="AA62" s="265"/>
      <c r="AB62" s="265"/>
      <c r="AC62" s="265"/>
      <c r="AD62" s="265"/>
      <c r="AE62" s="265"/>
      <c r="AF62" s="265"/>
    </row>
    <row r="74" spans="2:2" ht="15" customHeight="1" x14ac:dyDescent="0.25">
      <c r="B74" s="254" t="s">
        <v>266</v>
      </c>
    </row>
  </sheetData>
  <sortState xmlns:xlrd2="http://schemas.microsoft.com/office/spreadsheetml/2017/richdata2" ref="A10:AD13">
    <sortCondition descending="1" ref="AD9"/>
  </sortState>
  <phoneticPr fontId="42" type="noConversion"/>
  <hyperlinks>
    <hyperlink ref="A2" r:id="rId1" xr:uid="{FB732F4F-C6A0-4003-ADB9-2DB9004F4145}"/>
    <hyperlink ref="B2" r:id="rId2" xr:uid="{D623C52F-DE78-4121-B892-F8AF835CF970}"/>
  </hyperlinks>
  <pageMargins left="0.75" right="0.75" top="1" bottom="1" header="0.5" footer="0.5"/>
  <pageSetup paperSize="150" orientation="portrait" horizontalDpi="2400" verticalDpi="2400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Charts</vt:lpstr>
      </vt:variant>
      <vt:variant>
        <vt:i4>15</vt:i4>
      </vt:variant>
    </vt:vector>
  </HeadingPairs>
  <TitlesOfParts>
    <vt:vector size="29" baseType="lpstr">
      <vt:lpstr>Figures &amp; Tables</vt:lpstr>
      <vt:lpstr>F10+</vt:lpstr>
      <vt:lpstr>M1</vt:lpstr>
      <vt:lpstr>M2</vt:lpstr>
      <vt:lpstr>DATA-1</vt:lpstr>
      <vt:lpstr>DATA-2</vt:lpstr>
      <vt:lpstr>DATA-3</vt:lpstr>
      <vt:lpstr>DATA-4</vt:lpstr>
      <vt:lpstr>DATA-5</vt:lpstr>
      <vt:lpstr>DATA-6</vt:lpstr>
      <vt:lpstr>DATA-7</vt:lpstr>
      <vt:lpstr>DATA-8</vt:lpstr>
      <vt:lpstr>DATA-9</vt:lpstr>
      <vt:lpstr>DATA-10</vt:lpstr>
      <vt:lpstr>F1</vt:lpstr>
      <vt:lpstr>F2</vt:lpstr>
      <vt:lpstr>F3</vt:lpstr>
      <vt:lpstr>F4</vt:lpstr>
      <vt:lpstr>F5</vt:lpstr>
      <vt:lpstr>F-6</vt:lpstr>
      <vt:lpstr>F-7</vt:lpstr>
      <vt:lpstr>F8</vt:lpstr>
      <vt:lpstr>F9</vt:lpstr>
      <vt:lpstr>F10</vt:lpstr>
      <vt:lpstr>F11</vt:lpstr>
      <vt:lpstr>F12</vt:lpstr>
      <vt:lpstr>F13</vt:lpstr>
      <vt:lpstr>F14</vt:lpstr>
      <vt:lpstr>F15</vt:lpstr>
    </vt:vector>
  </TitlesOfParts>
  <Manager>Gita.BERGERE@ec.europa.eu</Manager>
  <Company>European Commission - Eurostat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 trends 2014</dc:title>
  <dc:subject>Energy trends</dc:subject>
  <dc:creator>STURC Marek (ESTAT)</dc:creator>
  <dc:description>2014 data</dc:description>
  <cp:lastModifiedBy>MAKRATZAKI Lydia (ESTAT-EXT)</cp:lastModifiedBy>
  <cp:lastPrinted>2016-07-11T07:00:27Z</cp:lastPrinted>
  <dcterms:created xsi:type="dcterms:W3CDTF">2016-06-21T06:22:11Z</dcterms:created>
  <dcterms:modified xsi:type="dcterms:W3CDTF">2025-05-22T09:55:59Z</dcterms:modified>
  <cp:category>SE article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2024-05-03T09:48:46Z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dacef92e-f3fa-4513-b136-8277ca7b57ff</vt:lpwstr>
  </property>
  <property fmtid="{D5CDD505-2E9C-101B-9397-08002B2CF9AE}" pid="8" name="MSIP_Label_6bd9ddd1-4d20-43f6-abfa-fc3c07406f94_ContentBits">
    <vt:lpwstr>0</vt:lpwstr>
  </property>
</Properties>
</file>