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Energy\Dissemination\Statistics Explained articles\Energy Statistics - an overview\2022 data\"/>
    </mc:Choice>
  </mc:AlternateContent>
  <xr:revisionPtr revIDLastSave="0" documentId="13_ncr:1_{FD9C0EC8-7426-43F7-A5AE-E5C3A827EB33}" xr6:coauthVersionLast="47" xr6:coauthVersionMax="47" xr10:uidLastSave="{00000000-0000-0000-0000-000000000000}"/>
  <bookViews>
    <workbookView xWindow="-110" yWindow="-110" windowWidth="19420" windowHeight="10420" tabRatio="942" firstSheet="1" activeTab="17" xr2:uid="{00000000-000D-0000-FFFF-FFFF00000000}"/>
  </bookViews>
  <sheets>
    <sheet name="Figures &amp; Tables" sheetId="24" r:id="rId1"/>
    <sheet name="DATA-1" sheetId="1" r:id="rId2"/>
    <sheet name="F1" sheetId="31" r:id="rId3"/>
    <sheet name="F4" sheetId="33" r:id="rId4"/>
    <sheet name="F5" sheetId="34" r:id="rId5"/>
    <sheet name="F9" sheetId="36" r:id="rId6"/>
    <sheet name="F13" sheetId="37" r:id="rId7"/>
    <sheet name="DATA-2" sheetId="2" r:id="rId8"/>
    <sheet name="F2" sheetId="38" r:id="rId9"/>
    <sheet name="F3" sheetId="39" r:id="rId10"/>
    <sheet name="DATA-3" sheetId="3" r:id="rId11"/>
    <sheet name="F-6" sheetId="11" r:id="rId12"/>
    <sheet name="DATA-4" sheetId="12" r:id="rId13"/>
    <sheet name="M1" sheetId="25" r:id="rId14"/>
    <sheet name="M2" sheetId="26" r:id="rId15"/>
    <sheet name="DATA-5" sheetId="13" r:id="rId16"/>
    <sheet name="F8" sheetId="42" r:id="rId17"/>
    <sheet name="F11" sheetId="43" r:id="rId18"/>
    <sheet name="DATA-6" sheetId="17" r:id="rId19"/>
    <sheet name="F15" sheetId="45" r:id="rId20"/>
    <sheet name="DATA-7" sheetId="20" r:id="rId21"/>
    <sheet name="F-7" sheetId="27" r:id="rId22"/>
    <sheet name="DATA-8" sheetId="22" r:id="rId23"/>
    <sheet name="F14" sheetId="49" r:id="rId24"/>
    <sheet name="DATA-9" sheetId="50" r:id="rId25"/>
    <sheet name="F10" sheetId="52" r:id="rId26"/>
    <sheet name="DATA-10" sheetId="51" r:id="rId27"/>
    <sheet name="F12" sheetId="5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50" l="1"/>
  <c r="B32" i="50"/>
  <c r="B31" i="50"/>
  <c r="AI140" i="1"/>
  <c r="AI141" i="1"/>
  <c r="AI142" i="1"/>
  <c r="AI143" i="1"/>
  <c r="AI144" i="1"/>
  <c r="AI139" i="1"/>
  <c r="AL13" i="51"/>
  <c r="AL14" i="51"/>
  <c r="AL15" i="51"/>
  <c r="AL16" i="51"/>
  <c r="AL12" i="51"/>
  <c r="AH18" i="51"/>
  <c r="AO29" i="51"/>
  <c r="AO30" i="51"/>
  <c r="AO31" i="51"/>
  <c r="AO32" i="51"/>
  <c r="AO28" i="51"/>
  <c r="AK49" i="13"/>
  <c r="AK50" i="13"/>
  <c r="AK51" i="13"/>
  <c r="AK52" i="13"/>
  <c r="AK53" i="13"/>
  <c r="AK48" i="13"/>
  <c r="AJ49" i="13"/>
  <c r="AJ50" i="13"/>
  <c r="AJ51" i="13"/>
  <c r="AJ52" i="13"/>
  <c r="AJ53" i="13"/>
  <c r="AJ48" i="13"/>
  <c r="AK99" i="1"/>
  <c r="AK100" i="1"/>
  <c r="AK101" i="1"/>
  <c r="AK102" i="1"/>
  <c r="AK103" i="1"/>
  <c r="AK104" i="1"/>
  <c r="AK105" i="1"/>
  <c r="AK106" i="1"/>
  <c r="AK107" i="1"/>
  <c r="AK108" i="1"/>
  <c r="AK98" i="1"/>
  <c r="AJ99" i="1"/>
  <c r="AJ100" i="1"/>
  <c r="AJ101" i="1"/>
  <c r="AJ102" i="1"/>
  <c r="AJ103" i="1"/>
  <c r="AJ104" i="1"/>
  <c r="AJ105" i="1"/>
  <c r="AJ106" i="1"/>
  <c r="AJ107" i="1"/>
  <c r="AJ108" i="1"/>
  <c r="AJ98" i="1"/>
  <c r="AM98" i="1"/>
  <c r="AI99" i="1"/>
  <c r="AI100" i="1"/>
  <c r="AI101" i="1"/>
  <c r="AI102" i="1"/>
  <c r="AI103" i="1"/>
  <c r="AI104" i="1"/>
  <c r="AI105" i="1"/>
  <c r="AI106" i="1"/>
  <c r="AI107" i="1"/>
  <c r="AI108" i="1"/>
  <c r="AI98" i="1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BG12" i="20"/>
  <c r="BH12" i="20"/>
  <c r="BI12" i="20"/>
  <c r="BJ12" i="20"/>
  <c r="BK12" i="20"/>
  <c r="BL12" i="20"/>
  <c r="BM12" i="20"/>
  <c r="BN12" i="20"/>
  <c r="BO12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BG13" i="20"/>
  <c r="BH13" i="20"/>
  <c r="BI13" i="20"/>
  <c r="BJ13" i="20"/>
  <c r="BK13" i="20"/>
  <c r="BL13" i="20"/>
  <c r="BM13" i="20"/>
  <c r="BN13" i="20"/>
  <c r="BO13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BG14" i="20"/>
  <c r="BH14" i="20"/>
  <c r="BI14" i="20"/>
  <c r="BJ14" i="20"/>
  <c r="BK14" i="20"/>
  <c r="BL14" i="20"/>
  <c r="BM14" i="20"/>
  <c r="BN14" i="20"/>
  <c r="BO14" i="20"/>
  <c r="BP14" i="20" s="1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BG15" i="20"/>
  <c r="BH15" i="20"/>
  <c r="BI15" i="20"/>
  <c r="BJ15" i="20"/>
  <c r="BK15" i="20"/>
  <c r="BL15" i="20"/>
  <c r="BM15" i="20"/>
  <c r="BN15" i="20"/>
  <c r="BO15" i="20"/>
  <c r="BP15" i="20" s="1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BG16" i="20"/>
  <c r="BH16" i="20"/>
  <c r="BI16" i="20"/>
  <c r="BJ16" i="20"/>
  <c r="BK16" i="20"/>
  <c r="BL16" i="20"/>
  <c r="BM16" i="20"/>
  <c r="BN16" i="20"/>
  <c r="BO16" i="20"/>
  <c r="BP16" i="20" s="1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BG17" i="20"/>
  <c r="BH17" i="20"/>
  <c r="BI17" i="20"/>
  <c r="BJ17" i="20"/>
  <c r="BK17" i="20"/>
  <c r="BL17" i="20"/>
  <c r="BM17" i="20"/>
  <c r="BN17" i="20"/>
  <c r="BO17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BG18" i="20"/>
  <c r="BH18" i="20"/>
  <c r="BI18" i="20"/>
  <c r="BJ18" i="20"/>
  <c r="BK18" i="20"/>
  <c r="BL18" i="20"/>
  <c r="BM18" i="20"/>
  <c r="BN18" i="20"/>
  <c r="BO18" i="20"/>
  <c r="BP18" i="20" s="1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BG19" i="20"/>
  <c r="BH19" i="20"/>
  <c r="BI19" i="20"/>
  <c r="BJ19" i="20"/>
  <c r="BK19" i="20"/>
  <c r="BL19" i="20"/>
  <c r="BM19" i="20"/>
  <c r="BN19" i="20"/>
  <c r="BO19" i="20"/>
  <c r="BP19" i="20" s="1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BG20" i="20"/>
  <c r="BH20" i="20"/>
  <c r="BI20" i="20"/>
  <c r="BJ20" i="20"/>
  <c r="BK20" i="20"/>
  <c r="BL20" i="20"/>
  <c r="BM20" i="20"/>
  <c r="BN20" i="20"/>
  <c r="BO20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BG21" i="20"/>
  <c r="BH21" i="20"/>
  <c r="BI21" i="20"/>
  <c r="BJ21" i="20"/>
  <c r="BK21" i="20"/>
  <c r="BL21" i="20"/>
  <c r="BM21" i="20"/>
  <c r="BN21" i="20"/>
  <c r="BO21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BG22" i="20"/>
  <c r="BH22" i="20"/>
  <c r="BI22" i="20"/>
  <c r="BJ22" i="20"/>
  <c r="BK22" i="20"/>
  <c r="BL22" i="20"/>
  <c r="BM22" i="20"/>
  <c r="BN22" i="20"/>
  <c r="BO22" i="20"/>
  <c r="BP22" i="20" s="1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BG23" i="20"/>
  <c r="BH23" i="20"/>
  <c r="BI23" i="20"/>
  <c r="BJ23" i="20"/>
  <c r="BK23" i="20"/>
  <c r="BL23" i="20"/>
  <c r="BM23" i="20"/>
  <c r="BN23" i="20"/>
  <c r="BO23" i="20"/>
  <c r="BP23" i="20" s="1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BG24" i="20"/>
  <c r="BH24" i="20"/>
  <c r="BI24" i="20"/>
  <c r="BJ24" i="20"/>
  <c r="BK24" i="20"/>
  <c r="BL24" i="20"/>
  <c r="BM24" i="20"/>
  <c r="BN24" i="20"/>
  <c r="BO24" i="20"/>
  <c r="BP24" i="20" s="1"/>
  <c r="AJ25" i="20"/>
  <c r="AK25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BA25" i="20"/>
  <c r="BB25" i="20"/>
  <c r="BC25" i="20"/>
  <c r="BD25" i="20"/>
  <c r="BE25" i="20"/>
  <c r="BF25" i="20"/>
  <c r="BG25" i="20"/>
  <c r="BH25" i="20"/>
  <c r="BI25" i="20"/>
  <c r="BJ25" i="20"/>
  <c r="BK25" i="20"/>
  <c r="BL25" i="20"/>
  <c r="BM25" i="20"/>
  <c r="BN25" i="20"/>
  <c r="BO25" i="20"/>
  <c r="AJ26" i="20"/>
  <c r="AK26" i="20"/>
  <c r="AL26" i="20"/>
  <c r="AM26" i="20"/>
  <c r="AN26" i="20"/>
  <c r="AO26" i="20"/>
  <c r="AP26" i="20"/>
  <c r="AQ26" i="20"/>
  <c r="AR26" i="20"/>
  <c r="AS26" i="20"/>
  <c r="AT26" i="20"/>
  <c r="AU26" i="20"/>
  <c r="AV26" i="20"/>
  <c r="AW26" i="20"/>
  <c r="AX26" i="20"/>
  <c r="AY26" i="20"/>
  <c r="AZ26" i="20"/>
  <c r="BA26" i="20"/>
  <c r="BB26" i="20"/>
  <c r="BC26" i="20"/>
  <c r="BD26" i="20"/>
  <c r="BE26" i="20"/>
  <c r="BF26" i="20"/>
  <c r="BG26" i="20"/>
  <c r="BH26" i="20"/>
  <c r="BI26" i="20"/>
  <c r="BJ26" i="20"/>
  <c r="BK26" i="20"/>
  <c r="BL26" i="20"/>
  <c r="BM26" i="20"/>
  <c r="BN26" i="20"/>
  <c r="BO26" i="20"/>
  <c r="BP26" i="20" s="1"/>
  <c r="AJ27" i="20"/>
  <c r="AK27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BA27" i="20"/>
  <c r="BB27" i="20"/>
  <c r="BC27" i="20"/>
  <c r="BD27" i="20"/>
  <c r="BE27" i="20"/>
  <c r="BF27" i="20"/>
  <c r="BG27" i="20"/>
  <c r="BH27" i="20"/>
  <c r="BI27" i="20"/>
  <c r="BJ27" i="20"/>
  <c r="BK27" i="20"/>
  <c r="BL27" i="20"/>
  <c r="BM27" i="20"/>
  <c r="BN27" i="20"/>
  <c r="BO27" i="20"/>
  <c r="BP27" i="20" s="1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BH28" i="20"/>
  <c r="BI28" i="20"/>
  <c r="BJ28" i="20"/>
  <c r="BK28" i="20"/>
  <c r="BL28" i="20"/>
  <c r="BM28" i="20"/>
  <c r="BN28" i="20"/>
  <c r="BO28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AJ30" i="20"/>
  <c r="AK30" i="20"/>
  <c r="AL30" i="20"/>
  <c r="AM30" i="20"/>
  <c r="AN30" i="20"/>
  <c r="AO30" i="20"/>
  <c r="AP30" i="20"/>
  <c r="AQ30" i="20"/>
  <c r="AR30" i="20"/>
  <c r="AS30" i="20"/>
  <c r="AT30" i="20"/>
  <c r="AU30" i="20"/>
  <c r="AV30" i="20"/>
  <c r="AW30" i="20"/>
  <c r="AX30" i="20"/>
  <c r="AY30" i="20"/>
  <c r="AZ30" i="20"/>
  <c r="BA30" i="20"/>
  <c r="BB30" i="20"/>
  <c r="BC30" i="20"/>
  <c r="BD30" i="20"/>
  <c r="BE30" i="20"/>
  <c r="BF30" i="20"/>
  <c r="BG30" i="20"/>
  <c r="BH30" i="20"/>
  <c r="BI30" i="20"/>
  <c r="BJ30" i="20"/>
  <c r="BK30" i="20"/>
  <c r="BL30" i="20"/>
  <c r="BM30" i="20"/>
  <c r="BN30" i="20"/>
  <c r="BO30" i="20"/>
  <c r="BP30" i="20" s="1"/>
  <c r="AJ31" i="20"/>
  <c r="AK31" i="20"/>
  <c r="AL31" i="20"/>
  <c r="AM31" i="20"/>
  <c r="AN31" i="20"/>
  <c r="AO31" i="20"/>
  <c r="AP31" i="20"/>
  <c r="AQ31" i="20"/>
  <c r="AR31" i="20"/>
  <c r="AS31" i="20"/>
  <c r="AT31" i="20"/>
  <c r="AU31" i="20"/>
  <c r="AV31" i="20"/>
  <c r="AW31" i="20"/>
  <c r="AX31" i="20"/>
  <c r="AY31" i="20"/>
  <c r="AZ31" i="20"/>
  <c r="BA31" i="20"/>
  <c r="BB31" i="20"/>
  <c r="BC31" i="20"/>
  <c r="BD31" i="20"/>
  <c r="BE31" i="20"/>
  <c r="BF31" i="20"/>
  <c r="BG31" i="20"/>
  <c r="BH31" i="20"/>
  <c r="BI31" i="20"/>
  <c r="BJ31" i="20"/>
  <c r="BK31" i="20"/>
  <c r="BL31" i="20"/>
  <c r="BM31" i="20"/>
  <c r="BN31" i="20"/>
  <c r="BO31" i="20"/>
  <c r="BP31" i="20" s="1"/>
  <c r="AJ32" i="20"/>
  <c r="AK32" i="20"/>
  <c r="AL32" i="20"/>
  <c r="AM32" i="20"/>
  <c r="AN32" i="20"/>
  <c r="AO32" i="20"/>
  <c r="AP32" i="20"/>
  <c r="AQ32" i="20"/>
  <c r="AR32" i="20"/>
  <c r="AS32" i="20"/>
  <c r="AT32" i="20"/>
  <c r="AU32" i="20"/>
  <c r="AV32" i="20"/>
  <c r="AW32" i="20"/>
  <c r="AX32" i="20"/>
  <c r="AY32" i="20"/>
  <c r="AZ32" i="20"/>
  <c r="BA32" i="20"/>
  <c r="BB32" i="20"/>
  <c r="BC32" i="20"/>
  <c r="BD32" i="20"/>
  <c r="BE32" i="20"/>
  <c r="BF32" i="20"/>
  <c r="BG32" i="20"/>
  <c r="BH32" i="20"/>
  <c r="BI32" i="20"/>
  <c r="BJ32" i="20"/>
  <c r="BK32" i="20"/>
  <c r="BL32" i="20"/>
  <c r="BM32" i="20"/>
  <c r="BN32" i="20"/>
  <c r="BO32" i="20"/>
  <c r="BP32" i="20" s="1"/>
  <c r="AJ33" i="20"/>
  <c r="AK33" i="20"/>
  <c r="AL33" i="20"/>
  <c r="AM33" i="20"/>
  <c r="AN33" i="20"/>
  <c r="AO33" i="20"/>
  <c r="AP33" i="20"/>
  <c r="AQ33" i="20"/>
  <c r="AR33" i="20"/>
  <c r="AS33" i="20"/>
  <c r="AT33" i="20"/>
  <c r="AU33" i="20"/>
  <c r="AV33" i="20"/>
  <c r="AW33" i="20"/>
  <c r="AX33" i="20"/>
  <c r="AY33" i="20"/>
  <c r="AZ33" i="20"/>
  <c r="BA33" i="20"/>
  <c r="BB33" i="20"/>
  <c r="BC33" i="20"/>
  <c r="BD33" i="20"/>
  <c r="BE33" i="20"/>
  <c r="BF33" i="20"/>
  <c r="BG33" i="20"/>
  <c r="BH33" i="20"/>
  <c r="BI33" i="20"/>
  <c r="BJ33" i="20"/>
  <c r="BK33" i="20"/>
  <c r="BL33" i="20"/>
  <c r="BM33" i="20"/>
  <c r="BN33" i="20"/>
  <c r="BO33" i="20"/>
  <c r="AJ34" i="20"/>
  <c r="AK34" i="20"/>
  <c r="AL34" i="20"/>
  <c r="AM34" i="20"/>
  <c r="AN34" i="20"/>
  <c r="AO34" i="20"/>
  <c r="AP34" i="20"/>
  <c r="AQ34" i="20"/>
  <c r="AR34" i="20"/>
  <c r="AS34" i="20"/>
  <c r="AT34" i="20"/>
  <c r="AU34" i="20"/>
  <c r="AV34" i="20"/>
  <c r="AW34" i="20"/>
  <c r="AX34" i="20"/>
  <c r="AY34" i="20"/>
  <c r="AZ34" i="20"/>
  <c r="BA34" i="20"/>
  <c r="BB34" i="20"/>
  <c r="BC34" i="20"/>
  <c r="BD34" i="20"/>
  <c r="BE34" i="20"/>
  <c r="BF34" i="20"/>
  <c r="BG34" i="20"/>
  <c r="BH34" i="20"/>
  <c r="BI34" i="20"/>
  <c r="BJ34" i="20"/>
  <c r="BK34" i="20"/>
  <c r="BL34" i="20"/>
  <c r="BM34" i="20"/>
  <c r="BN34" i="20"/>
  <c r="BO34" i="20"/>
  <c r="BP34" i="20" s="1"/>
  <c r="AJ35" i="20"/>
  <c r="AK35" i="20"/>
  <c r="AL35" i="20"/>
  <c r="AM35" i="20"/>
  <c r="AN35" i="20"/>
  <c r="AO35" i="20"/>
  <c r="AP35" i="20"/>
  <c r="AQ35" i="20"/>
  <c r="AR35" i="20"/>
  <c r="AS35" i="20"/>
  <c r="AT35" i="20"/>
  <c r="AU35" i="20"/>
  <c r="AV35" i="20"/>
  <c r="AW35" i="20"/>
  <c r="AX35" i="20"/>
  <c r="AY35" i="20"/>
  <c r="AZ35" i="20"/>
  <c r="BA35" i="20"/>
  <c r="BB35" i="20"/>
  <c r="BC35" i="20"/>
  <c r="BD35" i="20"/>
  <c r="BE35" i="20"/>
  <c r="BF35" i="20"/>
  <c r="BG35" i="20"/>
  <c r="BH35" i="20"/>
  <c r="BI35" i="20"/>
  <c r="BJ35" i="20"/>
  <c r="BK35" i="20"/>
  <c r="BL35" i="20"/>
  <c r="BM35" i="20"/>
  <c r="BN35" i="20"/>
  <c r="BO35" i="20"/>
  <c r="BP35" i="20" s="1"/>
  <c r="AJ36" i="20"/>
  <c r="AK36" i="20"/>
  <c r="AL36" i="20"/>
  <c r="AM36" i="20"/>
  <c r="AN36" i="20"/>
  <c r="AO36" i="20"/>
  <c r="AP36" i="20"/>
  <c r="AQ36" i="20"/>
  <c r="AR36" i="20"/>
  <c r="AS36" i="20"/>
  <c r="AT36" i="20"/>
  <c r="AU36" i="20"/>
  <c r="AV36" i="20"/>
  <c r="AW36" i="20"/>
  <c r="AX36" i="20"/>
  <c r="AY36" i="20"/>
  <c r="AZ36" i="20"/>
  <c r="BA36" i="20"/>
  <c r="BB36" i="20"/>
  <c r="BC36" i="20"/>
  <c r="BD36" i="20"/>
  <c r="BE36" i="20"/>
  <c r="BF36" i="20"/>
  <c r="BG36" i="20"/>
  <c r="BH36" i="20"/>
  <c r="BI36" i="20"/>
  <c r="BJ36" i="20"/>
  <c r="BK36" i="20"/>
  <c r="BL36" i="20"/>
  <c r="BM36" i="20"/>
  <c r="BN36" i="20"/>
  <c r="BO36" i="20"/>
  <c r="AJ37" i="20"/>
  <c r="AK37" i="20"/>
  <c r="AL37" i="20"/>
  <c r="AM37" i="20"/>
  <c r="AN37" i="20"/>
  <c r="AO37" i="20"/>
  <c r="AP37" i="20"/>
  <c r="AQ37" i="20"/>
  <c r="AR37" i="20"/>
  <c r="AS37" i="20"/>
  <c r="AT37" i="20"/>
  <c r="AU37" i="20"/>
  <c r="AV37" i="20"/>
  <c r="AW37" i="20"/>
  <c r="AX37" i="20"/>
  <c r="AY37" i="20"/>
  <c r="AZ37" i="20"/>
  <c r="BA37" i="20"/>
  <c r="BB37" i="20"/>
  <c r="BC37" i="20"/>
  <c r="BD37" i="20"/>
  <c r="BE37" i="20"/>
  <c r="BF37" i="20"/>
  <c r="BG37" i="20"/>
  <c r="BH37" i="20"/>
  <c r="BI37" i="20"/>
  <c r="BJ37" i="20"/>
  <c r="BK37" i="20"/>
  <c r="BL37" i="20"/>
  <c r="BM37" i="20"/>
  <c r="BN37" i="20"/>
  <c r="BO37" i="20"/>
  <c r="AJ38" i="20"/>
  <c r="AK38" i="20"/>
  <c r="AL38" i="20"/>
  <c r="AM38" i="20"/>
  <c r="AN38" i="20"/>
  <c r="AO38" i="20"/>
  <c r="AP38" i="20"/>
  <c r="AQ38" i="20"/>
  <c r="AR38" i="20"/>
  <c r="AS38" i="20"/>
  <c r="AT38" i="20"/>
  <c r="AU38" i="20"/>
  <c r="AV38" i="20"/>
  <c r="AW38" i="20"/>
  <c r="AX38" i="20"/>
  <c r="AY38" i="20"/>
  <c r="AZ38" i="20"/>
  <c r="BA38" i="20"/>
  <c r="BB38" i="20"/>
  <c r="BC38" i="20"/>
  <c r="BD38" i="20"/>
  <c r="BE38" i="20"/>
  <c r="BF38" i="20"/>
  <c r="BG38" i="20"/>
  <c r="BH38" i="20"/>
  <c r="BI38" i="20"/>
  <c r="BJ38" i="20"/>
  <c r="BK38" i="20"/>
  <c r="BL38" i="20"/>
  <c r="BM38" i="20"/>
  <c r="BN38" i="20"/>
  <c r="BO38" i="20"/>
  <c r="BP38" i="20" s="1"/>
  <c r="AJ39" i="20"/>
  <c r="AK39" i="20"/>
  <c r="AL39" i="20"/>
  <c r="AM39" i="20"/>
  <c r="AN39" i="20"/>
  <c r="AO39" i="20"/>
  <c r="AP39" i="20"/>
  <c r="AQ39" i="20"/>
  <c r="AR39" i="20"/>
  <c r="AS39" i="20"/>
  <c r="AT39" i="20"/>
  <c r="AU39" i="20"/>
  <c r="AV39" i="20"/>
  <c r="AW39" i="20"/>
  <c r="AX39" i="20"/>
  <c r="AY39" i="20"/>
  <c r="AZ39" i="20"/>
  <c r="BA39" i="20"/>
  <c r="BB39" i="20"/>
  <c r="BC39" i="20"/>
  <c r="BD39" i="20"/>
  <c r="BE39" i="20"/>
  <c r="BF39" i="20"/>
  <c r="BG39" i="20"/>
  <c r="BH39" i="20"/>
  <c r="BI39" i="20"/>
  <c r="BJ39" i="20"/>
  <c r="BK39" i="20"/>
  <c r="BL39" i="20"/>
  <c r="BM39" i="20"/>
  <c r="BN39" i="20"/>
  <c r="BO39" i="20"/>
  <c r="BP39" i="20" s="1"/>
  <c r="AJ40" i="20"/>
  <c r="AK40" i="20"/>
  <c r="AL40" i="20"/>
  <c r="AM40" i="20"/>
  <c r="AN40" i="20"/>
  <c r="AO40" i="20"/>
  <c r="AP40" i="20"/>
  <c r="AQ40" i="20"/>
  <c r="AR40" i="20"/>
  <c r="AS40" i="20"/>
  <c r="AT40" i="20"/>
  <c r="AU40" i="20"/>
  <c r="AV40" i="20"/>
  <c r="AW40" i="20"/>
  <c r="AX40" i="20"/>
  <c r="AY40" i="20"/>
  <c r="AZ40" i="20"/>
  <c r="BA40" i="20"/>
  <c r="BB40" i="20"/>
  <c r="BC40" i="20"/>
  <c r="BD40" i="20"/>
  <c r="BE40" i="20"/>
  <c r="BF40" i="20"/>
  <c r="BG40" i="20"/>
  <c r="BH40" i="20"/>
  <c r="BI40" i="20"/>
  <c r="BJ40" i="20"/>
  <c r="BK40" i="20"/>
  <c r="BL40" i="20"/>
  <c r="BM40" i="20"/>
  <c r="BN40" i="20"/>
  <c r="BO40" i="20"/>
  <c r="BP40" i="20" s="1"/>
  <c r="AJ41" i="20"/>
  <c r="AK41" i="20"/>
  <c r="AL41" i="20"/>
  <c r="AM41" i="20"/>
  <c r="AN41" i="20"/>
  <c r="AO41" i="20"/>
  <c r="AP41" i="20"/>
  <c r="AQ41" i="20"/>
  <c r="AR41" i="20"/>
  <c r="AS41" i="20"/>
  <c r="AT41" i="20"/>
  <c r="AU41" i="20"/>
  <c r="AV41" i="20"/>
  <c r="AW41" i="20"/>
  <c r="AX41" i="20"/>
  <c r="AY41" i="20"/>
  <c r="AZ41" i="20"/>
  <c r="BA41" i="20"/>
  <c r="BB41" i="20"/>
  <c r="BC41" i="20"/>
  <c r="BD41" i="20"/>
  <c r="BE41" i="20"/>
  <c r="BF41" i="20"/>
  <c r="BG41" i="20"/>
  <c r="BH41" i="20"/>
  <c r="BI41" i="20"/>
  <c r="BJ41" i="20"/>
  <c r="BK41" i="20"/>
  <c r="BL41" i="20"/>
  <c r="BM41" i="20"/>
  <c r="BN41" i="20"/>
  <c r="BO41" i="20"/>
  <c r="AJ42" i="20"/>
  <c r="AK42" i="20"/>
  <c r="AL42" i="20"/>
  <c r="AM42" i="20"/>
  <c r="AN42" i="20"/>
  <c r="AO42" i="20"/>
  <c r="AP42" i="20"/>
  <c r="AQ42" i="20"/>
  <c r="AR42" i="20"/>
  <c r="AS42" i="20"/>
  <c r="AT42" i="20"/>
  <c r="AU42" i="20"/>
  <c r="AV42" i="20"/>
  <c r="AW42" i="20"/>
  <c r="AX42" i="20"/>
  <c r="AY42" i="20"/>
  <c r="AZ42" i="20"/>
  <c r="BA42" i="20"/>
  <c r="BB42" i="20"/>
  <c r="BC42" i="20"/>
  <c r="BD42" i="20"/>
  <c r="BE42" i="20"/>
  <c r="BF42" i="20"/>
  <c r="BG42" i="20"/>
  <c r="BH42" i="20"/>
  <c r="BI42" i="20"/>
  <c r="BJ42" i="20"/>
  <c r="BK42" i="20"/>
  <c r="BL42" i="20"/>
  <c r="BM42" i="20"/>
  <c r="BN42" i="20"/>
  <c r="BO42" i="20"/>
  <c r="BP42" i="20" s="1"/>
  <c r="AJ43" i="20"/>
  <c r="AK43" i="20"/>
  <c r="AL43" i="20"/>
  <c r="AM43" i="20"/>
  <c r="AN43" i="20"/>
  <c r="AO43" i="20"/>
  <c r="AP43" i="20"/>
  <c r="AQ43" i="20"/>
  <c r="AR43" i="20"/>
  <c r="AS43" i="20"/>
  <c r="AT43" i="20"/>
  <c r="AU43" i="20"/>
  <c r="AV43" i="20"/>
  <c r="AW43" i="20"/>
  <c r="AX43" i="20"/>
  <c r="AY43" i="20"/>
  <c r="AZ43" i="20"/>
  <c r="BA43" i="20"/>
  <c r="BB43" i="20"/>
  <c r="BC43" i="20"/>
  <c r="BD43" i="20"/>
  <c r="BE43" i="20"/>
  <c r="BF43" i="20"/>
  <c r="BG43" i="20"/>
  <c r="BH43" i="20"/>
  <c r="BI43" i="20"/>
  <c r="BJ43" i="20"/>
  <c r="BK43" i="20"/>
  <c r="BL43" i="20"/>
  <c r="BM43" i="20"/>
  <c r="BN43" i="20"/>
  <c r="BO43" i="20"/>
  <c r="BP43" i="20" s="1"/>
  <c r="AJ44" i="20"/>
  <c r="AK44" i="20"/>
  <c r="AL44" i="20"/>
  <c r="AM44" i="20"/>
  <c r="AN44" i="20"/>
  <c r="AO44" i="20"/>
  <c r="AP44" i="20"/>
  <c r="AQ44" i="20"/>
  <c r="AR44" i="20"/>
  <c r="AS44" i="20"/>
  <c r="AT44" i="20"/>
  <c r="AU44" i="20"/>
  <c r="AV44" i="20"/>
  <c r="AW44" i="20"/>
  <c r="AX44" i="20"/>
  <c r="AY44" i="20"/>
  <c r="AZ44" i="20"/>
  <c r="BA44" i="20"/>
  <c r="BB44" i="20"/>
  <c r="BC44" i="20"/>
  <c r="BD44" i="20"/>
  <c r="BE44" i="20"/>
  <c r="BF44" i="20"/>
  <c r="BG44" i="20"/>
  <c r="BH44" i="20"/>
  <c r="BI44" i="20"/>
  <c r="BJ44" i="20"/>
  <c r="BK44" i="20"/>
  <c r="BL44" i="20"/>
  <c r="BM44" i="20"/>
  <c r="BN44" i="20"/>
  <c r="BO44" i="20"/>
  <c r="AJ45" i="20"/>
  <c r="AK45" i="20"/>
  <c r="AL45" i="20"/>
  <c r="AM45" i="20"/>
  <c r="AN45" i="20"/>
  <c r="AO45" i="20"/>
  <c r="AP45" i="20"/>
  <c r="AQ45" i="20"/>
  <c r="AR45" i="20"/>
  <c r="AS45" i="20"/>
  <c r="AT45" i="20"/>
  <c r="AU45" i="20"/>
  <c r="AV45" i="20"/>
  <c r="AW45" i="20"/>
  <c r="AX45" i="20"/>
  <c r="AY45" i="20"/>
  <c r="AZ45" i="20"/>
  <c r="BA45" i="20"/>
  <c r="BB45" i="20"/>
  <c r="BC45" i="20"/>
  <c r="BD45" i="20"/>
  <c r="BE45" i="20"/>
  <c r="BF45" i="20"/>
  <c r="BG45" i="20"/>
  <c r="BH45" i="20"/>
  <c r="BI45" i="20"/>
  <c r="BJ45" i="20"/>
  <c r="BK45" i="20"/>
  <c r="BL45" i="20"/>
  <c r="BM45" i="20"/>
  <c r="BN45" i="20"/>
  <c r="BO45" i="20"/>
  <c r="AJ46" i="20"/>
  <c r="AK46" i="20"/>
  <c r="AL46" i="20"/>
  <c r="AM46" i="20"/>
  <c r="AN46" i="20"/>
  <c r="AO46" i="20"/>
  <c r="AP46" i="20"/>
  <c r="AQ46" i="20"/>
  <c r="AR46" i="20"/>
  <c r="AS46" i="20"/>
  <c r="AT46" i="20"/>
  <c r="AU46" i="20"/>
  <c r="AV46" i="20"/>
  <c r="AW46" i="20"/>
  <c r="AX46" i="20"/>
  <c r="AY46" i="20"/>
  <c r="AZ46" i="20"/>
  <c r="BA46" i="20"/>
  <c r="BB46" i="20"/>
  <c r="BC46" i="20"/>
  <c r="BD46" i="20"/>
  <c r="BE46" i="20"/>
  <c r="BF46" i="20"/>
  <c r="BG46" i="20"/>
  <c r="BH46" i="20"/>
  <c r="BI46" i="20"/>
  <c r="BJ46" i="20"/>
  <c r="BK46" i="20"/>
  <c r="BL46" i="20"/>
  <c r="BM46" i="20"/>
  <c r="BN46" i="20"/>
  <c r="BO46" i="20"/>
  <c r="BP46" i="20" s="1"/>
  <c r="AJ47" i="20"/>
  <c r="AK47" i="20"/>
  <c r="AL47" i="20"/>
  <c r="AM47" i="20"/>
  <c r="AN47" i="20"/>
  <c r="AO47" i="20"/>
  <c r="AP47" i="20"/>
  <c r="AQ47" i="20"/>
  <c r="AR47" i="20"/>
  <c r="AS47" i="20"/>
  <c r="AT47" i="20"/>
  <c r="AU47" i="20"/>
  <c r="AV47" i="20"/>
  <c r="AW47" i="20"/>
  <c r="AX47" i="20"/>
  <c r="AY47" i="20"/>
  <c r="AZ47" i="20"/>
  <c r="BA47" i="20"/>
  <c r="BB47" i="20"/>
  <c r="BC47" i="20"/>
  <c r="BD47" i="20"/>
  <c r="BE47" i="20"/>
  <c r="BF47" i="20"/>
  <c r="BG47" i="20"/>
  <c r="BH47" i="20"/>
  <c r="BI47" i="20"/>
  <c r="BJ47" i="20"/>
  <c r="BK47" i="20"/>
  <c r="BL47" i="20"/>
  <c r="BM47" i="20"/>
  <c r="BN47" i="20"/>
  <c r="BO47" i="20"/>
  <c r="BP47" i="20" s="1"/>
  <c r="AJ48" i="20"/>
  <c r="AK48" i="20"/>
  <c r="AL48" i="20"/>
  <c r="AM48" i="20"/>
  <c r="AN48" i="20"/>
  <c r="AO48" i="20"/>
  <c r="AP48" i="20"/>
  <c r="AQ48" i="20"/>
  <c r="AR48" i="20"/>
  <c r="AS48" i="20"/>
  <c r="AT48" i="20"/>
  <c r="AU48" i="20"/>
  <c r="AV48" i="20"/>
  <c r="AW48" i="20"/>
  <c r="AX48" i="20"/>
  <c r="AY48" i="20"/>
  <c r="AZ48" i="20"/>
  <c r="BA48" i="20"/>
  <c r="BB48" i="20"/>
  <c r="BC48" i="20"/>
  <c r="BD48" i="20"/>
  <c r="BE48" i="20"/>
  <c r="BF48" i="20"/>
  <c r="BG48" i="20"/>
  <c r="BH48" i="20"/>
  <c r="BI48" i="20"/>
  <c r="BJ48" i="20"/>
  <c r="BK48" i="20"/>
  <c r="BL48" i="20"/>
  <c r="BM48" i="20"/>
  <c r="BN48" i="20"/>
  <c r="BO48" i="20"/>
  <c r="BP48" i="20" s="1"/>
  <c r="AJ49" i="20"/>
  <c r="AK49" i="20"/>
  <c r="AL49" i="20"/>
  <c r="AM49" i="20"/>
  <c r="AN49" i="20"/>
  <c r="AO49" i="20"/>
  <c r="AP49" i="20"/>
  <c r="AQ49" i="20"/>
  <c r="AR49" i="20"/>
  <c r="AS49" i="20"/>
  <c r="AT49" i="20"/>
  <c r="AU49" i="20"/>
  <c r="AV49" i="20"/>
  <c r="AW49" i="20"/>
  <c r="AX49" i="20"/>
  <c r="AY49" i="20"/>
  <c r="AZ49" i="20"/>
  <c r="BA49" i="20"/>
  <c r="BB49" i="20"/>
  <c r="BC49" i="20"/>
  <c r="BD49" i="20"/>
  <c r="BE49" i="20"/>
  <c r="BF49" i="20"/>
  <c r="BG49" i="20"/>
  <c r="BH49" i="20"/>
  <c r="BI49" i="20"/>
  <c r="BJ49" i="20"/>
  <c r="BK49" i="20"/>
  <c r="BL49" i="20"/>
  <c r="BM49" i="20"/>
  <c r="BN49" i="20"/>
  <c r="BO49" i="20"/>
  <c r="BP49" i="20" s="1"/>
  <c r="AJ50" i="20"/>
  <c r="AK50" i="20"/>
  <c r="AL50" i="20"/>
  <c r="AM50" i="20"/>
  <c r="AN50" i="20"/>
  <c r="AO50" i="20"/>
  <c r="AP50" i="20"/>
  <c r="AQ50" i="20"/>
  <c r="AR50" i="20"/>
  <c r="AS50" i="20"/>
  <c r="AT50" i="20"/>
  <c r="AU50" i="20"/>
  <c r="AV50" i="20"/>
  <c r="AW50" i="20"/>
  <c r="AX50" i="20"/>
  <c r="AY50" i="20"/>
  <c r="AZ50" i="20"/>
  <c r="BA50" i="20"/>
  <c r="BB50" i="20"/>
  <c r="BC50" i="20"/>
  <c r="BD50" i="20"/>
  <c r="BE50" i="20"/>
  <c r="BF50" i="20"/>
  <c r="BG50" i="20"/>
  <c r="BH50" i="20"/>
  <c r="BI50" i="20"/>
  <c r="BJ50" i="20"/>
  <c r="BK50" i="20"/>
  <c r="BL50" i="20"/>
  <c r="BM50" i="20"/>
  <c r="BN50" i="20"/>
  <c r="BO50" i="20"/>
  <c r="BP50" i="20" s="1"/>
  <c r="AJ51" i="20"/>
  <c r="AK51" i="20"/>
  <c r="AL51" i="20"/>
  <c r="AM51" i="20"/>
  <c r="AN51" i="20"/>
  <c r="AO51" i="20"/>
  <c r="AP51" i="20"/>
  <c r="AQ51" i="20"/>
  <c r="AR51" i="20"/>
  <c r="AS51" i="20"/>
  <c r="AT51" i="20"/>
  <c r="AU51" i="20"/>
  <c r="AV51" i="20"/>
  <c r="AW51" i="20"/>
  <c r="AX51" i="20"/>
  <c r="AY51" i="20"/>
  <c r="AZ51" i="20"/>
  <c r="BA51" i="20"/>
  <c r="BB51" i="20"/>
  <c r="BC51" i="20"/>
  <c r="BD51" i="20"/>
  <c r="BE51" i="20"/>
  <c r="BF51" i="20"/>
  <c r="BG51" i="20"/>
  <c r="BH51" i="20"/>
  <c r="BI51" i="20"/>
  <c r="BJ51" i="20"/>
  <c r="BK51" i="20"/>
  <c r="BL51" i="20"/>
  <c r="BM51" i="20"/>
  <c r="BN51" i="20"/>
  <c r="BO51" i="20"/>
  <c r="BP51" i="20" s="1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12" i="20"/>
  <c r="BP45" i="20" l="1"/>
  <c r="BP37" i="20"/>
  <c r="BP29" i="20"/>
  <c r="BP21" i="20"/>
  <c r="BP13" i="20"/>
  <c r="BP36" i="20"/>
  <c r="BP33" i="20"/>
  <c r="BP28" i="20"/>
  <c r="BP25" i="20"/>
  <c r="BP17" i="20"/>
  <c r="BP41" i="20"/>
  <c r="BP20" i="20"/>
  <c r="BP12" i="20"/>
  <c r="BP44" i="20"/>
  <c r="AR52" i="1"/>
  <c r="AR53" i="1"/>
  <c r="AR54" i="1"/>
  <c r="AR55" i="1"/>
  <c r="AR56" i="1"/>
  <c r="AR57" i="1"/>
  <c r="AR58" i="1"/>
  <c r="AR59" i="1"/>
  <c r="AR60" i="1"/>
  <c r="AR61" i="1"/>
  <c r="AR51" i="1"/>
  <c r="AM14" i="2"/>
  <c r="AJ13" i="2"/>
  <c r="AJ14" i="2"/>
  <c r="AJ15" i="2"/>
  <c r="AJ16" i="2"/>
  <c r="AJ17" i="2"/>
  <c r="AJ18" i="2"/>
  <c r="AJ19" i="2"/>
  <c r="AJ20" i="2"/>
  <c r="AJ12" i="2"/>
  <c r="AK13" i="2"/>
  <c r="AK14" i="2"/>
  <c r="AK15" i="2"/>
  <c r="AK16" i="2"/>
  <c r="AK17" i="2"/>
  <c r="AK18" i="2"/>
  <c r="AK19" i="2"/>
  <c r="AK20" i="2"/>
  <c r="AL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L12" i="2"/>
  <c r="AL13" i="2"/>
  <c r="AL14" i="2"/>
  <c r="AL15" i="2"/>
  <c r="AL16" i="2"/>
  <c r="AL17" i="2"/>
  <c r="AL18" i="2"/>
  <c r="AL19" i="2"/>
  <c r="AM13" i="1"/>
  <c r="AM14" i="1"/>
  <c r="AM15" i="1"/>
  <c r="AM16" i="1"/>
  <c r="AM17" i="1"/>
  <c r="AM18" i="1"/>
  <c r="AM19" i="1"/>
  <c r="AM20" i="1"/>
  <c r="AM21" i="1"/>
  <c r="AM22" i="1"/>
  <c r="AM12" i="1"/>
  <c r="AL14" i="1"/>
  <c r="AL15" i="1"/>
  <c r="AL16" i="1"/>
  <c r="AL17" i="1"/>
  <c r="AL18" i="1"/>
  <c r="AL19" i="1"/>
  <c r="AL20" i="1"/>
  <c r="AL13" i="1"/>
  <c r="AJ13" i="1"/>
  <c r="AJ14" i="1"/>
  <c r="AJ15" i="1"/>
  <c r="AJ16" i="1"/>
  <c r="AJ17" i="1"/>
  <c r="AJ18" i="1"/>
  <c r="AJ19" i="1"/>
  <c r="AJ20" i="1"/>
  <c r="AJ21" i="1"/>
  <c r="AJ22" i="1"/>
  <c r="AJ12" i="1"/>
  <c r="AJ51" i="1"/>
  <c r="AK51" i="1"/>
  <c r="AL51" i="1"/>
  <c r="AJ52" i="1"/>
  <c r="AK52" i="1"/>
  <c r="AL52" i="1"/>
  <c r="AJ53" i="1"/>
  <c r="AK53" i="1"/>
  <c r="AL53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61" i="1"/>
  <c r="AK61" i="1"/>
  <c r="AL61" i="1"/>
  <c r="AM52" i="1"/>
  <c r="AM53" i="1"/>
  <c r="AM54" i="1"/>
  <c r="AM55" i="1"/>
  <c r="AM56" i="1"/>
  <c r="AM57" i="1"/>
  <c r="AM58" i="1"/>
  <c r="AM59" i="1"/>
  <c r="AM60" i="1"/>
  <c r="AM61" i="1"/>
  <c r="AM51" i="1"/>
  <c r="AJ64" i="1"/>
  <c r="AI64" i="1"/>
  <c r="AI52" i="1"/>
  <c r="AI53" i="1"/>
  <c r="AI54" i="1"/>
  <c r="AI55" i="1"/>
  <c r="AI56" i="1"/>
  <c r="AI57" i="1"/>
  <c r="AI58" i="1"/>
  <c r="AI59" i="1"/>
  <c r="AI60" i="1"/>
  <c r="AI61" i="1"/>
  <c r="AI51" i="1"/>
  <c r="BA105" i="22" l="1"/>
  <c r="O65" i="22"/>
  <c r="O85" i="22" s="1"/>
  <c r="O66" i="22"/>
  <c r="AY106" i="22" s="1"/>
  <c r="O67" i="22"/>
  <c r="AZ107" i="22" s="1"/>
  <c r="O68" i="22"/>
  <c r="BA108" i="22" s="1"/>
  <c r="O72" i="22"/>
  <c r="O73" i="22"/>
  <c r="O86" i="22" s="1"/>
  <c r="O74" i="22"/>
  <c r="O75" i="22"/>
  <c r="O82" i="22" s="1"/>
  <c r="O94" i="22" s="1"/>
  <c r="O80" i="22"/>
  <c r="O92" i="22" s="1"/>
  <c r="C145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P145" i="20"/>
  <c r="Q145" i="20"/>
  <c r="R145" i="20"/>
  <c r="S145" i="20"/>
  <c r="T145" i="20"/>
  <c r="U145" i="20"/>
  <c r="V145" i="20"/>
  <c r="W145" i="20"/>
  <c r="X145" i="20"/>
  <c r="Y145" i="20"/>
  <c r="Z145" i="20"/>
  <c r="AA145" i="20"/>
  <c r="AB145" i="20"/>
  <c r="AC145" i="20"/>
  <c r="AD145" i="20"/>
  <c r="AE145" i="20"/>
  <c r="AF145" i="20"/>
  <c r="AG145" i="20"/>
  <c r="AH145" i="20"/>
  <c r="C146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P146" i="20"/>
  <c r="Q146" i="20"/>
  <c r="R146" i="20"/>
  <c r="S146" i="20"/>
  <c r="T146" i="20"/>
  <c r="U146" i="20"/>
  <c r="V146" i="20"/>
  <c r="W146" i="20"/>
  <c r="X146" i="20"/>
  <c r="Y146" i="20"/>
  <c r="Z146" i="20"/>
  <c r="AA146" i="20"/>
  <c r="AB146" i="20"/>
  <c r="AC146" i="20"/>
  <c r="AD146" i="20"/>
  <c r="AE146" i="20"/>
  <c r="AF146" i="20"/>
  <c r="AG146" i="20"/>
  <c r="AH146" i="20"/>
  <c r="B145" i="20"/>
  <c r="B146" i="20"/>
  <c r="C115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15" i="20"/>
  <c r="Q115" i="20"/>
  <c r="R115" i="20"/>
  <c r="S115" i="20"/>
  <c r="T115" i="20"/>
  <c r="U115" i="20"/>
  <c r="V115" i="20"/>
  <c r="W115" i="20"/>
  <c r="X115" i="20"/>
  <c r="Y115" i="20"/>
  <c r="Z115" i="20"/>
  <c r="AA115" i="20"/>
  <c r="AB115" i="20"/>
  <c r="AC115" i="20"/>
  <c r="AD115" i="20"/>
  <c r="AE115" i="20"/>
  <c r="AF115" i="20"/>
  <c r="AG115" i="20"/>
  <c r="AH115" i="20"/>
  <c r="B115" i="20"/>
  <c r="AH28" i="51"/>
  <c r="AH29" i="51"/>
  <c r="AH30" i="51"/>
  <c r="AH31" i="51"/>
  <c r="AH32" i="51"/>
  <c r="B30" i="50"/>
  <c r="AH12" i="50"/>
  <c r="AH13" i="50"/>
  <c r="AH14" i="50"/>
  <c r="AH15" i="50"/>
  <c r="AH16" i="50"/>
  <c r="AH17" i="50"/>
  <c r="B29" i="50"/>
  <c r="AH48" i="13"/>
  <c r="AH49" i="13"/>
  <c r="AH50" i="13"/>
  <c r="AH51" i="13"/>
  <c r="AH52" i="13"/>
  <c r="AH53" i="13"/>
  <c r="AH33" i="13"/>
  <c r="AH39" i="13" s="1"/>
  <c r="AH34" i="13"/>
  <c r="AH35" i="13"/>
  <c r="AH36" i="13"/>
  <c r="AH37" i="13"/>
  <c r="AH38" i="13"/>
  <c r="AH27" i="13"/>
  <c r="AH25" i="13"/>
  <c r="G58" i="12"/>
  <c r="I58" i="12"/>
  <c r="N55" i="3"/>
  <c r="AH64" i="2"/>
  <c r="AH65" i="2"/>
  <c r="AH66" i="2"/>
  <c r="AH67" i="2"/>
  <c r="AH68" i="2"/>
  <c r="AH27" i="2"/>
  <c r="AH28" i="2"/>
  <c r="AH29" i="2"/>
  <c r="AH30" i="2"/>
  <c r="AH31" i="2"/>
  <c r="AH32" i="2"/>
  <c r="AH156" i="1"/>
  <c r="AH157" i="1"/>
  <c r="AH158" i="1"/>
  <c r="AH159" i="1"/>
  <c r="AH160" i="1"/>
  <c r="AH120" i="1"/>
  <c r="AH121" i="1"/>
  <c r="AH122" i="1"/>
  <c r="AH123" i="1"/>
  <c r="AH124" i="1"/>
  <c r="AH125" i="1"/>
  <c r="AH126" i="1"/>
  <c r="AH127" i="1"/>
  <c r="AH128" i="1"/>
  <c r="AH110" i="1"/>
  <c r="AH111" i="1"/>
  <c r="AH112" i="1"/>
  <c r="AH113" i="1"/>
  <c r="AH114" i="1"/>
  <c r="AH77" i="1"/>
  <c r="AH78" i="1"/>
  <c r="AH79" i="1"/>
  <c r="AH80" i="1"/>
  <c r="AH81" i="1"/>
  <c r="AH82" i="1"/>
  <c r="AH83" i="1"/>
  <c r="AH84" i="1"/>
  <c r="AH85" i="1"/>
  <c r="AH86" i="1"/>
  <c r="AH66" i="1"/>
  <c r="AH30" i="1"/>
  <c r="AH31" i="1"/>
  <c r="AH32" i="1"/>
  <c r="AH33" i="1"/>
  <c r="AH34" i="1"/>
  <c r="AH35" i="1"/>
  <c r="AH36" i="1"/>
  <c r="AH37" i="1"/>
  <c r="AH38" i="1"/>
  <c r="AH25" i="1"/>
  <c r="AY103" i="22" l="1"/>
  <c r="O81" i="22"/>
  <c r="O79" i="22"/>
  <c r="O91" i="22" s="1"/>
  <c r="O88" i="22"/>
  <c r="O87" i="22"/>
  <c r="AO13" i="51"/>
  <c r="AO14" i="51"/>
  <c r="AO15" i="51"/>
  <c r="AO16" i="51"/>
  <c r="AO12" i="51"/>
  <c r="O93" i="22" l="1"/>
  <c r="AZ104" i="22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AB28" i="51"/>
  <c r="AC28" i="51"/>
  <c r="AD28" i="51"/>
  <c r="AE28" i="51"/>
  <c r="AF28" i="51"/>
  <c r="AG28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Y29" i="51"/>
  <c r="Z29" i="51"/>
  <c r="AA29" i="51"/>
  <c r="AB29" i="51"/>
  <c r="AC29" i="51"/>
  <c r="AD29" i="51"/>
  <c r="AE29" i="51"/>
  <c r="AF29" i="51"/>
  <c r="AG29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Y30" i="51"/>
  <c r="Z30" i="51"/>
  <c r="AA30" i="51"/>
  <c r="AB30" i="51"/>
  <c r="AC30" i="51"/>
  <c r="AD30" i="51"/>
  <c r="AE30" i="51"/>
  <c r="AF30" i="51"/>
  <c r="AG30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Y31" i="51"/>
  <c r="Z31" i="51"/>
  <c r="AA31" i="51"/>
  <c r="AB31" i="51"/>
  <c r="AC31" i="51"/>
  <c r="AD31" i="51"/>
  <c r="AE31" i="51"/>
  <c r="AF31" i="51"/>
  <c r="AG31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Y32" i="51"/>
  <c r="Z32" i="51"/>
  <c r="AA32" i="51"/>
  <c r="AB32" i="51"/>
  <c r="AC32" i="51"/>
  <c r="AD32" i="51"/>
  <c r="AE32" i="51"/>
  <c r="AF32" i="51"/>
  <c r="AG32" i="51"/>
  <c r="C31" i="51"/>
  <c r="C30" i="51"/>
  <c r="C29" i="51"/>
  <c r="C32" i="51"/>
  <c r="AG18" i="51"/>
  <c r="AN13" i="13"/>
  <c r="AN14" i="13"/>
  <c r="AN15" i="13"/>
  <c r="AN16" i="13"/>
  <c r="AN17" i="13"/>
  <c r="AN18" i="13"/>
  <c r="AN19" i="13"/>
  <c r="AN20" i="13"/>
  <c r="AN21" i="13"/>
  <c r="AN22" i="13"/>
  <c r="AN23" i="13"/>
  <c r="AN12" i="13"/>
  <c r="AG27" i="13"/>
  <c r="AF27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B25" i="13"/>
  <c r="AG114" i="1"/>
  <c r="AI117" i="20"/>
  <c r="AI118" i="20"/>
  <c r="AI119" i="20"/>
  <c r="AI120" i="20"/>
  <c r="AI121" i="20"/>
  <c r="AI122" i="20"/>
  <c r="AI123" i="20"/>
  <c r="AI124" i="20"/>
  <c r="AI125" i="20"/>
  <c r="AI126" i="20"/>
  <c r="AI127" i="20"/>
  <c r="AI128" i="20"/>
  <c r="AI129" i="20"/>
  <c r="AI130" i="20"/>
  <c r="AI131" i="20"/>
  <c r="AI132" i="20"/>
  <c r="AI133" i="20"/>
  <c r="AI134" i="20"/>
  <c r="AI135" i="20"/>
  <c r="AI136" i="20"/>
  <c r="AI137" i="20"/>
  <c r="AI138" i="20"/>
  <c r="AI139" i="20"/>
  <c r="AI140" i="20"/>
  <c r="AI141" i="20"/>
  <c r="AI142" i="20"/>
  <c r="AI143" i="20"/>
  <c r="AI146" i="20"/>
  <c r="AI148" i="20"/>
  <c r="AI149" i="20"/>
  <c r="AI158" i="20"/>
  <c r="AI150" i="20"/>
  <c r="AI151" i="20"/>
  <c r="AI152" i="20"/>
  <c r="AI153" i="20"/>
  <c r="AI154" i="20"/>
  <c r="AI155" i="20"/>
  <c r="AI156" i="20"/>
  <c r="AI115" i="20"/>
  <c r="AJ156" i="20"/>
  <c r="AJ155" i="20"/>
  <c r="AJ154" i="20"/>
  <c r="AJ153" i="20"/>
  <c r="AJ152" i="20"/>
  <c r="AJ151" i="20"/>
  <c r="AJ150" i="20"/>
  <c r="AJ149" i="20"/>
  <c r="AJ148" i="20"/>
  <c r="AJ143" i="20"/>
  <c r="AJ142" i="20"/>
  <c r="AJ141" i="20"/>
  <c r="AJ140" i="20"/>
  <c r="AJ139" i="20"/>
  <c r="AJ138" i="20"/>
  <c r="AJ137" i="20"/>
  <c r="AJ136" i="20"/>
  <c r="AJ135" i="20"/>
  <c r="AJ134" i="20"/>
  <c r="AJ133" i="20"/>
  <c r="AJ132" i="20"/>
  <c r="AJ131" i="20"/>
  <c r="AJ130" i="20"/>
  <c r="AJ129" i="20"/>
  <c r="AJ128" i="20"/>
  <c r="AJ127" i="20"/>
  <c r="AJ126" i="20"/>
  <c r="AJ125" i="20"/>
  <c r="AJ124" i="20"/>
  <c r="AJ123" i="20"/>
  <c r="AJ122" i="20"/>
  <c r="AJ121" i="20"/>
  <c r="AJ120" i="20"/>
  <c r="AJ119" i="20"/>
  <c r="AJ118" i="20"/>
  <c r="AJ117" i="20"/>
  <c r="AJ115" i="20"/>
  <c r="AK12" i="2"/>
  <c r="Y12" i="3" l="1"/>
  <c r="N65" i="22" l="1"/>
  <c r="N66" i="22"/>
  <c r="AU106" i="22" s="1"/>
  <c r="N67" i="22"/>
  <c r="AV107" i="22" s="1"/>
  <c r="N68" i="22"/>
  <c r="AW108" i="22" s="1"/>
  <c r="N72" i="22"/>
  <c r="N73" i="22"/>
  <c r="N74" i="22"/>
  <c r="N75" i="22"/>
  <c r="N82" i="22" l="1"/>
  <c r="N81" i="22"/>
  <c r="N80" i="22"/>
  <c r="N79" i="22"/>
  <c r="N91" i="22" s="1"/>
  <c r="N85" i="22"/>
  <c r="N88" i="22"/>
  <c r="N87" i="22"/>
  <c r="N86" i="22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B17" i="50"/>
  <c r="B16" i="50"/>
  <c r="B15" i="50"/>
  <c r="B13" i="50"/>
  <c r="B14" i="50"/>
  <c r="B12" i="50"/>
  <c r="AG48" i="13"/>
  <c r="AG53" i="13" s="1"/>
  <c r="AG49" i="13"/>
  <c r="AG50" i="13"/>
  <c r="AG51" i="13"/>
  <c r="AG52" i="13"/>
  <c r="AG33" i="13"/>
  <c r="AG34" i="13"/>
  <c r="AG35" i="13"/>
  <c r="AG36" i="13"/>
  <c r="AG37" i="13"/>
  <c r="AG38" i="13"/>
  <c r="E50" i="12"/>
  <c r="E49" i="12"/>
  <c r="E48" i="12"/>
  <c r="E52" i="12"/>
  <c r="E53" i="12"/>
  <c r="E54" i="12"/>
  <c r="E55" i="12"/>
  <c r="E56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20" i="12"/>
  <c r="E19" i="12"/>
  <c r="AG39" i="13" l="1"/>
  <c r="N92" i="22"/>
  <c r="AU103" i="22"/>
  <c r="N93" i="22"/>
  <c r="AV104" i="22"/>
  <c r="N94" i="22"/>
  <c r="AW105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21" i="12"/>
  <c r="C20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F56" i="12" s="1"/>
  <c r="C42" i="26" s="1"/>
  <c r="E42" i="26" s="1"/>
  <c r="B57" i="12"/>
  <c r="F57" i="12" s="1"/>
  <c r="C43" i="26" s="1"/>
  <c r="E43" i="26" s="1"/>
  <c r="B19" i="12"/>
  <c r="G24" i="12"/>
  <c r="G48" i="12"/>
  <c r="G50" i="12"/>
  <c r="G56" i="12"/>
  <c r="A59" i="12"/>
  <c r="B45" i="26" s="1"/>
  <c r="B18" i="12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2" i="3"/>
  <c r="Y43" i="3"/>
  <c r="Y45" i="3"/>
  <c r="Y46" i="3"/>
  <c r="Y47" i="3"/>
  <c r="Y48" i="3"/>
  <c r="Y49" i="3"/>
  <c r="Y50" i="3"/>
  <c r="Y51" i="3"/>
  <c r="Y52" i="3"/>
  <c r="Y54" i="3"/>
  <c r="O14" i="3"/>
  <c r="Z14" i="3" s="1"/>
  <c r="AI14" i="3" s="1"/>
  <c r="P14" i="3"/>
  <c r="AA14" i="3" s="1"/>
  <c r="Q14" i="3"/>
  <c r="AB14" i="3" s="1"/>
  <c r="R14" i="3"/>
  <c r="AC14" i="3" s="1"/>
  <c r="S14" i="3"/>
  <c r="AD14" i="3" s="1"/>
  <c r="T14" i="3"/>
  <c r="AE14" i="3" s="1"/>
  <c r="U14" i="3"/>
  <c r="AF14" i="3" s="1"/>
  <c r="V14" i="3"/>
  <c r="AG14" i="3" s="1"/>
  <c r="W14" i="3"/>
  <c r="AH14" i="3" s="1"/>
  <c r="O15" i="3"/>
  <c r="Z15" i="3" s="1"/>
  <c r="AI15" i="3" s="1"/>
  <c r="P15" i="3"/>
  <c r="AA15" i="3" s="1"/>
  <c r="Q15" i="3"/>
  <c r="AB15" i="3" s="1"/>
  <c r="R15" i="3"/>
  <c r="AC15" i="3" s="1"/>
  <c r="S15" i="3"/>
  <c r="AD15" i="3" s="1"/>
  <c r="T15" i="3"/>
  <c r="AE15" i="3" s="1"/>
  <c r="U15" i="3"/>
  <c r="AF15" i="3" s="1"/>
  <c r="V15" i="3"/>
  <c r="AG15" i="3" s="1"/>
  <c r="W15" i="3"/>
  <c r="AH15" i="3" s="1"/>
  <c r="O16" i="3"/>
  <c r="Z16" i="3" s="1"/>
  <c r="P16" i="3"/>
  <c r="AA16" i="3" s="1"/>
  <c r="Q16" i="3"/>
  <c r="AB16" i="3" s="1"/>
  <c r="R16" i="3"/>
  <c r="AC16" i="3" s="1"/>
  <c r="S16" i="3"/>
  <c r="AD16" i="3" s="1"/>
  <c r="T16" i="3"/>
  <c r="AE16" i="3" s="1"/>
  <c r="U16" i="3"/>
  <c r="AF16" i="3" s="1"/>
  <c r="V16" i="3"/>
  <c r="AG16" i="3" s="1"/>
  <c r="W16" i="3"/>
  <c r="AH16" i="3" s="1"/>
  <c r="O17" i="3"/>
  <c r="Z17" i="3" s="1"/>
  <c r="P17" i="3"/>
  <c r="AA17" i="3" s="1"/>
  <c r="Q17" i="3"/>
  <c r="AB17" i="3" s="1"/>
  <c r="R17" i="3"/>
  <c r="AC17" i="3" s="1"/>
  <c r="S17" i="3"/>
  <c r="AD17" i="3" s="1"/>
  <c r="T17" i="3"/>
  <c r="AE17" i="3" s="1"/>
  <c r="U17" i="3"/>
  <c r="AF17" i="3" s="1"/>
  <c r="V17" i="3"/>
  <c r="AG17" i="3" s="1"/>
  <c r="W17" i="3"/>
  <c r="AH17" i="3" s="1"/>
  <c r="O18" i="3"/>
  <c r="Z18" i="3" s="1"/>
  <c r="P18" i="3"/>
  <c r="AA18" i="3" s="1"/>
  <c r="Q18" i="3"/>
  <c r="AB18" i="3" s="1"/>
  <c r="R18" i="3"/>
  <c r="AC18" i="3" s="1"/>
  <c r="S18" i="3"/>
  <c r="AD18" i="3" s="1"/>
  <c r="T18" i="3"/>
  <c r="AE18" i="3" s="1"/>
  <c r="U18" i="3"/>
  <c r="AF18" i="3" s="1"/>
  <c r="V18" i="3"/>
  <c r="AG18" i="3" s="1"/>
  <c r="W18" i="3"/>
  <c r="AH18" i="3" s="1"/>
  <c r="O19" i="3"/>
  <c r="Z19" i="3" s="1"/>
  <c r="P19" i="3"/>
  <c r="AA19" i="3" s="1"/>
  <c r="Q19" i="3"/>
  <c r="AB19" i="3" s="1"/>
  <c r="R19" i="3"/>
  <c r="AC19" i="3" s="1"/>
  <c r="S19" i="3"/>
  <c r="AD19" i="3" s="1"/>
  <c r="T19" i="3"/>
  <c r="AE19" i="3" s="1"/>
  <c r="U19" i="3"/>
  <c r="AF19" i="3" s="1"/>
  <c r="V19" i="3"/>
  <c r="AG19" i="3" s="1"/>
  <c r="W19" i="3"/>
  <c r="AH19" i="3" s="1"/>
  <c r="O20" i="3"/>
  <c r="Z20" i="3" s="1"/>
  <c r="P20" i="3"/>
  <c r="AA20" i="3" s="1"/>
  <c r="Q20" i="3"/>
  <c r="AB20" i="3" s="1"/>
  <c r="R20" i="3"/>
  <c r="AC20" i="3" s="1"/>
  <c r="S20" i="3"/>
  <c r="AD20" i="3" s="1"/>
  <c r="T20" i="3"/>
  <c r="AE20" i="3" s="1"/>
  <c r="U20" i="3"/>
  <c r="AF20" i="3" s="1"/>
  <c r="V20" i="3"/>
  <c r="AG20" i="3" s="1"/>
  <c r="W20" i="3"/>
  <c r="AH20" i="3" s="1"/>
  <c r="O21" i="3"/>
  <c r="Z21" i="3" s="1"/>
  <c r="P21" i="3"/>
  <c r="AA21" i="3" s="1"/>
  <c r="Q21" i="3"/>
  <c r="AB21" i="3" s="1"/>
  <c r="R21" i="3"/>
  <c r="AC21" i="3" s="1"/>
  <c r="S21" i="3"/>
  <c r="AD21" i="3" s="1"/>
  <c r="T21" i="3"/>
  <c r="AE21" i="3" s="1"/>
  <c r="U21" i="3"/>
  <c r="AF21" i="3" s="1"/>
  <c r="V21" i="3"/>
  <c r="AG21" i="3" s="1"/>
  <c r="W21" i="3"/>
  <c r="AH21" i="3" s="1"/>
  <c r="O22" i="3"/>
  <c r="Z22" i="3" s="1"/>
  <c r="P22" i="3"/>
  <c r="AA22" i="3" s="1"/>
  <c r="Q22" i="3"/>
  <c r="AB22" i="3" s="1"/>
  <c r="R22" i="3"/>
  <c r="AC22" i="3" s="1"/>
  <c r="S22" i="3"/>
  <c r="AD22" i="3" s="1"/>
  <c r="T22" i="3"/>
  <c r="AE22" i="3" s="1"/>
  <c r="U22" i="3"/>
  <c r="AF22" i="3" s="1"/>
  <c r="V22" i="3"/>
  <c r="AG22" i="3" s="1"/>
  <c r="W22" i="3"/>
  <c r="AH22" i="3" s="1"/>
  <c r="O23" i="3"/>
  <c r="Z23" i="3" s="1"/>
  <c r="P23" i="3"/>
  <c r="AA23" i="3" s="1"/>
  <c r="Q23" i="3"/>
  <c r="AB23" i="3" s="1"/>
  <c r="R23" i="3"/>
  <c r="AC23" i="3" s="1"/>
  <c r="S23" i="3"/>
  <c r="AD23" i="3" s="1"/>
  <c r="T23" i="3"/>
  <c r="AE23" i="3" s="1"/>
  <c r="U23" i="3"/>
  <c r="AF23" i="3" s="1"/>
  <c r="V23" i="3"/>
  <c r="AG23" i="3" s="1"/>
  <c r="W23" i="3"/>
  <c r="AH23" i="3" s="1"/>
  <c r="O24" i="3"/>
  <c r="Z24" i="3" s="1"/>
  <c r="P24" i="3"/>
  <c r="AA24" i="3" s="1"/>
  <c r="Q24" i="3"/>
  <c r="AB24" i="3" s="1"/>
  <c r="R24" i="3"/>
  <c r="AC24" i="3" s="1"/>
  <c r="S24" i="3"/>
  <c r="AD24" i="3" s="1"/>
  <c r="T24" i="3"/>
  <c r="AE24" i="3" s="1"/>
  <c r="U24" i="3"/>
  <c r="AF24" i="3" s="1"/>
  <c r="V24" i="3"/>
  <c r="AG24" i="3" s="1"/>
  <c r="W24" i="3"/>
  <c r="AH24" i="3" s="1"/>
  <c r="O25" i="3"/>
  <c r="Z25" i="3" s="1"/>
  <c r="P25" i="3"/>
  <c r="AA25" i="3" s="1"/>
  <c r="Q25" i="3"/>
  <c r="AB25" i="3" s="1"/>
  <c r="R25" i="3"/>
  <c r="AC25" i="3" s="1"/>
  <c r="S25" i="3"/>
  <c r="AD25" i="3" s="1"/>
  <c r="T25" i="3"/>
  <c r="AE25" i="3" s="1"/>
  <c r="U25" i="3"/>
  <c r="AF25" i="3" s="1"/>
  <c r="V25" i="3"/>
  <c r="AG25" i="3" s="1"/>
  <c r="W25" i="3"/>
  <c r="AH25" i="3" s="1"/>
  <c r="O26" i="3"/>
  <c r="Z26" i="3" s="1"/>
  <c r="P26" i="3"/>
  <c r="AA26" i="3" s="1"/>
  <c r="Q26" i="3"/>
  <c r="AB26" i="3" s="1"/>
  <c r="R26" i="3"/>
  <c r="AC26" i="3" s="1"/>
  <c r="S26" i="3"/>
  <c r="AD26" i="3" s="1"/>
  <c r="T26" i="3"/>
  <c r="AE26" i="3" s="1"/>
  <c r="U26" i="3"/>
  <c r="AF26" i="3" s="1"/>
  <c r="V26" i="3"/>
  <c r="AG26" i="3" s="1"/>
  <c r="W26" i="3"/>
  <c r="AH26" i="3" s="1"/>
  <c r="O27" i="3"/>
  <c r="Z27" i="3" s="1"/>
  <c r="P27" i="3"/>
  <c r="AA27" i="3" s="1"/>
  <c r="Q27" i="3"/>
  <c r="AB27" i="3" s="1"/>
  <c r="R27" i="3"/>
  <c r="AC27" i="3" s="1"/>
  <c r="S27" i="3"/>
  <c r="AD27" i="3" s="1"/>
  <c r="T27" i="3"/>
  <c r="AE27" i="3" s="1"/>
  <c r="U27" i="3"/>
  <c r="AF27" i="3" s="1"/>
  <c r="V27" i="3"/>
  <c r="AG27" i="3" s="1"/>
  <c r="W27" i="3"/>
  <c r="AH27" i="3" s="1"/>
  <c r="O28" i="3"/>
  <c r="Z28" i="3" s="1"/>
  <c r="P28" i="3"/>
  <c r="AA28" i="3" s="1"/>
  <c r="Q28" i="3"/>
  <c r="AB28" i="3" s="1"/>
  <c r="R28" i="3"/>
  <c r="AC28" i="3" s="1"/>
  <c r="S28" i="3"/>
  <c r="AD28" i="3" s="1"/>
  <c r="T28" i="3"/>
  <c r="AE28" i="3" s="1"/>
  <c r="U28" i="3"/>
  <c r="AF28" i="3" s="1"/>
  <c r="V28" i="3"/>
  <c r="AG28" i="3" s="1"/>
  <c r="W28" i="3"/>
  <c r="AH28" i="3" s="1"/>
  <c r="O29" i="3"/>
  <c r="Z29" i="3" s="1"/>
  <c r="P29" i="3"/>
  <c r="AA29" i="3" s="1"/>
  <c r="Q29" i="3"/>
  <c r="AB29" i="3" s="1"/>
  <c r="R29" i="3"/>
  <c r="AC29" i="3" s="1"/>
  <c r="S29" i="3"/>
  <c r="AD29" i="3" s="1"/>
  <c r="T29" i="3"/>
  <c r="AE29" i="3" s="1"/>
  <c r="U29" i="3"/>
  <c r="AF29" i="3" s="1"/>
  <c r="V29" i="3"/>
  <c r="AG29" i="3" s="1"/>
  <c r="W29" i="3"/>
  <c r="AH29" i="3" s="1"/>
  <c r="O30" i="3"/>
  <c r="Z30" i="3" s="1"/>
  <c r="P30" i="3"/>
  <c r="AA30" i="3" s="1"/>
  <c r="Q30" i="3"/>
  <c r="AB30" i="3" s="1"/>
  <c r="R30" i="3"/>
  <c r="AC30" i="3" s="1"/>
  <c r="S30" i="3"/>
  <c r="AD30" i="3" s="1"/>
  <c r="T30" i="3"/>
  <c r="AE30" i="3" s="1"/>
  <c r="U30" i="3"/>
  <c r="AF30" i="3" s="1"/>
  <c r="V30" i="3"/>
  <c r="AG30" i="3" s="1"/>
  <c r="W30" i="3"/>
  <c r="AH30" i="3" s="1"/>
  <c r="O31" i="3"/>
  <c r="Z31" i="3" s="1"/>
  <c r="P31" i="3"/>
  <c r="AA31" i="3" s="1"/>
  <c r="Q31" i="3"/>
  <c r="AB31" i="3" s="1"/>
  <c r="R31" i="3"/>
  <c r="AC31" i="3" s="1"/>
  <c r="S31" i="3"/>
  <c r="AD31" i="3" s="1"/>
  <c r="T31" i="3"/>
  <c r="AE31" i="3" s="1"/>
  <c r="U31" i="3"/>
  <c r="AF31" i="3" s="1"/>
  <c r="V31" i="3"/>
  <c r="AG31" i="3" s="1"/>
  <c r="W31" i="3"/>
  <c r="AH31" i="3" s="1"/>
  <c r="O32" i="3"/>
  <c r="Z32" i="3" s="1"/>
  <c r="P32" i="3"/>
  <c r="AA32" i="3" s="1"/>
  <c r="Q32" i="3"/>
  <c r="AB32" i="3" s="1"/>
  <c r="R32" i="3"/>
  <c r="AC32" i="3" s="1"/>
  <c r="S32" i="3"/>
  <c r="AD32" i="3" s="1"/>
  <c r="T32" i="3"/>
  <c r="AE32" i="3" s="1"/>
  <c r="U32" i="3"/>
  <c r="AF32" i="3" s="1"/>
  <c r="V32" i="3"/>
  <c r="AG32" i="3" s="1"/>
  <c r="W32" i="3"/>
  <c r="AH32" i="3" s="1"/>
  <c r="O33" i="3"/>
  <c r="Z33" i="3" s="1"/>
  <c r="P33" i="3"/>
  <c r="AA33" i="3" s="1"/>
  <c r="Q33" i="3"/>
  <c r="AB33" i="3" s="1"/>
  <c r="R33" i="3"/>
  <c r="AC33" i="3" s="1"/>
  <c r="S33" i="3"/>
  <c r="AD33" i="3" s="1"/>
  <c r="T33" i="3"/>
  <c r="AE33" i="3" s="1"/>
  <c r="U33" i="3"/>
  <c r="AF33" i="3" s="1"/>
  <c r="V33" i="3"/>
  <c r="AG33" i="3" s="1"/>
  <c r="W33" i="3"/>
  <c r="AH33" i="3" s="1"/>
  <c r="O34" i="3"/>
  <c r="Z34" i="3" s="1"/>
  <c r="P34" i="3"/>
  <c r="AA34" i="3" s="1"/>
  <c r="Q34" i="3"/>
  <c r="AB34" i="3" s="1"/>
  <c r="R34" i="3"/>
  <c r="AC34" i="3" s="1"/>
  <c r="S34" i="3"/>
  <c r="AD34" i="3" s="1"/>
  <c r="T34" i="3"/>
  <c r="AE34" i="3" s="1"/>
  <c r="U34" i="3"/>
  <c r="AF34" i="3" s="1"/>
  <c r="V34" i="3"/>
  <c r="AG34" i="3" s="1"/>
  <c r="W34" i="3"/>
  <c r="AH34" i="3" s="1"/>
  <c r="O35" i="3"/>
  <c r="Z35" i="3" s="1"/>
  <c r="P35" i="3"/>
  <c r="AA35" i="3" s="1"/>
  <c r="Q35" i="3"/>
  <c r="AB35" i="3" s="1"/>
  <c r="R35" i="3"/>
  <c r="AC35" i="3" s="1"/>
  <c r="S35" i="3"/>
  <c r="AD35" i="3" s="1"/>
  <c r="T35" i="3"/>
  <c r="AE35" i="3" s="1"/>
  <c r="U35" i="3"/>
  <c r="AF35" i="3" s="1"/>
  <c r="V35" i="3"/>
  <c r="AG35" i="3" s="1"/>
  <c r="W35" i="3"/>
  <c r="AH35" i="3" s="1"/>
  <c r="O36" i="3"/>
  <c r="Z36" i="3" s="1"/>
  <c r="P36" i="3"/>
  <c r="AA36" i="3" s="1"/>
  <c r="Q36" i="3"/>
  <c r="AB36" i="3" s="1"/>
  <c r="R36" i="3"/>
  <c r="AC36" i="3" s="1"/>
  <c r="S36" i="3"/>
  <c r="AD36" i="3" s="1"/>
  <c r="T36" i="3"/>
  <c r="AE36" i="3" s="1"/>
  <c r="U36" i="3"/>
  <c r="AF36" i="3" s="1"/>
  <c r="V36" i="3"/>
  <c r="AG36" i="3" s="1"/>
  <c r="W36" i="3"/>
  <c r="AH36" i="3" s="1"/>
  <c r="O37" i="3"/>
  <c r="Z37" i="3" s="1"/>
  <c r="P37" i="3"/>
  <c r="AA37" i="3" s="1"/>
  <c r="Q37" i="3"/>
  <c r="AB37" i="3" s="1"/>
  <c r="R37" i="3"/>
  <c r="AC37" i="3" s="1"/>
  <c r="S37" i="3"/>
  <c r="AD37" i="3" s="1"/>
  <c r="T37" i="3"/>
  <c r="AE37" i="3" s="1"/>
  <c r="U37" i="3"/>
  <c r="AF37" i="3" s="1"/>
  <c r="V37" i="3"/>
  <c r="AG37" i="3" s="1"/>
  <c r="W37" i="3"/>
  <c r="AH37" i="3" s="1"/>
  <c r="O38" i="3"/>
  <c r="Z38" i="3" s="1"/>
  <c r="P38" i="3"/>
  <c r="AA38" i="3" s="1"/>
  <c r="Q38" i="3"/>
  <c r="AB38" i="3" s="1"/>
  <c r="R38" i="3"/>
  <c r="AC38" i="3" s="1"/>
  <c r="S38" i="3"/>
  <c r="AD38" i="3" s="1"/>
  <c r="T38" i="3"/>
  <c r="AE38" i="3" s="1"/>
  <c r="U38" i="3"/>
  <c r="AF38" i="3" s="1"/>
  <c r="V38" i="3"/>
  <c r="AG38" i="3" s="1"/>
  <c r="W38" i="3"/>
  <c r="AH38" i="3" s="1"/>
  <c r="O39" i="3"/>
  <c r="Z39" i="3" s="1"/>
  <c r="P39" i="3"/>
  <c r="AA39" i="3" s="1"/>
  <c r="Q39" i="3"/>
  <c r="AB39" i="3" s="1"/>
  <c r="R39" i="3"/>
  <c r="AC39" i="3" s="1"/>
  <c r="S39" i="3"/>
  <c r="AD39" i="3" s="1"/>
  <c r="T39" i="3"/>
  <c r="AE39" i="3" s="1"/>
  <c r="U39" i="3"/>
  <c r="AF39" i="3" s="1"/>
  <c r="V39" i="3"/>
  <c r="AG39" i="3" s="1"/>
  <c r="W39" i="3"/>
  <c r="AH39" i="3" s="1"/>
  <c r="O40" i="3"/>
  <c r="Z40" i="3" s="1"/>
  <c r="P40" i="3"/>
  <c r="AA40" i="3" s="1"/>
  <c r="Q40" i="3"/>
  <c r="AB40" i="3" s="1"/>
  <c r="R40" i="3"/>
  <c r="AC40" i="3" s="1"/>
  <c r="S40" i="3"/>
  <c r="AD40" i="3" s="1"/>
  <c r="T40" i="3"/>
  <c r="AE40" i="3" s="1"/>
  <c r="U40" i="3"/>
  <c r="AF40" i="3" s="1"/>
  <c r="V40" i="3"/>
  <c r="AG40" i="3" s="1"/>
  <c r="W40" i="3"/>
  <c r="AH40" i="3" s="1"/>
  <c r="O42" i="3"/>
  <c r="Z42" i="3" s="1"/>
  <c r="P42" i="3"/>
  <c r="AA42" i="3" s="1"/>
  <c r="Q42" i="3"/>
  <c r="AB42" i="3" s="1"/>
  <c r="R42" i="3"/>
  <c r="AC42" i="3" s="1"/>
  <c r="S42" i="3"/>
  <c r="AD42" i="3" s="1"/>
  <c r="T42" i="3"/>
  <c r="AE42" i="3" s="1"/>
  <c r="U42" i="3"/>
  <c r="AF42" i="3" s="1"/>
  <c r="V42" i="3"/>
  <c r="AG42" i="3" s="1"/>
  <c r="W42" i="3"/>
  <c r="AH42" i="3" s="1"/>
  <c r="O43" i="3"/>
  <c r="Z43" i="3" s="1"/>
  <c r="P43" i="3"/>
  <c r="AA43" i="3" s="1"/>
  <c r="Q43" i="3"/>
  <c r="AB43" i="3" s="1"/>
  <c r="R43" i="3"/>
  <c r="AC43" i="3" s="1"/>
  <c r="S43" i="3"/>
  <c r="AD43" i="3" s="1"/>
  <c r="T43" i="3"/>
  <c r="AE43" i="3" s="1"/>
  <c r="U43" i="3"/>
  <c r="AF43" i="3" s="1"/>
  <c r="V43" i="3"/>
  <c r="AG43" i="3" s="1"/>
  <c r="W43" i="3"/>
  <c r="AH43" i="3" s="1"/>
  <c r="O45" i="3"/>
  <c r="Z45" i="3" s="1"/>
  <c r="P45" i="3"/>
  <c r="AA45" i="3" s="1"/>
  <c r="Q45" i="3"/>
  <c r="AB45" i="3" s="1"/>
  <c r="R45" i="3"/>
  <c r="AC45" i="3" s="1"/>
  <c r="S45" i="3"/>
  <c r="AD45" i="3" s="1"/>
  <c r="T45" i="3"/>
  <c r="AE45" i="3" s="1"/>
  <c r="U45" i="3"/>
  <c r="AF45" i="3" s="1"/>
  <c r="V45" i="3"/>
  <c r="AG45" i="3" s="1"/>
  <c r="W45" i="3"/>
  <c r="AH45" i="3" s="1"/>
  <c r="O46" i="3"/>
  <c r="Z46" i="3" s="1"/>
  <c r="P46" i="3"/>
  <c r="AA46" i="3" s="1"/>
  <c r="Q46" i="3"/>
  <c r="AB46" i="3" s="1"/>
  <c r="R46" i="3"/>
  <c r="AC46" i="3" s="1"/>
  <c r="S46" i="3"/>
  <c r="AD46" i="3" s="1"/>
  <c r="T46" i="3"/>
  <c r="AE46" i="3" s="1"/>
  <c r="U46" i="3"/>
  <c r="AF46" i="3" s="1"/>
  <c r="V46" i="3"/>
  <c r="AG46" i="3" s="1"/>
  <c r="W46" i="3"/>
  <c r="AH46" i="3" s="1"/>
  <c r="O47" i="3"/>
  <c r="Z47" i="3" s="1"/>
  <c r="P47" i="3"/>
  <c r="AA47" i="3" s="1"/>
  <c r="Q47" i="3"/>
  <c r="AB47" i="3" s="1"/>
  <c r="R47" i="3"/>
  <c r="AC47" i="3" s="1"/>
  <c r="S47" i="3"/>
  <c r="AD47" i="3" s="1"/>
  <c r="T47" i="3"/>
  <c r="AE47" i="3" s="1"/>
  <c r="U47" i="3"/>
  <c r="AF47" i="3" s="1"/>
  <c r="V47" i="3"/>
  <c r="AG47" i="3" s="1"/>
  <c r="W47" i="3"/>
  <c r="AH47" i="3" s="1"/>
  <c r="O48" i="3"/>
  <c r="Z48" i="3" s="1"/>
  <c r="P48" i="3"/>
  <c r="AA48" i="3" s="1"/>
  <c r="Q48" i="3"/>
  <c r="AB48" i="3" s="1"/>
  <c r="R48" i="3"/>
  <c r="AC48" i="3" s="1"/>
  <c r="S48" i="3"/>
  <c r="AD48" i="3" s="1"/>
  <c r="T48" i="3"/>
  <c r="AE48" i="3" s="1"/>
  <c r="U48" i="3"/>
  <c r="AF48" i="3" s="1"/>
  <c r="V48" i="3"/>
  <c r="AG48" i="3" s="1"/>
  <c r="W48" i="3"/>
  <c r="AH48" i="3" s="1"/>
  <c r="O49" i="3"/>
  <c r="Z49" i="3" s="1"/>
  <c r="P49" i="3"/>
  <c r="AA49" i="3" s="1"/>
  <c r="Q49" i="3"/>
  <c r="AB49" i="3" s="1"/>
  <c r="R49" i="3"/>
  <c r="AC49" i="3" s="1"/>
  <c r="S49" i="3"/>
  <c r="AD49" i="3" s="1"/>
  <c r="T49" i="3"/>
  <c r="AE49" i="3" s="1"/>
  <c r="U49" i="3"/>
  <c r="AF49" i="3" s="1"/>
  <c r="V49" i="3"/>
  <c r="AG49" i="3" s="1"/>
  <c r="W49" i="3"/>
  <c r="AH49" i="3" s="1"/>
  <c r="O50" i="3"/>
  <c r="Z50" i="3" s="1"/>
  <c r="P50" i="3"/>
  <c r="AA50" i="3" s="1"/>
  <c r="Q50" i="3"/>
  <c r="AB50" i="3" s="1"/>
  <c r="R50" i="3"/>
  <c r="AC50" i="3" s="1"/>
  <c r="S50" i="3"/>
  <c r="AD50" i="3" s="1"/>
  <c r="T50" i="3"/>
  <c r="AE50" i="3" s="1"/>
  <c r="U50" i="3"/>
  <c r="AF50" i="3" s="1"/>
  <c r="V50" i="3"/>
  <c r="AG50" i="3" s="1"/>
  <c r="W50" i="3"/>
  <c r="AH50" i="3" s="1"/>
  <c r="O51" i="3"/>
  <c r="Z51" i="3" s="1"/>
  <c r="P51" i="3"/>
  <c r="AA51" i="3" s="1"/>
  <c r="Q51" i="3"/>
  <c r="AB51" i="3" s="1"/>
  <c r="R51" i="3"/>
  <c r="AC51" i="3" s="1"/>
  <c r="S51" i="3"/>
  <c r="AD51" i="3" s="1"/>
  <c r="T51" i="3"/>
  <c r="AE51" i="3" s="1"/>
  <c r="U51" i="3"/>
  <c r="AF51" i="3" s="1"/>
  <c r="V51" i="3"/>
  <c r="AG51" i="3" s="1"/>
  <c r="W51" i="3"/>
  <c r="AH51" i="3" s="1"/>
  <c r="O52" i="3"/>
  <c r="Z52" i="3" s="1"/>
  <c r="P52" i="3"/>
  <c r="AA52" i="3" s="1"/>
  <c r="Q52" i="3"/>
  <c r="AB52" i="3" s="1"/>
  <c r="R52" i="3"/>
  <c r="AC52" i="3" s="1"/>
  <c r="S52" i="3"/>
  <c r="AD52" i="3" s="1"/>
  <c r="T52" i="3"/>
  <c r="AE52" i="3" s="1"/>
  <c r="U52" i="3"/>
  <c r="AF52" i="3" s="1"/>
  <c r="V52" i="3"/>
  <c r="AG52" i="3" s="1"/>
  <c r="W52" i="3"/>
  <c r="AH52" i="3" s="1"/>
  <c r="O54" i="3"/>
  <c r="Z54" i="3" s="1"/>
  <c r="P54" i="3"/>
  <c r="AA54" i="3" s="1"/>
  <c r="Q54" i="3"/>
  <c r="AB54" i="3" s="1"/>
  <c r="R54" i="3"/>
  <c r="AC54" i="3" s="1"/>
  <c r="S54" i="3"/>
  <c r="AD54" i="3" s="1"/>
  <c r="T54" i="3"/>
  <c r="AE54" i="3" s="1"/>
  <c r="U54" i="3"/>
  <c r="AF54" i="3" s="1"/>
  <c r="V54" i="3"/>
  <c r="AG54" i="3" s="1"/>
  <c r="W54" i="3"/>
  <c r="AH54" i="3" s="1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2" i="3"/>
  <c r="N43" i="3"/>
  <c r="N45" i="3"/>
  <c r="N46" i="3"/>
  <c r="N47" i="3"/>
  <c r="N48" i="3"/>
  <c r="N49" i="3"/>
  <c r="N50" i="3"/>
  <c r="N51" i="3"/>
  <c r="N52" i="3"/>
  <c r="N54" i="3"/>
  <c r="N12" i="3"/>
  <c r="A72" i="2"/>
  <c r="A73" i="2"/>
  <c r="A74" i="2"/>
  <c r="A75" i="2"/>
  <c r="A76" i="2"/>
  <c r="A77" i="2"/>
  <c r="A78" i="2"/>
  <c r="A71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J68" i="2" s="1"/>
  <c r="AE68" i="2"/>
  <c r="AF68" i="2"/>
  <c r="AG68" i="2"/>
  <c r="B65" i="2"/>
  <c r="B66" i="2"/>
  <c r="B67" i="2"/>
  <c r="B68" i="2"/>
  <c r="B64" i="2"/>
  <c r="A65" i="2"/>
  <c r="A66" i="2"/>
  <c r="A67" i="2"/>
  <c r="A68" i="2"/>
  <c r="A64" i="2"/>
  <c r="AG27" i="2"/>
  <c r="AG28" i="2"/>
  <c r="AG29" i="2"/>
  <c r="AG30" i="2"/>
  <c r="AG31" i="2"/>
  <c r="AG32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K31" i="2" s="1"/>
  <c r="AF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K32" i="2" s="1"/>
  <c r="AF32" i="2"/>
  <c r="B28" i="2"/>
  <c r="B29" i="2"/>
  <c r="B30" i="2"/>
  <c r="B31" i="2"/>
  <c r="B32" i="2"/>
  <c r="B27" i="2"/>
  <c r="A32" i="2"/>
  <c r="A31" i="2"/>
  <c r="A30" i="2"/>
  <c r="A29" i="2"/>
  <c r="A28" i="2"/>
  <c r="A27" i="2"/>
  <c r="A36" i="2"/>
  <c r="A37" i="2"/>
  <c r="A38" i="2"/>
  <c r="A39" i="2"/>
  <c r="A40" i="2"/>
  <c r="A41" i="2"/>
  <c r="AG160" i="1"/>
  <c r="AG159" i="1"/>
  <c r="AG158" i="1"/>
  <c r="AG157" i="1"/>
  <c r="AG156" i="1"/>
  <c r="AG120" i="1"/>
  <c r="AG121" i="1"/>
  <c r="AG122" i="1"/>
  <c r="AG123" i="1"/>
  <c r="AG124" i="1"/>
  <c r="AG125" i="1"/>
  <c r="AG126" i="1"/>
  <c r="AG127" i="1"/>
  <c r="AG128" i="1"/>
  <c r="AG66" i="1"/>
  <c r="AG77" i="1"/>
  <c r="AG78" i="1"/>
  <c r="AG79" i="1"/>
  <c r="AG80" i="1"/>
  <c r="AG81" i="1"/>
  <c r="AG82" i="1"/>
  <c r="AG83" i="1"/>
  <c r="AG84" i="1"/>
  <c r="AG85" i="1"/>
  <c r="AG86" i="1"/>
  <c r="AG110" i="1"/>
  <c r="AG111" i="1"/>
  <c r="AG112" i="1"/>
  <c r="AG113" i="1"/>
  <c r="AG25" i="1"/>
  <c r="AL21" i="1"/>
  <c r="AL22" i="1"/>
  <c r="AK13" i="1"/>
  <c r="AK14" i="1"/>
  <c r="AK15" i="1"/>
  <c r="AK16" i="1"/>
  <c r="AK17" i="1"/>
  <c r="AK18" i="1"/>
  <c r="AK19" i="1"/>
  <c r="AK20" i="1"/>
  <c r="AK21" i="1"/>
  <c r="AK22" i="1"/>
  <c r="AK12" i="1"/>
  <c r="AG30" i="1"/>
  <c r="AG31" i="1"/>
  <c r="AG32" i="1"/>
  <c r="AG33" i="1"/>
  <c r="AG34" i="1"/>
  <c r="AG35" i="1"/>
  <c r="AG36" i="1"/>
  <c r="AG37" i="1"/>
  <c r="AG38" i="1"/>
  <c r="AJ65" i="2" l="1"/>
  <c r="AL68" i="2"/>
  <c r="AK68" i="2"/>
  <c r="AK27" i="2"/>
  <c r="AL32" i="2"/>
  <c r="AL28" i="2"/>
  <c r="AP28" i="2"/>
  <c r="AM28" i="2"/>
  <c r="AQ28" i="2"/>
  <c r="AP64" i="2"/>
  <c r="AM64" i="2"/>
  <c r="AQ64" i="2"/>
  <c r="AK28" i="2"/>
  <c r="AM27" i="2"/>
  <c r="AQ27" i="2"/>
  <c r="AP27" i="2"/>
  <c r="AP65" i="2"/>
  <c r="AQ65" i="2"/>
  <c r="AM65" i="2"/>
  <c r="AO64" i="2"/>
  <c r="AL64" i="2"/>
  <c r="AL29" i="2"/>
  <c r="AM66" i="2"/>
  <c r="AQ66" i="2"/>
  <c r="AP66" i="2"/>
  <c r="AO65" i="2"/>
  <c r="AL65" i="2"/>
  <c r="AK64" i="2"/>
  <c r="AN64" i="2"/>
  <c r="C19" i="12"/>
  <c r="AK29" i="2"/>
  <c r="AM67" i="2"/>
  <c r="AQ67" i="2"/>
  <c r="AP67" i="2"/>
  <c r="AL66" i="2"/>
  <c r="AN65" i="2"/>
  <c r="AK65" i="2"/>
  <c r="AJ64" i="2"/>
  <c r="AL30" i="2"/>
  <c r="AM32" i="2"/>
  <c r="AP32" i="2"/>
  <c r="AQ32" i="2"/>
  <c r="AP68" i="2"/>
  <c r="AQ68" i="2"/>
  <c r="AM68" i="2"/>
  <c r="AL67" i="2"/>
  <c r="AK66" i="2"/>
  <c r="AQ29" i="2"/>
  <c r="AP29" i="2"/>
  <c r="AM29" i="2"/>
  <c r="AK30" i="2"/>
  <c r="AQ31" i="2"/>
  <c r="AP31" i="2"/>
  <c r="AM31" i="2"/>
  <c r="AK67" i="2"/>
  <c r="AJ66" i="2"/>
  <c r="AL31" i="2"/>
  <c r="AL27" i="2"/>
  <c r="AQ30" i="2"/>
  <c r="AP30" i="2"/>
  <c r="AM30" i="2"/>
  <c r="AJ67" i="2"/>
  <c r="I48" i="12"/>
  <c r="J57" i="12"/>
  <c r="J56" i="12"/>
  <c r="G39" i="12"/>
  <c r="B25" i="26"/>
  <c r="B25" i="25"/>
  <c r="G54" i="12"/>
  <c r="B40" i="26"/>
  <c r="B40" i="25"/>
  <c r="G46" i="12"/>
  <c r="B32" i="26"/>
  <c r="B32" i="25"/>
  <c r="G38" i="12"/>
  <c r="B24" i="26"/>
  <c r="B24" i="25"/>
  <c r="G30" i="12"/>
  <c r="B16" i="26"/>
  <c r="B16" i="25"/>
  <c r="G22" i="12"/>
  <c r="B8" i="26"/>
  <c r="B8" i="25"/>
  <c r="G31" i="12"/>
  <c r="B17" i="26"/>
  <c r="B17" i="25"/>
  <c r="G53" i="12"/>
  <c r="B39" i="26"/>
  <c r="B39" i="25"/>
  <c r="G45" i="12"/>
  <c r="B31" i="26"/>
  <c r="B31" i="25"/>
  <c r="G37" i="12"/>
  <c r="B23" i="26"/>
  <c r="B23" i="25"/>
  <c r="G29" i="12"/>
  <c r="B15" i="26"/>
  <c r="B15" i="25"/>
  <c r="G21" i="12"/>
  <c r="B7" i="26"/>
  <c r="B7" i="25"/>
  <c r="G23" i="12"/>
  <c r="B9" i="26"/>
  <c r="B9" i="25"/>
  <c r="G52" i="12"/>
  <c r="B38" i="25"/>
  <c r="B38" i="26"/>
  <c r="G44" i="12"/>
  <c r="B30" i="25"/>
  <c r="B30" i="26"/>
  <c r="G36" i="12"/>
  <c r="B22" i="26"/>
  <c r="B22" i="25"/>
  <c r="G28" i="12"/>
  <c r="B14" i="25"/>
  <c r="B14" i="26"/>
  <c r="I20" i="12"/>
  <c r="B6" i="26"/>
  <c r="B6" i="25"/>
  <c r="G51" i="12"/>
  <c r="B37" i="25"/>
  <c r="B37" i="26"/>
  <c r="G43" i="12"/>
  <c r="B29" i="25"/>
  <c r="B29" i="26"/>
  <c r="G35" i="12"/>
  <c r="B21" i="25"/>
  <c r="B21" i="26"/>
  <c r="G27" i="12"/>
  <c r="B13" i="25"/>
  <c r="B13" i="26"/>
  <c r="G47" i="12"/>
  <c r="B33" i="26"/>
  <c r="B33" i="25"/>
  <c r="I50" i="12"/>
  <c r="B36" i="25"/>
  <c r="B36" i="26"/>
  <c r="I42" i="12"/>
  <c r="B28" i="25"/>
  <c r="B28" i="26"/>
  <c r="I34" i="12"/>
  <c r="B20" i="26"/>
  <c r="B20" i="25"/>
  <c r="I26" i="12"/>
  <c r="B12" i="25"/>
  <c r="B12" i="26"/>
  <c r="G55" i="12"/>
  <c r="B41" i="26"/>
  <c r="B41" i="25"/>
  <c r="I57" i="12"/>
  <c r="B43" i="26"/>
  <c r="B43" i="25"/>
  <c r="I49" i="12"/>
  <c r="B35" i="25"/>
  <c r="B35" i="26"/>
  <c r="I41" i="12"/>
  <c r="B27" i="26"/>
  <c r="B27" i="25"/>
  <c r="I33" i="12"/>
  <c r="B19" i="25"/>
  <c r="B19" i="26"/>
  <c r="I25" i="12"/>
  <c r="B11" i="26"/>
  <c r="B11" i="25"/>
  <c r="B42" i="26"/>
  <c r="B42" i="25"/>
  <c r="B34" i="26"/>
  <c r="B34" i="25"/>
  <c r="G40" i="12"/>
  <c r="B26" i="26"/>
  <c r="B26" i="25"/>
  <c r="G32" i="12"/>
  <c r="B18" i="26"/>
  <c r="B18" i="25"/>
  <c r="I24" i="12"/>
  <c r="B10" i="26"/>
  <c r="B10" i="25"/>
  <c r="I56" i="12"/>
  <c r="D57" i="12"/>
  <c r="C43" i="25" s="1"/>
  <c r="G42" i="12"/>
  <c r="I40" i="12"/>
  <c r="I32" i="12"/>
  <c r="G34" i="12"/>
  <c r="G26" i="12"/>
  <c r="G57" i="12"/>
  <c r="G49" i="12"/>
  <c r="G41" i="12"/>
  <c r="G33" i="12"/>
  <c r="G25" i="12"/>
  <c r="I55" i="12"/>
  <c r="I47" i="12"/>
  <c r="I39" i="12"/>
  <c r="I31" i="12"/>
  <c r="I23" i="12"/>
  <c r="I54" i="12"/>
  <c r="I46" i="12"/>
  <c r="I38" i="12"/>
  <c r="I30" i="12"/>
  <c r="I22" i="12"/>
  <c r="I53" i="12"/>
  <c r="I45" i="12"/>
  <c r="I37" i="12"/>
  <c r="I29" i="12"/>
  <c r="I21" i="12"/>
  <c r="G20" i="12"/>
  <c r="I52" i="12"/>
  <c r="I44" i="12"/>
  <c r="I36" i="12"/>
  <c r="I28" i="12"/>
  <c r="I51" i="12"/>
  <c r="I43" i="12"/>
  <c r="I35" i="12"/>
  <c r="I27" i="12"/>
  <c r="AO52" i="1"/>
  <c r="E43" i="25" l="1"/>
  <c r="H57" i="12"/>
  <c r="AE20" i="50"/>
  <c r="AF20" i="50"/>
  <c r="AN12" i="51" l="1"/>
  <c r="AK12" i="51"/>
  <c r="AM13" i="51"/>
  <c r="AM14" i="51"/>
  <c r="AM15" i="51"/>
  <c r="AM16" i="51"/>
  <c r="AM12" i="51"/>
  <c r="AL16" i="50"/>
  <c r="AL17" i="50"/>
  <c r="AK17" i="50"/>
  <c r="AL14" i="50"/>
  <c r="AL13" i="50"/>
  <c r="AJ14" i="50"/>
  <c r="AK13" i="50"/>
  <c r="W20" i="50"/>
  <c r="AF113" i="1"/>
  <c r="AF111" i="1"/>
  <c r="AF112" i="1"/>
  <c r="AE111" i="1"/>
  <c r="AF110" i="1"/>
  <c r="AE110" i="1"/>
  <c r="B110" i="1"/>
  <c r="B68" i="1" l="1"/>
  <c r="B63" i="1"/>
  <c r="AF66" i="1"/>
  <c r="U69" i="1"/>
  <c r="U74" i="1"/>
  <c r="U71" i="1"/>
  <c r="U67" i="1"/>
  <c r="U66" i="1"/>
  <c r="AF25" i="1" l="1"/>
  <c r="AF77" i="1"/>
  <c r="M72" i="22" l="1"/>
  <c r="M73" i="22"/>
  <c r="M74" i="22"/>
  <c r="M75" i="22"/>
  <c r="M65" i="22"/>
  <c r="M66" i="22"/>
  <c r="AQ106" i="22" s="1"/>
  <c r="M67" i="22"/>
  <c r="AR107" i="22" s="1"/>
  <c r="M68" i="22"/>
  <c r="AS108" i="22" s="1"/>
  <c r="AF18" i="51"/>
  <c r="AF48" i="13"/>
  <c r="AF49" i="13"/>
  <c r="AF50" i="13"/>
  <c r="AF51" i="13"/>
  <c r="AF52" i="13"/>
  <c r="AF33" i="13"/>
  <c r="AF34" i="13"/>
  <c r="AF35" i="13"/>
  <c r="AF36" i="13"/>
  <c r="AF37" i="13"/>
  <c r="AF38" i="13"/>
  <c r="B36" i="13"/>
  <c r="AF156" i="1"/>
  <c r="AF157" i="1"/>
  <c r="AF158" i="1"/>
  <c r="AF159" i="1"/>
  <c r="AF160" i="1"/>
  <c r="AF120" i="1"/>
  <c r="AF121" i="1"/>
  <c r="AF122" i="1"/>
  <c r="AF123" i="1"/>
  <c r="AF124" i="1"/>
  <c r="AF125" i="1"/>
  <c r="AF126" i="1"/>
  <c r="AF127" i="1"/>
  <c r="AF128" i="1"/>
  <c r="AF78" i="1"/>
  <c r="AF79" i="1"/>
  <c r="AF80" i="1"/>
  <c r="AF81" i="1"/>
  <c r="AF82" i="1"/>
  <c r="AF83" i="1"/>
  <c r="AF84" i="1"/>
  <c r="AF85" i="1"/>
  <c r="AF86" i="1"/>
  <c r="AF30" i="1"/>
  <c r="AF31" i="1"/>
  <c r="AF32" i="1"/>
  <c r="AF33" i="1"/>
  <c r="AF34" i="1"/>
  <c r="AF35" i="1"/>
  <c r="AF36" i="1"/>
  <c r="AF37" i="1"/>
  <c r="AF38" i="1"/>
  <c r="AF53" i="13" l="1"/>
  <c r="AF39" i="13"/>
  <c r="M82" i="22"/>
  <c r="AS105" i="22" s="1"/>
  <c r="M81" i="22"/>
  <c r="AR104" i="22" s="1"/>
  <c r="M80" i="22"/>
  <c r="AQ103" i="22" s="1"/>
  <c r="M79" i="22"/>
  <c r="M91" i="22" s="1"/>
  <c r="M87" i="22"/>
  <c r="M86" i="22"/>
  <c r="M85" i="22"/>
  <c r="M88" i="22"/>
  <c r="AN31" i="51"/>
  <c r="AN32" i="51"/>
  <c r="AN30" i="51"/>
  <c r="AN29" i="51"/>
  <c r="AN28" i="51"/>
  <c r="AE120" i="1"/>
  <c r="AE121" i="1"/>
  <c r="AE122" i="1"/>
  <c r="AE123" i="1"/>
  <c r="AE124" i="1"/>
  <c r="AE125" i="1"/>
  <c r="AE126" i="1"/>
  <c r="AE127" i="1"/>
  <c r="AE128" i="1"/>
  <c r="AD120" i="1"/>
  <c r="AE157" i="1"/>
  <c r="M94" i="22" l="1"/>
  <c r="M92" i="22"/>
  <c r="M93" i="22"/>
  <c r="AJ13" i="51"/>
  <c r="AJ14" i="51"/>
  <c r="AJ15" i="51"/>
  <c r="AJ16" i="51"/>
  <c r="AK16" i="50"/>
  <c r="AK14" i="50"/>
  <c r="T20" i="50" l="1"/>
  <c r="U20" i="50"/>
  <c r="L47" i="12" l="1"/>
  <c r="L75" i="22" l="1"/>
  <c r="L74" i="22"/>
  <c r="L73" i="22"/>
  <c r="L72" i="22"/>
  <c r="L68" i="22"/>
  <c r="AO108" i="22" s="1"/>
  <c r="L67" i="22"/>
  <c r="AN107" i="22" s="1"/>
  <c r="L66" i="22"/>
  <c r="AM106" i="22" s="1"/>
  <c r="L65" i="22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17" i="17"/>
  <c r="AE18" i="51"/>
  <c r="AE52" i="13"/>
  <c r="AE51" i="13"/>
  <c r="AE50" i="13"/>
  <c r="AE49" i="13"/>
  <c r="AE48" i="13"/>
  <c r="AE38" i="13"/>
  <c r="AE37" i="13"/>
  <c r="AE36" i="13"/>
  <c r="AE35" i="13"/>
  <c r="AE34" i="13"/>
  <c r="AE33" i="13"/>
  <c r="AJ19" i="13"/>
  <c r="AJ20" i="13"/>
  <c r="AJ21" i="13"/>
  <c r="AJ22" i="13"/>
  <c r="AJ23" i="13"/>
  <c r="AJ18" i="13"/>
  <c r="L87" i="22" l="1"/>
  <c r="L88" i="22"/>
  <c r="L85" i="22"/>
  <c r="AM29" i="51"/>
  <c r="AM30" i="51"/>
  <c r="AM31" i="51"/>
  <c r="AM32" i="51"/>
  <c r="L86" i="22"/>
  <c r="AM28" i="51"/>
  <c r="AE53" i="13"/>
  <c r="L81" i="22"/>
  <c r="AN104" i="22" s="1"/>
  <c r="L79" i="22"/>
  <c r="L91" i="22" s="1"/>
  <c r="L82" i="22"/>
  <c r="AO105" i="22" s="1"/>
  <c r="L80" i="22"/>
  <c r="AM103" i="22" s="1"/>
  <c r="AK19" i="13"/>
  <c r="AL20" i="13"/>
  <c r="AL19" i="13"/>
  <c r="AE39" i="13"/>
  <c r="AE160" i="1"/>
  <c r="AE159" i="1"/>
  <c r="AE158" i="1"/>
  <c r="AE156" i="1"/>
  <c r="AQ99" i="1"/>
  <c r="AQ100" i="1"/>
  <c r="AQ101" i="1"/>
  <c r="AQ102" i="1"/>
  <c r="AQ103" i="1"/>
  <c r="AQ104" i="1"/>
  <c r="AQ105" i="1"/>
  <c r="AQ106" i="1"/>
  <c r="AQ107" i="1"/>
  <c r="AQ108" i="1"/>
  <c r="AQ98" i="1"/>
  <c r="AP99" i="1"/>
  <c r="AP100" i="1"/>
  <c r="AP101" i="1"/>
  <c r="AP102" i="1"/>
  <c r="AP103" i="1"/>
  <c r="AP104" i="1"/>
  <c r="AP105" i="1"/>
  <c r="AP106" i="1"/>
  <c r="AP107" i="1"/>
  <c r="AP108" i="1"/>
  <c r="AP98" i="1"/>
  <c r="AO99" i="1"/>
  <c r="AO100" i="1"/>
  <c r="AO101" i="1"/>
  <c r="AO102" i="1"/>
  <c r="AO103" i="1"/>
  <c r="AO104" i="1"/>
  <c r="AO105" i="1"/>
  <c r="AO106" i="1"/>
  <c r="AO107" i="1"/>
  <c r="AO108" i="1"/>
  <c r="AO98" i="1"/>
  <c r="AE113" i="1"/>
  <c r="AE112" i="1"/>
  <c r="AE78" i="1"/>
  <c r="AE79" i="1"/>
  <c r="AE80" i="1"/>
  <c r="AE81" i="1"/>
  <c r="AE82" i="1"/>
  <c r="AE83" i="1"/>
  <c r="AE84" i="1"/>
  <c r="AE85" i="1"/>
  <c r="AE86" i="1"/>
  <c r="AE77" i="1"/>
  <c r="AD77" i="1"/>
  <c r="AD78" i="1"/>
  <c r="AD79" i="1"/>
  <c r="AD80" i="1"/>
  <c r="AD81" i="1"/>
  <c r="AD82" i="1"/>
  <c r="AD83" i="1"/>
  <c r="AD84" i="1"/>
  <c r="AD85" i="1"/>
  <c r="AD86" i="1"/>
  <c r="AQ52" i="1"/>
  <c r="AQ53" i="1"/>
  <c r="AQ54" i="1"/>
  <c r="AQ55" i="1"/>
  <c r="AQ56" i="1"/>
  <c r="AQ57" i="1"/>
  <c r="AQ58" i="1"/>
  <c r="AQ59" i="1"/>
  <c r="AQ60" i="1"/>
  <c r="AQ61" i="1"/>
  <c r="AQ51" i="1"/>
  <c r="AP60" i="1"/>
  <c r="AP56" i="1"/>
  <c r="AP53" i="1"/>
  <c r="AP54" i="1"/>
  <c r="AP55" i="1"/>
  <c r="AP57" i="1"/>
  <c r="AP58" i="1"/>
  <c r="AP59" i="1"/>
  <c r="AP61" i="1"/>
  <c r="AP52" i="1"/>
  <c r="AO53" i="1"/>
  <c r="AO54" i="1"/>
  <c r="AO55" i="1"/>
  <c r="AO56" i="1"/>
  <c r="AO57" i="1"/>
  <c r="AO58" i="1"/>
  <c r="AO59" i="1"/>
  <c r="AO60" i="1"/>
  <c r="AO61" i="1"/>
  <c r="AO51" i="1"/>
  <c r="AD66" i="1"/>
  <c r="AE66" i="1"/>
  <c r="L94" i="22" l="1"/>
  <c r="L93" i="22"/>
  <c r="L92" i="22"/>
  <c r="AE30" i="1"/>
  <c r="AE31" i="1"/>
  <c r="AE32" i="1"/>
  <c r="AE33" i="1"/>
  <c r="AE34" i="1"/>
  <c r="AE35" i="1"/>
  <c r="AE36" i="1"/>
  <c r="AE37" i="1"/>
  <c r="AE38" i="1"/>
  <c r="B30" i="1" l="1"/>
  <c r="O18" i="17" l="1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17" i="17"/>
  <c r="AJ12" i="51" l="1"/>
  <c r="AI13" i="51"/>
  <c r="AI14" i="51"/>
  <c r="AI15" i="51"/>
  <c r="AI16" i="51"/>
  <c r="AI12" i="51"/>
  <c r="AD18" i="51"/>
  <c r="AC18" i="51"/>
  <c r="AB18" i="51"/>
  <c r="AA18" i="51"/>
  <c r="Z18" i="51"/>
  <c r="Y18" i="51"/>
  <c r="X18" i="51"/>
  <c r="W18" i="51"/>
  <c r="V18" i="51"/>
  <c r="Q84" i="1" l="1"/>
  <c r="R84" i="1"/>
  <c r="S84" i="1"/>
  <c r="T84" i="1"/>
  <c r="U84" i="1"/>
  <c r="V84" i="1"/>
  <c r="W84" i="1"/>
  <c r="X84" i="1"/>
  <c r="Y84" i="1"/>
  <c r="Z84" i="1"/>
  <c r="AA84" i="1"/>
  <c r="AB84" i="1"/>
  <c r="AC84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P85" i="1"/>
  <c r="P84" i="1"/>
  <c r="A86" i="1"/>
  <c r="A85" i="1"/>
  <c r="A84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B38" i="1"/>
  <c r="A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B37" i="1"/>
  <c r="A37" i="1"/>
  <c r="A126" i="1" l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B126" i="1"/>
  <c r="AJ126" i="1" l="1"/>
  <c r="AI126" i="1"/>
  <c r="AK126" i="1"/>
  <c r="P18" i="17" l="1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U72" i="1"/>
  <c r="U73" i="1"/>
  <c r="AC66" i="1"/>
  <c r="AD20" i="50" l="1"/>
  <c r="AC48" i="13" l="1"/>
  <c r="AD48" i="13"/>
  <c r="AC49" i="13"/>
  <c r="AD49" i="13"/>
  <c r="AC50" i="13"/>
  <c r="AD50" i="13"/>
  <c r="AC51" i="13"/>
  <c r="AD51" i="13"/>
  <c r="AC52" i="13"/>
  <c r="AD5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56" i="13" l="1"/>
  <c r="AC53" i="13"/>
  <c r="AD53" i="13"/>
  <c r="AD56" i="13"/>
  <c r="AC39" i="13"/>
  <c r="AD39" i="13"/>
  <c r="A35" i="2"/>
  <c r="AN27" i="2"/>
  <c r="AO27" i="2"/>
  <c r="AN28" i="2"/>
  <c r="AO28" i="2"/>
  <c r="AC120" i="1"/>
  <c r="AC121" i="1"/>
  <c r="AD121" i="1"/>
  <c r="AC122" i="1"/>
  <c r="AD122" i="1"/>
  <c r="AC123" i="1"/>
  <c r="AD123" i="1"/>
  <c r="AC124" i="1"/>
  <c r="AD124" i="1"/>
  <c r="AC125" i="1"/>
  <c r="AD125" i="1"/>
  <c r="AC127" i="1"/>
  <c r="AD127" i="1"/>
  <c r="AC128" i="1"/>
  <c r="AD128" i="1"/>
  <c r="AC110" i="1"/>
  <c r="AD110" i="1"/>
  <c r="AC111" i="1"/>
  <c r="AD111" i="1"/>
  <c r="AC112" i="1"/>
  <c r="AD112" i="1"/>
  <c r="AC113" i="1"/>
  <c r="AD113" i="1"/>
  <c r="AC156" i="1"/>
  <c r="AD156" i="1"/>
  <c r="AC157" i="1"/>
  <c r="AD157" i="1"/>
  <c r="AC158" i="1"/>
  <c r="AD158" i="1"/>
  <c r="AC159" i="1"/>
  <c r="AD159" i="1"/>
  <c r="AC160" i="1"/>
  <c r="AD160" i="1"/>
  <c r="AC77" i="1"/>
  <c r="AC78" i="1"/>
  <c r="AC79" i="1"/>
  <c r="AC80" i="1"/>
  <c r="AC81" i="1"/>
  <c r="AC82" i="1"/>
  <c r="AC83" i="1"/>
  <c r="AC30" i="1"/>
  <c r="AD30" i="1"/>
  <c r="AC31" i="1"/>
  <c r="AD31" i="1"/>
  <c r="AC32" i="1"/>
  <c r="AD32" i="1"/>
  <c r="AC33" i="1"/>
  <c r="AD33" i="1"/>
  <c r="AC34" i="1"/>
  <c r="AD34" i="1"/>
  <c r="AC35" i="1"/>
  <c r="AD35" i="1"/>
  <c r="AC36" i="1"/>
  <c r="AD36" i="1"/>
  <c r="AJ32" i="2" l="1"/>
  <c r="AD57" i="13"/>
  <c r="AJ31" i="2"/>
  <c r="AJ29" i="2"/>
  <c r="AJ30" i="2"/>
  <c r="AJ28" i="2"/>
  <c r="AI128" i="1"/>
  <c r="AK123" i="1"/>
  <c r="AI123" i="1"/>
  <c r="AI127" i="1"/>
  <c r="AK120" i="1"/>
  <c r="AI120" i="1"/>
  <c r="AI124" i="1"/>
  <c r="AI125" i="1"/>
  <c r="P12" i="3"/>
  <c r="AA12" i="3" s="1"/>
  <c r="Q12" i="3"/>
  <c r="AB12" i="3" s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B158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B157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B156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B31" i="1" l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46" i="12" l="1"/>
  <c r="E47" i="12"/>
  <c r="C120" i="1" l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AJ120" i="1" s="1"/>
  <c r="U120" i="1"/>
  <c r="V120" i="1"/>
  <c r="W120" i="1"/>
  <c r="X120" i="1"/>
  <c r="Y120" i="1"/>
  <c r="Z120" i="1"/>
  <c r="AA120" i="1"/>
  <c r="AB120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AJ123" i="1" s="1"/>
  <c r="U123" i="1"/>
  <c r="V123" i="1"/>
  <c r="W123" i="1"/>
  <c r="X123" i="1"/>
  <c r="Y123" i="1"/>
  <c r="Z123" i="1"/>
  <c r="AA123" i="1"/>
  <c r="AB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AJ124" i="1" s="1"/>
  <c r="U124" i="1"/>
  <c r="V124" i="1"/>
  <c r="W124" i="1"/>
  <c r="X124" i="1"/>
  <c r="Y124" i="1"/>
  <c r="Z124" i="1"/>
  <c r="AA124" i="1"/>
  <c r="AB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AJ125" i="1" s="1"/>
  <c r="U125" i="1"/>
  <c r="V125" i="1"/>
  <c r="W125" i="1"/>
  <c r="X125" i="1"/>
  <c r="Y125" i="1"/>
  <c r="Z125" i="1"/>
  <c r="AA125" i="1"/>
  <c r="AB125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AJ127" i="1" s="1"/>
  <c r="U127" i="1"/>
  <c r="V127" i="1"/>
  <c r="W127" i="1"/>
  <c r="X127" i="1"/>
  <c r="Y127" i="1"/>
  <c r="Z127" i="1"/>
  <c r="AA127" i="1"/>
  <c r="AB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AJ128" i="1" s="1"/>
  <c r="U128" i="1"/>
  <c r="V128" i="1"/>
  <c r="W128" i="1"/>
  <c r="X128" i="1"/>
  <c r="Y128" i="1"/>
  <c r="Z128" i="1"/>
  <c r="AA128" i="1"/>
  <c r="AB128" i="1"/>
  <c r="B128" i="1"/>
  <c r="B127" i="1"/>
  <c r="B125" i="1"/>
  <c r="B124" i="1"/>
  <c r="B123" i="1"/>
  <c r="B120" i="1"/>
  <c r="A128" i="1"/>
  <c r="A127" i="1"/>
  <c r="A125" i="1"/>
  <c r="A124" i="1"/>
  <c r="A123" i="1"/>
  <c r="A120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B83" i="1"/>
  <c r="B82" i="1"/>
  <c r="B81" i="1"/>
  <c r="B80" i="1"/>
  <c r="B77" i="1"/>
  <c r="A83" i="1"/>
  <c r="A82" i="1"/>
  <c r="A81" i="1"/>
  <c r="A80" i="1"/>
  <c r="A77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/>
  <c r="B35" i="1"/>
  <c r="B34" i="1"/>
  <c r="B33" i="1"/>
  <c r="A36" i="1"/>
  <c r="A35" i="1"/>
  <c r="A34" i="1"/>
  <c r="A33" i="1"/>
  <c r="A30" i="1"/>
  <c r="T18" i="51" l="1"/>
  <c r="U18" i="51"/>
  <c r="Z20" i="50"/>
  <c r="AA20" i="50"/>
  <c r="AB20" i="50"/>
  <c r="AC20" i="50"/>
  <c r="Y20" i="50"/>
  <c r="X20" i="50"/>
  <c r="V20" i="50"/>
  <c r="AK124" i="1"/>
  <c r="AK125" i="1"/>
  <c r="AK127" i="1"/>
  <c r="AK128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B113" i="1"/>
  <c r="B112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B111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U70" i="1" l="1"/>
  <c r="U68" i="1"/>
  <c r="AD25" i="1"/>
  <c r="D72" i="22" l="1"/>
  <c r="E72" i="22"/>
  <c r="F72" i="22"/>
  <c r="G72" i="22"/>
  <c r="H72" i="22"/>
  <c r="I72" i="22"/>
  <c r="J72" i="22"/>
  <c r="K72" i="22"/>
  <c r="D73" i="22"/>
  <c r="E73" i="22"/>
  <c r="F73" i="22"/>
  <c r="G73" i="22"/>
  <c r="H73" i="22"/>
  <c r="I73" i="22"/>
  <c r="J73" i="22"/>
  <c r="K73" i="22"/>
  <c r="D74" i="22"/>
  <c r="E74" i="22"/>
  <c r="F74" i="22"/>
  <c r="G74" i="22"/>
  <c r="H74" i="22"/>
  <c r="I74" i="22"/>
  <c r="J74" i="22"/>
  <c r="K74" i="22"/>
  <c r="D75" i="22"/>
  <c r="E75" i="22"/>
  <c r="F75" i="22"/>
  <c r="G75" i="22"/>
  <c r="H75" i="22"/>
  <c r="I75" i="22"/>
  <c r="J75" i="22"/>
  <c r="K75" i="22"/>
  <c r="D65" i="22"/>
  <c r="E65" i="22"/>
  <c r="F65" i="22"/>
  <c r="G65" i="22"/>
  <c r="H65" i="22"/>
  <c r="I65" i="22"/>
  <c r="J65" i="22"/>
  <c r="K65" i="22"/>
  <c r="D66" i="22"/>
  <c r="E66" i="22"/>
  <c r="K106" i="22" s="1"/>
  <c r="F66" i="22"/>
  <c r="O106" i="22" s="1"/>
  <c r="G66" i="22"/>
  <c r="S106" i="22" s="1"/>
  <c r="H66" i="22"/>
  <c r="W106" i="22" s="1"/>
  <c r="I66" i="22"/>
  <c r="AA106" i="22" s="1"/>
  <c r="J66" i="22"/>
  <c r="AE106" i="22" s="1"/>
  <c r="K66" i="22"/>
  <c r="AI106" i="22" s="1"/>
  <c r="D67" i="22"/>
  <c r="E67" i="22"/>
  <c r="L107" i="22" s="1"/>
  <c r="F67" i="22"/>
  <c r="P107" i="22" s="1"/>
  <c r="G67" i="22"/>
  <c r="T107" i="22" s="1"/>
  <c r="H67" i="22"/>
  <c r="X107" i="22" s="1"/>
  <c r="I67" i="22"/>
  <c r="AB107" i="22" s="1"/>
  <c r="J67" i="22"/>
  <c r="AF107" i="22" s="1"/>
  <c r="K67" i="22"/>
  <c r="AJ107" i="22" s="1"/>
  <c r="D68" i="22"/>
  <c r="E68" i="22"/>
  <c r="M108" i="22" s="1"/>
  <c r="F68" i="22"/>
  <c r="Q108" i="22" s="1"/>
  <c r="G68" i="22"/>
  <c r="U108" i="22" s="1"/>
  <c r="H68" i="22"/>
  <c r="Y108" i="22" s="1"/>
  <c r="I68" i="22"/>
  <c r="AC108" i="22" s="1"/>
  <c r="J68" i="22"/>
  <c r="AG108" i="22" s="1"/>
  <c r="K68" i="22"/>
  <c r="AK108" i="22" s="1"/>
  <c r="C75" i="22"/>
  <c r="C74" i="22"/>
  <c r="C73" i="22"/>
  <c r="C72" i="22"/>
  <c r="C68" i="22"/>
  <c r="C67" i="22"/>
  <c r="C66" i="22"/>
  <c r="C65" i="22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D48" i="13"/>
  <c r="D49" i="13"/>
  <c r="D50" i="13"/>
  <c r="D51" i="13"/>
  <c r="D52" i="13"/>
  <c r="C52" i="13"/>
  <c r="C51" i="13"/>
  <c r="C50" i="13"/>
  <c r="C49" i="13"/>
  <c r="C48" i="13"/>
  <c r="B52" i="13"/>
  <c r="B51" i="13"/>
  <c r="B50" i="13"/>
  <c r="B49" i="13"/>
  <c r="B48" i="13"/>
  <c r="B56" i="13" l="1"/>
  <c r="AA56" i="13"/>
  <c r="Z56" i="13"/>
  <c r="R56" i="13"/>
  <c r="J56" i="13"/>
  <c r="Y56" i="13"/>
  <c r="Q56" i="13"/>
  <c r="I56" i="13"/>
  <c r="X56" i="13"/>
  <c r="P56" i="13"/>
  <c r="H56" i="13"/>
  <c r="S56" i="13"/>
  <c r="W56" i="13"/>
  <c r="O56" i="13"/>
  <c r="G56" i="13"/>
  <c r="D56" i="13"/>
  <c r="V56" i="13"/>
  <c r="N56" i="13"/>
  <c r="F56" i="13"/>
  <c r="K56" i="13"/>
  <c r="C56" i="13"/>
  <c r="U53" i="13"/>
  <c r="M53" i="13"/>
  <c r="E53" i="13"/>
  <c r="U56" i="13"/>
  <c r="M56" i="13"/>
  <c r="E56" i="13"/>
  <c r="AB56" i="13"/>
  <c r="T56" i="13"/>
  <c r="L56" i="13"/>
  <c r="O53" i="13"/>
  <c r="W53" i="13"/>
  <c r="G53" i="13"/>
  <c r="B53" i="13"/>
  <c r="K53" i="13"/>
  <c r="Q53" i="13"/>
  <c r="C53" i="13"/>
  <c r="AA53" i="13"/>
  <c r="S53" i="13"/>
  <c r="Y53" i="13"/>
  <c r="I53" i="13"/>
  <c r="V53" i="13"/>
  <c r="N53" i="13"/>
  <c r="F53" i="13"/>
  <c r="D53" i="13"/>
  <c r="Z53" i="13"/>
  <c r="R53" i="13"/>
  <c r="J53" i="13"/>
  <c r="AB53" i="13"/>
  <c r="X53" i="13"/>
  <c r="T53" i="13"/>
  <c r="P53" i="13"/>
  <c r="L53" i="13"/>
  <c r="H53" i="13"/>
  <c r="AJ27" i="2"/>
  <c r="N65" i="1"/>
  <c r="N64" i="1"/>
  <c r="N63" i="1"/>
  <c r="K88" i="22"/>
  <c r="J88" i="22"/>
  <c r="I88" i="22"/>
  <c r="H88" i="22"/>
  <c r="G88" i="22"/>
  <c r="F88" i="22"/>
  <c r="E88" i="22"/>
  <c r="D88" i="22"/>
  <c r="C88" i="22"/>
  <c r="K87" i="22"/>
  <c r="J87" i="22"/>
  <c r="I87" i="22"/>
  <c r="H87" i="22"/>
  <c r="G87" i="22"/>
  <c r="F87" i="22"/>
  <c r="E87" i="22"/>
  <c r="D87" i="22"/>
  <c r="C87" i="22"/>
  <c r="K86" i="22"/>
  <c r="J86" i="22"/>
  <c r="I86" i="22"/>
  <c r="H86" i="22"/>
  <c r="G86" i="22"/>
  <c r="F86" i="22"/>
  <c r="E86" i="22"/>
  <c r="D86" i="22"/>
  <c r="C86" i="22"/>
  <c r="K85" i="22"/>
  <c r="J85" i="22"/>
  <c r="I85" i="22"/>
  <c r="H85" i="22"/>
  <c r="G85" i="22"/>
  <c r="F85" i="22"/>
  <c r="E85" i="22"/>
  <c r="D85" i="22"/>
  <c r="C85" i="22"/>
  <c r="K82" i="22"/>
  <c r="AK105" i="22" s="1"/>
  <c r="J82" i="22"/>
  <c r="I82" i="22"/>
  <c r="H82" i="22"/>
  <c r="G82" i="22"/>
  <c r="F82" i="22"/>
  <c r="E82" i="22"/>
  <c r="D82" i="22"/>
  <c r="D94" i="22" s="1"/>
  <c r="C82" i="22"/>
  <c r="C94" i="22" s="1"/>
  <c r="K81" i="22"/>
  <c r="AJ104" i="22" s="1"/>
  <c r="J81" i="22"/>
  <c r="I81" i="22"/>
  <c r="H81" i="22"/>
  <c r="G81" i="22"/>
  <c r="F81" i="22"/>
  <c r="E81" i="22"/>
  <c r="D81" i="22"/>
  <c r="D93" i="22" s="1"/>
  <c r="C81" i="22"/>
  <c r="C93" i="22" s="1"/>
  <c r="K80" i="22"/>
  <c r="AI103" i="22" s="1"/>
  <c r="J80" i="22"/>
  <c r="I80" i="22"/>
  <c r="H80" i="22"/>
  <c r="G80" i="22"/>
  <c r="F80" i="22"/>
  <c r="E80" i="22"/>
  <c r="D80" i="22"/>
  <c r="D92" i="22" s="1"/>
  <c r="C80" i="22"/>
  <c r="C92" i="22" s="1"/>
  <c r="K79" i="22"/>
  <c r="K91" i="22" s="1"/>
  <c r="J79" i="22"/>
  <c r="J91" i="22" s="1"/>
  <c r="I79" i="22"/>
  <c r="I91" i="22" s="1"/>
  <c r="H79" i="22"/>
  <c r="H91" i="22" s="1"/>
  <c r="G79" i="22"/>
  <c r="G91" i="22" s="1"/>
  <c r="F79" i="22"/>
  <c r="F91" i="22" s="1"/>
  <c r="E79" i="22"/>
  <c r="E91" i="22" s="1"/>
  <c r="D79" i="22"/>
  <c r="D91" i="22" s="1"/>
  <c r="C79" i="22"/>
  <c r="C91" i="22" s="1"/>
  <c r="J92" i="22" l="1"/>
  <c r="AE103" i="22"/>
  <c r="I93" i="22"/>
  <c r="AB104" i="22"/>
  <c r="H94" i="22"/>
  <c r="Y105" i="22"/>
  <c r="J93" i="22"/>
  <c r="AF104" i="22"/>
  <c r="E93" i="22"/>
  <c r="L104" i="22"/>
  <c r="I94" i="22"/>
  <c r="AC105" i="22"/>
  <c r="G92" i="22"/>
  <c r="S103" i="22"/>
  <c r="F93" i="22"/>
  <c r="P104" i="22"/>
  <c r="E94" i="22"/>
  <c r="M105" i="22"/>
  <c r="F92" i="22"/>
  <c r="O103" i="22"/>
  <c r="H92" i="22"/>
  <c r="W103" i="22"/>
  <c r="G93" i="22"/>
  <c r="T104" i="22"/>
  <c r="F94" i="22"/>
  <c r="Q105" i="22"/>
  <c r="J94" i="22"/>
  <c r="AG105" i="22"/>
  <c r="E92" i="22"/>
  <c r="K103" i="22"/>
  <c r="I92" i="22"/>
  <c r="AA103" i="22"/>
  <c r="H93" i="22"/>
  <c r="X104" i="22"/>
  <c r="G94" i="22"/>
  <c r="U105" i="22"/>
  <c r="T57" i="13"/>
  <c r="W57" i="13"/>
  <c r="AA57" i="13"/>
  <c r="X57" i="13"/>
  <c r="AB57" i="13"/>
  <c r="AC57" i="13"/>
  <c r="Y57" i="13"/>
  <c r="Y58" i="13"/>
  <c r="U57" i="13"/>
  <c r="V57" i="13"/>
  <c r="Z57" i="13"/>
  <c r="K93" i="22"/>
  <c r="K92" i="22"/>
  <c r="K94" i="22"/>
  <c r="AK28" i="51"/>
  <c r="C28" i="51"/>
  <c r="AJ28" i="51" l="1"/>
  <c r="AL28" i="51"/>
  <c r="C29" i="50" l="1"/>
  <c r="C30" i="50"/>
  <c r="C31" i="50"/>
  <c r="C32" i="50"/>
  <c r="C33" i="50"/>
  <c r="G106" i="22" l="1"/>
  <c r="H107" i="22"/>
  <c r="I108" i="22"/>
  <c r="I105" i="22" l="1"/>
  <c r="G103" i="22"/>
  <c r="H104" i="22"/>
  <c r="C38" i="13"/>
  <c r="C37" i="13"/>
  <c r="C36" i="13"/>
  <c r="C35" i="13"/>
  <c r="C34" i="13"/>
  <c r="C33" i="13"/>
  <c r="F55" i="12"/>
  <c r="C41" i="26" s="1"/>
  <c r="E41" i="26" s="1"/>
  <c r="J55" i="12" l="1"/>
  <c r="C39" i="13"/>
  <c r="C66" i="1" l="1"/>
  <c r="B65" i="1"/>
  <c r="B64" i="1"/>
  <c r="P17" i="17" l="1"/>
  <c r="AB65" i="1" l="1"/>
  <c r="M65" i="1"/>
  <c r="AB64" i="1"/>
  <c r="M64" i="1"/>
  <c r="AB63" i="1"/>
  <c r="M63" i="1"/>
  <c r="D66" i="1" l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AB66" i="1"/>
  <c r="C106" i="22" l="1"/>
  <c r="D107" i="22"/>
  <c r="E108" i="22"/>
  <c r="AB33" i="13" l="1"/>
  <c r="AB34" i="13"/>
  <c r="AB35" i="13"/>
  <c r="AB36" i="13"/>
  <c r="AB37" i="13"/>
  <c r="AB38" i="13"/>
  <c r="F54" i="12"/>
  <c r="C40" i="26" s="1"/>
  <c r="E40" i="26" s="1"/>
  <c r="J54" i="12" l="1"/>
  <c r="AB39" i="13"/>
  <c r="AI20" i="13"/>
  <c r="AI19" i="13"/>
  <c r="V66" i="1"/>
  <c r="W66" i="1"/>
  <c r="X66" i="1"/>
  <c r="Y66" i="1"/>
  <c r="Z66" i="1"/>
  <c r="AA66" i="1"/>
  <c r="E105" i="22" l="1"/>
  <c r="D104" i="22"/>
  <c r="C103" i="22"/>
  <c r="F51" i="12"/>
  <c r="F52" i="12"/>
  <c r="F53" i="12"/>
  <c r="F50" i="12"/>
  <c r="F19" i="12"/>
  <c r="F22" i="12"/>
  <c r="C8" i="26" s="1"/>
  <c r="E8" i="26" s="1"/>
  <c r="F23" i="12"/>
  <c r="C9" i="26" s="1"/>
  <c r="E9" i="26" s="1"/>
  <c r="F24" i="12"/>
  <c r="C10" i="26" s="1"/>
  <c r="E10" i="26" s="1"/>
  <c r="F25" i="12"/>
  <c r="C11" i="26" s="1"/>
  <c r="E11" i="26" s="1"/>
  <c r="F26" i="12"/>
  <c r="C12" i="26" s="1"/>
  <c r="E12" i="26" s="1"/>
  <c r="F27" i="12"/>
  <c r="C13" i="26" s="1"/>
  <c r="E13" i="26" s="1"/>
  <c r="F28" i="12"/>
  <c r="C14" i="26" s="1"/>
  <c r="E14" i="26" s="1"/>
  <c r="F29" i="12"/>
  <c r="C15" i="26" s="1"/>
  <c r="E15" i="26" s="1"/>
  <c r="F30" i="12"/>
  <c r="C16" i="26" s="1"/>
  <c r="E16" i="26" s="1"/>
  <c r="F31" i="12"/>
  <c r="C17" i="26" s="1"/>
  <c r="E17" i="26" s="1"/>
  <c r="F32" i="12"/>
  <c r="C18" i="26" s="1"/>
  <c r="E18" i="26" s="1"/>
  <c r="F33" i="12"/>
  <c r="C19" i="26" s="1"/>
  <c r="E19" i="26" s="1"/>
  <c r="F34" i="12"/>
  <c r="C20" i="26" s="1"/>
  <c r="E20" i="26" s="1"/>
  <c r="F35" i="12"/>
  <c r="C21" i="26" s="1"/>
  <c r="E21" i="26" s="1"/>
  <c r="F36" i="12"/>
  <c r="C22" i="26" s="1"/>
  <c r="E22" i="26" s="1"/>
  <c r="F37" i="12"/>
  <c r="C23" i="26" s="1"/>
  <c r="E23" i="26" s="1"/>
  <c r="F38" i="12"/>
  <c r="C24" i="26" s="1"/>
  <c r="E24" i="26" s="1"/>
  <c r="F39" i="12"/>
  <c r="C25" i="26" s="1"/>
  <c r="E25" i="26" s="1"/>
  <c r="F40" i="12"/>
  <c r="C26" i="26" s="1"/>
  <c r="E26" i="26" s="1"/>
  <c r="F41" i="12"/>
  <c r="C27" i="26" s="1"/>
  <c r="E27" i="26" s="1"/>
  <c r="F42" i="12"/>
  <c r="C28" i="26" s="1"/>
  <c r="E28" i="26" s="1"/>
  <c r="F43" i="12"/>
  <c r="C29" i="26" s="1"/>
  <c r="E29" i="26" s="1"/>
  <c r="F44" i="12"/>
  <c r="C30" i="26" s="1"/>
  <c r="E30" i="26" s="1"/>
  <c r="F45" i="12"/>
  <c r="C31" i="26" s="1"/>
  <c r="E31" i="26" s="1"/>
  <c r="F46" i="12"/>
  <c r="C32" i="26" s="1"/>
  <c r="E32" i="26" s="1"/>
  <c r="F47" i="12"/>
  <c r="C33" i="26" s="1"/>
  <c r="E33" i="26" s="1"/>
  <c r="F48" i="12"/>
  <c r="F49" i="12"/>
  <c r="F21" i="12"/>
  <c r="C7" i="26" s="1"/>
  <c r="E7" i="26" s="1"/>
  <c r="F20" i="12"/>
  <c r="C6" i="26" s="1"/>
  <c r="E6" i="26" s="1"/>
  <c r="J50" i="12" l="1"/>
  <c r="C36" i="26"/>
  <c r="E36" i="26" s="1"/>
  <c r="J53" i="12"/>
  <c r="C39" i="26"/>
  <c r="E39" i="26" s="1"/>
  <c r="J51" i="12"/>
  <c r="C37" i="26"/>
  <c r="E37" i="26" s="1"/>
  <c r="J48" i="12"/>
  <c r="C34" i="26"/>
  <c r="E34" i="26" s="1"/>
  <c r="J49" i="12"/>
  <c r="C35" i="26"/>
  <c r="E35" i="26" s="1"/>
  <c r="J52" i="12"/>
  <c r="C38" i="26"/>
  <c r="E38" i="26" s="1"/>
  <c r="J37" i="12"/>
  <c r="J28" i="12"/>
  <c r="J26" i="12"/>
  <c r="J29" i="12"/>
  <c r="J44" i="12"/>
  <c r="J35" i="12"/>
  <c r="J21" i="12"/>
  <c r="J25" i="12"/>
  <c r="J45" i="12"/>
  <c r="J43" i="12"/>
  <c r="J42" i="12"/>
  <c r="J24" i="12"/>
  <c r="J36" i="12"/>
  <c r="J27" i="12"/>
  <c r="J41" i="12"/>
  <c r="J33" i="12"/>
  <c r="J40" i="12"/>
  <c r="J23" i="12"/>
  <c r="J20" i="12"/>
  <c r="J34" i="12"/>
  <c r="J32" i="12"/>
  <c r="J47" i="12"/>
  <c r="J39" i="12"/>
  <c r="J31" i="12"/>
  <c r="J46" i="12"/>
  <c r="J38" i="12"/>
  <c r="J30" i="12"/>
  <c r="J22" i="12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D38" i="13"/>
  <c r="D39" i="13" s="1"/>
  <c r="E38" i="13"/>
  <c r="F38" i="13"/>
  <c r="F39" i="13" s="1"/>
  <c r="G38" i="13"/>
  <c r="H38" i="13"/>
  <c r="I38" i="13"/>
  <c r="J38" i="13"/>
  <c r="K38" i="13"/>
  <c r="L38" i="13"/>
  <c r="M38" i="13"/>
  <c r="N38" i="13"/>
  <c r="O38" i="13"/>
  <c r="P38" i="13"/>
  <c r="Q38" i="13"/>
  <c r="Q39" i="13" s="1"/>
  <c r="R38" i="13"/>
  <c r="S38" i="13"/>
  <c r="T38" i="13"/>
  <c r="U38" i="13"/>
  <c r="V38" i="13"/>
  <c r="W38" i="13"/>
  <c r="X38" i="13"/>
  <c r="Y38" i="13"/>
  <c r="Y39" i="13" s="1"/>
  <c r="Z38" i="13"/>
  <c r="AA38" i="13"/>
  <c r="B38" i="13"/>
  <c r="B37" i="13"/>
  <c r="B35" i="13"/>
  <c r="B33" i="13"/>
  <c r="B34" i="13"/>
  <c r="D20" i="12"/>
  <c r="C6" i="25" s="1"/>
  <c r="D56" i="12"/>
  <c r="D55" i="12"/>
  <c r="D54" i="12"/>
  <c r="D53" i="12"/>
  <c r="D52" i="12"/>
  <c r="D51" i="12"/>
  <c r="D50" i="12"/>
  <c r="D49" i="12"/>
  <c r="D48" i="12"/>
  <c r="D46" i="12"/>
  <c r="D47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31" i="12"/>
  <c r="D27" i="12"/>
  <c r="D28" i="12"/>
  <c r="D29" i="12"/>
  <c r="D30" i="12"/>
  <c r="D26" i="12"/>
  <c r="D22" i="12"/>
  <c r="D23" i="12"/>
  <c r="D24" i="12"/>
  <c r="D25" i="12"/>
  <c r="V12" i="3"/>
  <c r="AG12" i="3" s="1"/>
  <c r="W12" i="3"/>
  <c r="AH12" i="3" s="1"/>
  <c r="U12" i="3"/>
  <c r="AF12" i="3" s="1"/>
  <c r="T12" i="3"/>
  <c r="AE12" i="3" s="1"/>
  <c r="R12" i="3"/>
  <c r="AC12" i="3" s="1"/>
  <c r="S12" i="3"/>
  <c r="AD12" i="3" s="1"/>
  <c r="O12" i="3"/>
  <c r="Z12" i="3" s="1"/>
  <c r="C10" i="25" l="1"/>
  <c r="E10" i="25" s="1"/>
  <c r="E9" i="25"/>
  <c r="C9" i="25"/>
  <c r="E31" i="25"/>
  <c r="C31" i="25"/>
  <c r="C23" i="25"/>
  <c r="E23" i="25" s="1"/>
  <c r="C34" i="25"/>
  <c r="E34" i="25" s="1"/>
  <c r="E42" i="25"/>
  <c r="C42" i="25"/>
  <c r="E24" i="25"/>
  <c r="C24" i="25"/>
  <c r="C30" i="25"/>
  <c r="E30" i="25" s="1"/>
  <c r="C41" i="25"/>
  <c r="E41" i="25" s="1"/>
  <c r="E22" i="25"/>
  <c r="C22" i="25"/>
  <c r="E12" i="25"/>
  <c r="C12" i="25"/>
  <c r="C29" i="25"/>
  <c r="E29" i="25" s="1"/>
  <c r="C21" i="25"/>
  <c r="E21" i="25" s="1"/>
  <c r="E36" i="25"/>
  <c r="C36" i="25"/>
  <c r="E35" i="25"/>
  <c r="C35" i="25"/>
  <c r="C16" i="25"/>
  <c r="E16" i="25" s="1"/>
  <c r="C28" i="25"/>
  <c r="E28" i="25" s="1"/>
  <c r="E20" i="25"/>
  <c r="C20" i="25"/>
  <c r="E37" i="25"/>
  <c r="C37" i="25"/>
  <c r="C32" i="25"/>
  <c r="E32" i="25" s="1"/>
  <c r="C8" i="25"/>
  <c r="E8" i="25" s="1"/>
  <c r="E15" i="25"/>
  <c r="C15" i="25"/>
  <c r="E27" i="25"/>
  <c r="C27" i="25"/>
  <c r="C19" i="25"/>
  <c r="E19" i="25" s="1"/>
  <c r="C38" i="25"/>
  <c r="E38" i="25" s="1"/>
  <c r="E14" i="25"/>
  <c r="C14" i="25"/>
  <c r="E26" i="25"/>
  <c r="C26" i="25"/>
  <c r="C18" i="25"/>
  <c r="E18" i="25" s="1"/>
  <c r="C39" i="25"/>
  <c r="E39" i="25" s="1"/>
  <c r="E17" i="25"/>
  <c r="C17" i="25"/>
  <c r="E11" i="25"/>
  <c r="C11" i="25"/>
  <c r="C13" i="25"/>
  <c r="E13" i="25" s="1"/>
  <c r="C25" i="25"/>
  <c r="E25" i="25" s="1"/>
  <c r="E33" i="25"/>
  <c r="C33" i="25"/>
  <c r="E40" i="25"/>
  <c r="C40" i="25"/>
  <c r="H20" i="12"/>
  <c r="E6" i="25"/>
  <c r="AI12" i="3"/>
  <c r="AI16" i="3"/>
  <c r="I39" i="13"/>
  <c r="R39" i="13"/>
  <c r="W39" i="13"/>
  <c r="H39" i="13"/>
  <c r="P39" i="13"/>
  <c r="G39" i="13"/>
  <c r="O39" i="13"/>
  <c r="L39" i="13"/>
  <c r="T39" i="13"/>
  <c r="V39" i="13"/>
  <c r="S39" i="13"/>
  <c r="K39" i="13"/>
  <c r="J39" i="13"/>
  <c r="N39" i="13"/>
  <c r="E39" i="13"/>
  <c r="U39" i="13"/>
  <c r="M39" i="13"/>
  <c r="X39" i="13"/>
  <c r="Z39" i="13"/>
  <c r="AI50" i="3"/>
  <c r="AI39" i="3"/>
  <c r="AI28" i="3"/>
  <c r="AI20" i="3"/>
  <c r="AA39" i="13"/>
  <c r="AI24" i="3"/>
  <c r="AI35" i="3"/>
  <c r="AI32" i="3"/>
  <c r="AI46" i="3"/>
  <c r="AI36" i="3"/>
  <c r="AI33" i="3"/>
  <c r="AI25" i="3"/>
  <c r="AI17" i="3"/>
  <c r="AI42" i="3"/>
  <c r="AI30" i="3"/>
  <c r="AI22" i="3"/>
  <c r="AI49" i="3"/>
  <c r="AI38" i="3"/>
  <c r="AI27" i="3"/>
  <c r="AI19" i="3"/>
  <c r="AI51" i="3"/>
  <c r="AI40" i="3"/>
  <c r="AI29" i="3"/>
  <c r="AI21" i="3"/>
  <c r="AI47" i="3"/>
  <c r="AI37" i="3"/>
  <c r="AI26" i="3"/>
  <c r="AI18" i="3"/>
  <c r="AI52" i="3"/>
  <c r="AI43" i="3"/>
  <c r="AI34" i="3"/>
  <c r="AI31" i="3"/>
  <c r="AI23" i="3"/>
  <c r="H27" i="12"/>
  <c r="H53" i="12"/>
  <c r="H31" i="12"/>
  <c r="H47" i="12"/>
  <c r="H23" i="12"/>
  <c r="H45" i="12"/>
  <c r="H37" i="12"/>
  <c r="H46" i="12"/>
  <c r="H55" i="12"/>
  <c r="H25" i="12"/>
  <c r="H39" i="12"/>
  <c r="H24" i="12"/>
  <c r="H38" i="12"/>
  <c r="H54" i="12"/>
  <c r="H22" i="12"/>
  <c r="H44" i="12"/>
  <c r="H36" i="12"/>
  <c r="H48" i="12"/>
  <c r="H56" i="12"/>
  <c r="H26" i="12"/>
  <c r="H35" i="12"/>
  <c r="H42" i="12"/>
  <c r="H50" i="12"/>
  <c r="H29" i="12"/>
  <c r="H41" i="12"/>
  <c r="H33" i="12"/>
  <c r="H51" i="12"/>
  <c r="H43" i="12"/>
  <c r="H49" i="12"/>
  <c r="H30" i="12"/>
  <c r="H34" i="12"/>
  <c r="H28" i="12"/>
  <c r="H40" i="12"/>
  <c r="H32" i="12"/>
  <c r="H52" i="12"/>
  <c r="D21" i="12"/>
  <c r="D19" i="12"/>
  <c r="B39" i="13"/>
  <c r="C7" i="25" l="1"/>
  <c r="E7" i="25" s="1"/>
  <c r="H21" i="12"/>
</calcChain>
</file>

<file path=xl/sharedStrings.xml><?xml version="1.0" encoding="utf-8"?>
<sst xmlns="http://schemas.openxmlformats.org/spreadsheetml/2006/main" count="1909" uniqueCount="349">
  <si>
    <t>Source of data</t>
  </si>
  <si>
    <t>Eurostat</t>
  </si>
  <si>
    <t>UNIT</t>
  </si>
  <si>
    <t>GEO</t>
  </si>
  <si>
    <t>:</t>
  </si>
  <si>
    <t>Imports</t>
  </si>
  <si>
    <t>Nuclear heat</t>
  </si>
  <si>
    <t>Exports</t>
  </si>
  <si>
    <t>TIME</t>
  </si>
  <si>
    <t>Electricity</t>
  </si>
  <si>
    <t>Other</t>
  </si>
  <si>
    <t>Non-renewable waste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</si>
  <si>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</si>
  <si>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</si>
  <si>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</si>
  <si>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</si>
  <si>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</si>
  <si>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</si>
  <si>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</si>
  <si>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</si>
  <si>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</si>
  <si>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</si>
  <si>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</si>
  <si>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</si>
  <si>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</si>
  <si>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</si>
  <si>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</si>
  <si>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</si>
  <si>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</si>
  <si>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</si>
  <si>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</si>
  <si>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</si>
  <si>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</si>
  <si>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</si>
  <si>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</si>
  <si>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</si>
  <si>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</si>
  <si>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</si>
  <si>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</si>
  <si>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</si>
  <si>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Montenegro</t>
  </si>
  <si>
    <t>Albania</t>
  </si>
  <si>
    <t>Serbia</t>
  </si>
  <si>
    <t>Moldova</t>
  </si>
  <si>
    <t>Ukraine</t>
  </si>
  <si>
    <t>Gross inland consumption</t>
  </si>
  <si>
    <t>GEO/TIME</t>
  </si>
  <si>
    <t>AGE</t>
  </si>
  <si>
    <t>Total</t>
  </si>
  <si>
    <t>SEX</t>
  </si>
  <si>
    <t>Bosnia and Herzegovina</t>
  </si>
  <si>
    <t>Georgia</t>
  </si>
  <si>
    <t>Energy transformation</t>
  </si>
  <si>
    <t>Non-energy use</t>
  </si>
  <si>
    <t>Industry sector</t>
  </si>
  <si>
    <t>Services</t>
  </si>
  <si>
    <t>Industry</t>
  </si>
  <si>
    <t>Road transport</t>
  </si>
  <si>
    <t>Other transport</t>
  </si>
  <si>
    <t>CLV10_MEUR - Chain linked volumes (2010), million euro</t>
  </si>
  <si>
    <t>B1GQ - Gross domestic product at market prices</t>
  </si>
  <si>
    <t>NA_ITEM</t>
  </si>
  <si>
    <t>GEO/UNIT</t>
  </si>
  <si>
    <t>CP_MEUR - Current prices, million euro</t>
  </si>
  <si>
    <t>CLV05_MEUR - Chain linked volumes (2005), million euro</t>
  </si>
  <si>
    <t>Special value:</t>
  </si>
  <si>
    <t>not available</t>
  </si>
  <si>
    <t>Total (all fuels)</t>
  </si>
  <si>
    <t>Solid fossil fuels</t>
  </si>
  <si>
    <t>Net imports</t>
  </si>
  <si>
    <t>Import dependency</t>
  </si>
  <si>
    <t>Self sufficiency</t>
  </si>
  <si>
    <t>(%)</t>
  </si>
  <si>
    <t>Natural gas</t>
  </si>
  <si>
    <t>Naphtha</t>
  </si>
  <si>
    <t>Crude oil</t>
  </si>
  <si>
    <t>Fuel oil</t>
  </si>
  <si>
    <t>Households</t>
  </si>
  <si>
    <t>Transport</t>
  </si>
  <si>
    <t>Inland waterways</t>
  </si>
  <si>
    <t>Rail</t>
  </si>
  <si>
    <t>Domestic aviation</t>
  </si>
  <si>
    <t>Road</t>
  </si>
  <si>
    <t>International aviation</t>
  </si>
  <si>
    <t>NRG_BAL</t>
  </si>
  <si>
    <t>Primary production</t>
  </si>
  <si>
    <t>Oil and petroleum products (excluding biofuel portion)</t>
  </si>
  <si>
    <t>Renewables and biofuels</t>
  </si>
  <si>
    <t>Heat</t>
  </si>
  <si>
    <t>SIEC/TIME</t>
  </si>
  <si>
    <t>Final consumption - non-energy use</t>
  </si>
  <si>
    <t>Final consumption - energy use</t>
  </si>
  <si>
    <t>Manufactured gases</t>
  </si>
  <si>
    <t>Peat and peat products</t>
  </si>
  <si>
    <t>Oil shale and oil sands</t>
  </si>
  <si>
    <t>GEO/SIEC</t>
  </si>
  <si>
    <t>Czechia</t>
  </si>
  <si>
    <t>North Macedonia</t>
  </si>
  <si>
    <t>SIEC</t>
  </si>
  <si>
    <t>NRG_BAL/TIME</t>
  </si>
  <si>
    <t>Transformation input - energy use</t>
  </si>
  <si>
    <t>Transformation output</t>
  </si>
  <si>
    <t>Energy sector - energy use</t>
  </si>
  <si>
    <t>Final consumption - industry sector - energy use</t>
  </si>
  <si>
    <t>Final consumption - transport sector - energy use</t>
  </si>
  <si>
    <t>Final consumption - transport sector - road - energy use</t>
  </si>
  <si>
    <t>Final consumption - other sectors - energy use</t>
  </si>
  <si>
    <t>Final consumption - other sectors - households - energy use</t>
  </si>
  <si>
    <t>Final consumption - other sectors - commercial and public services - energy use</t>
  </si>
  <si>
    <t>Final consumption - transport sector - rail - energy use</t>
  </si>
  <si>
    <t>Final consumption - transport sector - domestic aviation - energy use</t>
  </si>
  <si>
    <t>Final consumption - transport sector - domestic navigation - energy use</t>
  </si>
  <si>
    <t>International maritime bunkers</t>
  </si>
  <si>
    <t>Oil and petroleum products</t>
  </si>
  <si>
    <t>Gas oil and diesel oil</t>
  </si>
  <si>
    <t>Motor gasoline</t>
  </si>
  <si>
    <t>Domestic production and stock changes</t>
  </si>
  <si>
    <t>Other (¹)</t>
  </si>
  <si>
    <t>European Union - 27 countries (from 2020)</t>
  </si>
  <si>
    <t>Population</t>
  </si>
  <si>
    <t>2017/2018</t>
  </si>
  <si>
    <t>Share total 2018</t>
  </si>
  <si>
    <t>1990/2018</t>
  </si>
  <si>
    <t>2008/2018</t>
  </si>
  <si>
    <t>* This designation is without prejudice to positions on status, and is in line with UNSCR 1244 and the ICJ Opinion on the Kosovo Declaration of Independence.</t>
  </si>
  <si>
    <t>Kosovo*</t>
  </si>
  <si>
    <t>2018/2019</t>
  </si>
  <si>
    <t>2009-2019</t>
  </si>
  <si>
    <t>Share in total 2019</t>
  </si>
  <si>
    <t>1990/2019</t>
  </si>
  <si>
    <t>2009/2019</t>
  </si>
  <si>
    <t>Share</t>
  </si>
  <si>
    <t>2019-2009</t>
  </si>
  <si>
    <t>2019-2014</t>
  </si>
  <si>
    <t>EU</t>
  </si>
  <si>
    <t>EU average per capita</t>
  </si>
  <si>
    <t>2019/2007</t>
  </si>
  <si>
    <t>2008/1990</t>
  </si>
  <si>
    <t>2009/2008</t>
  </si>
  <si>
    <t>2019/2008</t>
  </si>
  <si>
    <t>2019/1990</t>
  </si>
  <si>
    <t>Terajoule (TJ)</t>
  </si>
  <si>
    <t>Petajoule (PJ)</t>
  </si>
  <si>
    <t>Gross available energy</t>
  </si>
  <si>
    <t>Terajoule</t>
  </si>
  <si>
    <t>CP_MPPS_EU27_2020 - Current prices, million purchasing power standards (PPS, EU27 from 2020)</t>
  </si>
  <si>
    <t>(Gigajoule per thousand EUR PPS)</t>
  </si>
  <si>
    <t>(gigajoule per thousand EUR PPS)</t>
  </si>
  <si>
    <t>[Gross available energy divided by GDP PPS]</t>
  </si>
  <si>
    <t>Petajoules</t>
  </si>
  <si>
    <t>(% of total, based on terajoules)</t>
  </si>
  <si>
    <t>(terajoules)</t>
  </si>
  <si>
    <t>(terajoules per capita)</t>
  </si>
  <si>
    <t>1990/2020</t>
  </si>
  <si>
    <t>2010/2020</t>
  </si>
  <si>
    <t>2020/2007</t>
  </si>
  <si>
    <t>(1990 = 100, based on terajoules)</t>
  </si>
  <si>
    <t>2008/2020</t>
  </si>
  <si>
    <t>2020/1990</t>
  </si>
  <si>
    <t>(terajoule)</t>
  </si>
  <si>
    <t>(kilogram of oil equivalent per € thousand)</t>
  </si>
  <si>
    <t>Open product page</t>
  </si>
  <si>
    <t>Open in Data Browser</t>
  </si>
  <si>
    <t xml:space="preserve">Last update of data: </t>
  </si>
  <si>
    <t>28/04/2023 11:00</t>
  </si>
  <si>
    <t xml:space="preserve">Last change of data structure: 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</si>
  <si>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</si>
  <si>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</si>
  <si>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</si>
  <si>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</si>
  <si>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</si>
  <si>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</si>
  <si>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</si>
  <si>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</si>
  <si>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</si>
  <si>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</si>
  <si>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</si>
  <si>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</si>
  <si>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</si>
  <si>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</si>
  <si>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</si>
  <si>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</si>
  <si>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</si>
  <si>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</si>
  <si>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</si>
  <si>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</si>
  <si>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</si>
  <si>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</si>
  <si>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</si>
  <si>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</si>
  <si>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</si>
  <si>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</si>
  <si>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</si>
  <si>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</si>
  <si>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</si>
  <si>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</si>
  <si>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</si>
  <si>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</si>
  <si>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Complete energy balances [NRG_BAL_C__custom_6166520]</t>
  </si>
  <si>
    <t>2020/2021</t>
  </si>
  <si>
    <t>1990/2021</t>
  </si>
  <si>
    <t>Figure 9: Final energy consumption by fuel, EU, 1990-2021</t>
  </si>
  <si>
    <t>Complete energy balances [NRG_BAL_C__custom_6167407]</t>
  </si>
  <si>
    <t>Figure 2: Imports of selected energy products, EU, 1990-2021</t>
  </si>
  <si>
    <t>Figure 3: Exports of selected energy products, EU, 1990-2021</t>
  </si>
  <si>
    <t>Türkiye</t>
  </si>
  <si>
    <t>Complete energy balances [NRG_BAL_C__custom_6168045]</t>
  </si>
  <si>
    <t>Population on 1 January by age and sex [DEMO_PJAN__custom_6168709]</t>
  </si>
  <si>
    <t>04/04/2023 23:00</t>
  </si>
  <si>
    <t>GDP and main components (output, expenditure and income) [NAMA_10_GDP__custom_6168792]</t>
  </si>
  <si>
    <t>First table data copied from previous sheet</t>
  </si>
  <si>
    <t>Y</t>
  </si>
  <si>
    <t>N</t>
  </si>
  <si>
    <t>Euro Area (Y/N)</t>
  </si>
  <si>
    <t>(gigajoule per person)</t>
  </si>
  <si>
    <t>Gigajoule (GJ) per person</t>
  </si>
  <si>
    <t>Complete energy balances [NRG_BAL_C__custom_6179587]</t>
  </si>
  <si>
    <t xml:space="preserve">Dataset: </t>
  </si>
  <si>
    <t xml:space="preserve">Last updated: </t>
  </si>
  <si>
    <t>Time frequency</t>
  </si>
  <si>
    <t>Annual</t>
  </si>
  <si>
    <t>Standard international energy product classification (SIEC)</t>
  </si>
  <si>
    <t>Unit of measure</t>
  </si>
  <si>
    <t>Geopolitical entity (reporting)</t>
  </si>
  <si>
    <t>Data linked to DATA-5</t>
  </si>
  <si>
    <t>Simplified energy balances [NRG_BAL_S__custom_6180646]</t>
  </si>
  <si>
    <t>Data extracted on 12/05/2023 15:45:40 from [ESTAT]</t>
  </si>
  <si>
    <t>Figure 15: Energy intensity of the economy, in selected years, 2010-2021</t>
  </si>
  <si>
    <t>[Gross available energy divided by GDP - Chain linked volumes (2010)]</t>
  </si>
  <si>
    <t>Energy intensity [NRG_IND_EI__custom_6180875]</t>
  </si>
  <si>
    <t>Data extracted on 12/05/2023 15:58:17 from [ESTAT]</t>
  </si>
  <si>
    <t>28/04/2023 12:15</t>
  </si>
  <si>
    <t>Energy balance</t>
  </si>
  <si>
    <t>Energy intensity of GDP in chain linked volumes (2010)</t>
  </si>
  <si>
    <t>Kilograms of oil equivalent (KGOE) per thousand euro</t>
  </si>
  <si>
    <t>Data extracted on 12/05/2023 16:17:39 from [ESTAT]</t>
  </si>
  <si>
    <t>Simplified energy balances [NRG_BAL_S__custom_6181170]</t>
  </si>
  <si>
    <t>Population on 1 January by age and sex [DEMO_PJAN__custom_6182055]</t>
  </si>
  <si>
    <t>Data extracted on 12/05/2023 17:11:39 from [ESTAT]</t>
  </si>
  <si>
    <t>Number</t>
  </si>
  <si>
    <t>Age class</t>
  </si>
  <si>
    <t>Sex</t>
  </si>
  <si>
    <t>Figure 7: Gross available energy per capita, 1990 and 2021</t>
  </si>
  <si>
    <t>Simplified energy balances [NRG_BAL_S__custom_6201413]</t>
  </si>
  <si>
    <t>Data extracted on 15/05/2023 09:14:38 from [ESTAT]</t>
  </si>
  <si>
    <t>NRG_BAL (Labels)</t>
  </si>
  <si>
    <t>SIEC (Labels)</t>
  </si>
  <si>
    <t/>
  </si>
  <si>
    <t>Share in total 2021</t>
  </si>
  <si>
    <t>2019/2021</t>
  </si>
  <si>
    <t>2011/2021</t>
  </si>
  <si>
    <t>Transport activities</t>
  </si>
  <si>
    <t>(¹) International aviation and maritime bunkers are excluded from category Final energy consumption for transport.</t>
  </si>
  <si>
    <t>BE</t>
  </si>
  <si>
    <t>CZ</t>
  </si>
  <si>
    <t>DE</t>
  </si>
  <si>
    <t>GE</t>
  </si>
  <si>
    <t>ES</t>
  </si>
  <si>
    <t>FR</t>
  </si>
  <si>
    <t>IT</t>
  </si>
  <si>
    <t>CY</t>
  </si>
  <si>
    <t>LU</t>
  </si>
  <si>
    <t>HU</t>
  </si>
  <si>
    <t>RO</t>
  </si>
  <si>
    <t>FI</t>
  </si>
  <si>
    <t>NO</t>
  </si>
  <si>
    <t>BG</t>
  </si>
  <si>
    <t>DK</t>
  </si>
  <si>
    <t>EE</t>
  </si>
  <si>
    <t>IE</t>
  </si>
  <si>
    <t>EL</t>
  </si>
  <si>
    <t>HR</t>
  </si>
  <si>
    <t>LV</t>
  </si>
  <si>
    <t>LT</t>
  </si>
  <si>
    <t>MT</t>
  </si>
  <si>
    <t>NL</t>
  </si>
  <si>
    <t>AT</t>
  </si>
  <si>
    <t>PL</t>
  </si>
  <si>
    <t>PT</t>
  </si>
  <si>
    <t>SI</t>
  </si>
  <si>
    <t>SK</t>
  </si>
  <si>
    <t>SE</t>
  </si>
  <si>
    <t>IS</t>
  </si>
  <si>
    <t>MD</t>
  </si>
  <si>
    <t>MK</t>
  </si>
  <si>
    <t>AL</t>
  </si>
  <si>
    <t>RS</t>
  </si>
  <si>
    <t>XK</t>
  </si>
  <si>
    <t>BA</t>
  </si>
  <si>
    <t>2022</t>
  </si>
  <si>
    <t>Figure 1: Primary energy production by fuel, EU, 1990-2022</t>
  </si>
  <si>
    <t>28/04/2024 23:00</t>
  </si>
  <si>
    <t>Figure 4: Gross available energy by fuel, EU, 1990-2022</t>
  </si>
  <si>
    <t>Figure 5: Gross available energy by fuel, EU, 1990-2022</t>
  </si>
  <si>
    <t>Figure 13: Non-energy consumption by fuel, EU-27, 1990-2022</t>
  </si>
  <si>
    <t>25/04/2024 11:00</t>
  </si>
  <si>
    <t>Iceland*</t>
  </si>
  <si>
    <t>Kosovo**</t>
  </si>
  <si>
    <t>** This designation is without prejudice to positions on status, and is in line with UNSCR 1244 and the ICJ Opinion on the Kosovo Declaration of Independence.</t>
  </si>
  <si>
    <t>*Data for 2021</t>
  </si>
  <si>
    <t>Figure 6: Gross available energy by fuel, 2022</t>
  </si>
  <si>
    <t>* Data for 2021</t>
  </si>
  <si>
    <t>19/04/2024 23:00</t>
  </si>
  <si>
    <t>Moldova*</t>
  </si>
  <si>
    <t>23/04/2024 23:00</t>
  </si>
  <si>
    <t>15/01/2024 23:00</t>
  </si>
  <si>
    <t>MAP DATA 2022
energy per capita</t>
  </si>
  <si>
    <t>MAP DATA 2022
energy per GDP PPS</t>
  </si>
  <si>
    <t>Map 1: Energy consumption per capita, 2022</t>
  </si>
  <si>
    <t>Map 2: Energy intensity of the economy, 2022</t>
  </si>
  <si>
    <t>IMAGE (europa.eu)</t>
  </si>
  <si>
    <t>TR</t>
  </si>
  <si>
    <t>ME</t>
  </si>
  <si>
    <t>Data extracted on 03/05/2024 14:40:43 from [ESTAT]</t>
  </si>
  <si>
    <t>Figure 8: Structural shares of energy use in main categories of energy balances, EU, 1990-2022</t>
  </si>
  <si>
    <t>Figure 11: Final energy consumption by sector, EU, 1990-2022</t>
  </si>
  <si>
    <t>Figure 10: Final energy consumption by sector, EU, 2022</t>
  </si>
  <si>
    <t>Figure 12: Energy consumption by transport mode, EU, 1990-2022</t>
  </si>
  <si>
    <t>Consumption (gross available energy)</t>
  </si>
  <si>
    <t>Figure 2: Imports of selected energy products, EU, 1990-2022</t>
  </si>
  <si>
    <t>Figure 3: Exports of selected energy products, EU, 1990-2022</t>
  </si>
  <si>
    <t>Figure 7: Gross available energy per capita, 1990 and 2022</t>
  </si>
  <si>
    <t>Figure 9: Final energy consumption by fuel, EU, 1990-2022</t>
  </si>
  <si>
    <t>Figure 13: Non-energy consumption by fuel, EU, 1990-2022</t>
  </si>
  <si>
    <t>Figure 14: Energy dependency by fuel, EU, in selected years, 1990-2022</t>
  </si>
  <si>
    <t>Figure 15: Energy intensity of the economy, in selected years, 2010-2022</t>
  </si>
  <si>
    <t>Share in total 2022</t>
  </si>
  <si>
    <t>Share in total 2020</t>
  </si>
  <si>
    <t>2021/2022</t>
  </si>
  <si>
    <t>Share total 2022</t>
  </si>
  <si>
    <t>2012-2022</t>
  </si>
  <si>
    <t>1990/2022</t>
  </si>
  <si>
    <t>2022/2006</t>
  </si>
  <si>
    <t>2007/2022</t>
  </si>
  <si>
    <t>2022/2019</t>
  </si>
  <si>
    <r>
      <t>Source:</t>
    </r>
    <r>
      <rPr>
        <sz val="10"/>
        <rFont val="Arial"/>
        <family val="2"/>
      </rPr>
      <t xml:space="preserve"> Eurostat (online data code: nrg_bal_c)</t>
    </r>
  </si>
  <si>
    <r>
      <t>Source:</t>
    </r>
    <r>
      <rPr>
        <sz val="10"/>
        <rFont val="Arial"/>
        <family val="2"/>
      </rPr>
      <t xml:space="preserve"> Eurostat (online data codes: nrg_ind_ei)</t>
    </r>
  </si>
  <si>
    <r>
      <t>Source:</t>
    </r>
    <r>
      <rPr>
        <sz val="10"/>
        <rFont val="Arial"/>
        <family val="2"/>
      </rPr>
      <t xml:space="preserve"> Eurostat (online data code: nrg_bal_s)</t>
    </r>
  </si>
  <si>
    <t>Note: the upper part of the column shows net imports with respect to gross inland energy consumption (including international maritime bunkers), which is represented by total column height.</t>
  </si>
  <si>
    <t>Solid fossil fuels - domestic production and stocks</t>
  </si>
  <si>
    <t>Total petroleum products - domestic production and stocks</t>
  </si>
  <si>
    <t>Gas  - domestic production and stocks</t>
  </si>
  <si>
    <t>Solid fossil fuels - net imports</t>
  </si>
  <si>
    <t>Total petroleum products - net imports</t>
  </si>
  <si>
    <t>Gas - net imports</t>
  </si>
  <si>
    <r>
      <t>Source:</t>
    </r>
    <r>
      <rPr>
        <sz val="10"/>
        <color theme="1"/>
        <rFont val="Arial"/>
        <family val="2"/>
      </rPr>
      <t xml:space="preserve"> Eurostat (online data code: nrg_bal_c)</t>
    </r>
  </si>
  <si>
    <r>
      <t>Source:</t>
    </r>
    <r>
      <rPr>
        <sz val="10"/>
        <color theme="1"/>
        <rFont val="Arial"/>
        <family val="2"/>
      </rPr>
      <t xml:space="preserve"> Eurostat (online data codes: nrg_bal_s, nama_10_gdp)</t>
    </r>
  </si>
  <si>
    <r>
      <t>Source:</t>
    </r>
    <r>
      <rPr>
        <sz val="10"/>
        <color theme="1"/>
        <rFont val="Arial"/>
        <family val="2"/>
      </rPr>
      <t xml:space="preserve"> Eurostat (online data codes: nrg_bal_s, demo_pjan)</t>
    </r>
  </si>
  <si>
    <r>
      <t>Source:</t>
    </r>
    <r>
      <rPr>
        <sz val="10"/>
        <color theme="1"/>
        <rFont val="Arial"/>
        <family val="2"/>
      </rPr>
      <t xml:space="preserve"> Eurostat (online data code: nrg_bal_s)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</si>
</sst>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_-* #,##0.00\ _€_-;\-* #,##0.00\ _€_-;_-* &quot;-&quot;??\ _€_-;_-@_-"/>
    <numFmt numFmtId="166" formatCode="dd\.mm\.yy"/>
    <numFmt numFmtId="167" formatCode="_-* #,##0\ _€_-;\-* #,##0\ _€_-;_-* &quot;-&quot;??\ _€_-;_-@_-"/>
    <numFmt numFmtId="168" formatCode="0.0%"/>
    <numFmt numFmtId="169" formatCode="#,##0.0000"/>
    <numFmt numFmtId="170" formatCode="\+0.0%;\-0.0%;0%"/>
    <numFmt numFmtId="171" formatCode="0.0"/>
    <numFmt numFmtId="172" formatCode="#,##0.0"/>
    <numFmt numFmtId="173" formatCode="#,##0.0_i"/>
    <numFmt numFmtId="174" formatCode="_-* #,##0.00\ [$€]_-;\-* #,##0.00\ [$€]_-;_-* &quot;-&quot;??\ [$€]_-;_-@_-"/>
    <numFmt numFmtId="175" formatCode="#,###,##0"/>
    <numFmt numFmtId="176" formatCode="#,##0.0_ ;\-#,##0.0\ "/>
    <numFmt numFmtId="177" formatCode="#,##0.000"/>
    <numFmt numFmtId="178" formatCode="#\ ##0.0"/>
    <numFmt numFmtId="179" formatCode="#\ ###\ ##0.0"/>
    <numFmt numFmtId="180" formatCode="#,##0.##########"/>
    <numFmt numFmtId="181" formatCode="#,##0.########"/>
  </numFmts>
  <fonts count="5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  <font>
      <sz val="10"/>
      <name val="Arial"/>
      <family val="2"/>
      <charset val="161"/>
    </font>
    <font>
      <sz val="8"/>
      <name val="Helvetica"/>
      <family val="2"/>
    </font>
    <font>
      <sz val="9"/>
      <name val="Arial"/>
      <family val="2"/>
      <charset val="161"/>
    </font>
    <font>
      <sz val="8"/>
      <color theme="1"/>
      <name val="Arial Narrow"/>
      <family val="2"/>
    </font>
    <font>
      <sz val="9"/>
      <color theme="1"/>
      <name val="Arial"/>
      <family val="2"/>
      <charset val="161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9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7"/>
      <name val="Arial"/>
      <family val="2"/>
    </font>
    <font>
      <b/>
      <sz val="10"/>
      <color theme="6"/>
      <name val="Arial"/>
      <family val="2"/>
    </font>
    <font>
      <sz val="10"/>
      <color theme="7"/>
      <name val="Arial"/>
      <family val="2"/>
    </font>
    <font>
      <sz val="10"/>
      <color theme="6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rgb="FFF6F6F6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0096DC"/>
      </patternFill>
    </fill>
    <fill>
      <patternFill patternType="mediumGray">
        <bgColor indexed="22"/>
      </patternFill>
    </fill>
  </fills>
  <borders count="4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rgb="FFC0C0C0"/>
      </top>
      <bottom style="thin">
        <color rgb="FF000000"/>
      </bottom>
      <diagonal/>
    </border>
    <border>
      <left/>
      <right style="medium">
        <color indexed="64"/>
      </right>
      <top style="hair">
        <color rgb="FFC0C0C0"/>
      </top>
      <bottom style="thin">
        <color rgb="FF000000"/>
      </bottom>
      <diagonal/>
    </border>
    <border>
      <left style="medium">
        <color indexed="64"/>
      </left>
      <right/>
      <top/>
      <bottom style="hair">
        <color rgb="FFC0C0C0"/>
      </bottom>
      <diagonal/>
    </border>
    <border>
      <left/>
      <right style="medium">
        <color indexed="64"/>
      </right>
      <top/>
      <bottom style="hair">
        <color rgb="FFC0C0C0"/>
      </bottom>
      <diagonal/>
    </border>
    <border>
      <left style="medium">
        <color indexed="64"/>
      </left>
      <right/>
      <top style="hair">
        <color rgb="FFC0C0C0"/>
      </top>
      <bottom style="hair">
        <color rgb="FFC0C0C0"/>
      </bottom>
      <diagonal/>
    </border>
    <border>
      <left/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medium">
        <color indexed="64"/>
      </left>
      <right/>
      <top style="hair">
        <color rgb="FFC0C0C0"/>
      </top>
      <bottom/>
      <diagonal/>
    </border>
    <border>
      <left/>
      <right style="medium">
        <color indexed="64"/>
      </right>
      <top style="hair">
        <color rgb="FFC0C0C0"/>
      </top>
      <bottom/>
      <diagonal/>
    </border>
    <border>
      <left style="medium">
        <color indexed="64"/>
      </left>
      <right/>
      <top style="hair">
        <color rgb="FFC0C0C0"/>
      </top>
      <bottom style="medium">
        <color indexed="64"/>
      </bottom>
      <diagonal/>
    </border>
    <border>
      <left/>
      <right style="medium">
        <color indexed="64"/>
      </right>
      <top style="hair">
        <color rgb="FFC0C0C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</borders>
  <cellStyleXfs count="212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7" fillId="0" borderId="0"/>
    <xf numFmtId="0" fontId="7" fillId="0" borderId="0"/>
    <xf numFmtId="0" fontId="7" fillId="7" borderId="0" applyNumberFormat="0" applyFont="0" applyBorder="0" applyAlignment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173" fontId="4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49" fontId="11" fillId="0" borderId="30" applyNumberFormat="0" applyFont="0" applyFill="0" applyBorder="0" applyProtection="0">
      <alignment horizontal="left" vertical="center"/>
    </xf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31" applyNumberFormat="0" applyAlignment="0" applyProtection="0"/>
    <xf numFmtId="0" fontId="14" fillId="10" borderId="0" applyNumberFormat="0" applyBorder="0" applyAlignment="0" applyProtection="0"/>
    <xf numFmtId="0" fontId="15" fillId="27" borderId="32" applyNumberFormat="0" applyAlignment="0" applyProtection="0"/>
    <xf numFmtId="4" fontId="16" fillId="0" borderId="28" applyFill="0" applyBorder="0" applyProtection="0">
      <alignment horizontal="right" vertical="center"/>
    </xf>
    <xf numFmtId="0" fontId="15" fillId="27" borderId="32" applyNumberFormat="0" applyAlignment="0" applyProtection="0"/>
    <xf numFmtId="0" fontId="15" fillId="27" borderId="32" applyNumberFormat="0" applyAlignment="0" applyProtection="0"/>
    <xf numFmtId="0" fontId="17" fillId="28" borderId="33" applyNumberFormat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9" borderId="0" applyNumberFormat="0" applyFont="0" applyBorder="0" applyAlignment="0" applyProtection="0"/>
    <xf numFmtId="0" fontId="18" fillId="14" borderId="32" applyNumberFormat="0" applyAlignment="0" applyProtection="0"/>
    <xf numFmtId="0" fontId="19" fillId="0" borderId="34" applyNumberFormat="0" applyFill="0" applyAlignment="0" applyProtection="0"/>
    <xf numFmtId="0" fontId="6" fillId="0" borderId="27" applyNumberFormat="0" applyFill="0" applyAlignment="0" applyProtection="0"/>
    <xf numFmtId="0" fontId="6" fillId="0" borderId="27" applyNumberFormat="0" applyFill="0" applyAlignment="0" applyProtection="0"/>
    <xf numFmtId="0" fontId="20" fillId="0" borderId="0" applyNumberFormat="0" applyFill="0" applyBorder="0" applyAlignment="0" applyProtection="0"/>
    <xf numFmtId="174" fontId="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6" borderId="0" applyNumberFormat="0" applyBorder="0" applyAlignment="0" applyProtection="0"/>
    <xf numFmtId="0" fontId="22" fillId="0" borderId="35" applyNumberFormat="0" applyFill="0" applyAlignment="0" applyProtection="0"/>
    <xf numFmtId="0" fontId="23" fillId="0" borderId="36" applyNumberFormat="0" applyFill="0" applyAlignment="0" applyProtection="0"/>
    <xf numFmtId="0" fontId="24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14" borderId="32" applyNumberFormat="0" applyAlignment="0" applyProtection="0"/>
    <xf numFmtId="0" fontId="18" fillId="14" borderId="32" applyNumberFormat="0" applyAlignment="0" applyProtection="0"/>
    <xf numFmtId="0" fontId="28" fillId="0" borderId="38" applyNumberFormat="0" applyFill="0" applyAlignment="0" applyProtection="0"/>
    <xf numFmtId="0" fontId="29" fillId="30" borderId="0" applyNumberFormat="0" applyBorder="0" applyAlignment="0" applyProtection="0"/>
    <xf numFmtId="0" fontId="8" fillId="0" borderId="0"/>
    <xf numFmtId="0" fontId="30" fillId="0" borderId="0"/>
    <xf numFmtId="2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1" fillId="0" borderId="0"/>
    <xf numFmtId="0" fontId="32" fillId="0" borderId="0" applyNumberFormat="0" applyFont="0" applyFill="0" applyBorder="0" applyAlignment="0" applyProtection="0"/>
    <xf numFmtId="0" fontId="8" fillId="0" borderId="0"/>
    <xf numFmtId="0" fontId="4" fillId="0" borderId="0" applyNumberFormat="0" applyFill="0" applyBorder="0" applyProtection="0">
      <alignment vertical="center"/>
    </xf>
    <xf numFmtId="0" fontId="32" fillId="0" borderId="0"/>
    <xf numFmtId="0" fontId="7" fillId="0" borderId="0" applyNumberFormat="0" applyFont="0" applyFill="0" applyBorder="0" applyAlignment="0" applyProtection="0"/>
    <xf numFmtId="0" fontId="2" fillId="0" borderId="0"/>
    <xf numFmtId="0" fontId="32" fillId="0" borderId="0"/>
    <xf numFmtId="0" fontId="7" fillId="0" borderId="0"/>
    <xf numFmtId="0" fontId="1" fillId="0" borderId="0"/>
    <xf numFmtId="0" fontId="8" fillId="0" borderId="0"/>
    <xf numFmtId="0" fontId="8" fillId="0" borderId="0"/>
    <xf numFmtId="4" fontId="11" fillId="0" borderId="29" applyFill="0" applyBorder="0" applyProtection="0">
      <alignment horizontal="right" vertical="center"/>
    </xf>
    <xf numFmtId="0" fontId="11" fillId="0" borderId="29" applyNumberFormat="0" applyFill="0" applyAlignment="0" applyProtection="0"/>
    <xf numFmtId="0" fontId="33" fillId="31" borderId="0" applyNumberFormat="0" applyFont="0" applyBorder="0" applyAlignment="0" applyProtection="0"/>
    <xf numFmtId="0" fontId="7" fillId="0" borderId="0"/>
    <xf numFmtId="0" fontId="7" fillId="0" borderId="0"/>
    <xf numFmtId="0" fontId="7" fillId="32" borderId="39" applyNumberFormat="0" applyFont="0" applyAlignment="0" applyProtection="0"/>
    <xf numFmtId="0" fontId="7" fillId="32" borderId="39" applyNumberFormat="0" applyFont="0" applyAlignment="0" applyProtection="0"/>
    <xf numFmtId="0" fontId="7" fillId="32" borderId="39" applyNumberFormat="0" applyFont="0" applyAlignment="0" applyProtection="0"/>
    <xf numFmtId="173" fontId="3" fillId="0" borderId="0" applyFill="0" applyBorder="0" applyProtection="0">
      <alignment horizontal="right"/>
    </xf>
    <xf numFmtId="173" fontId="34" fillId="0" borderId="0" applyFill="0" applyBorder="0" applyProtection="0">
      <alignment horizontal="right"/>
    </xf>
    <xf numFmtId="173" fontId="4" fillId="0" borderId="0" applyFill="0" applyBorder="0" applyProtection="0">
      <alignment horizontal="right"/>
    </xf>
    <xf numFmtId="173" fontId="35" fillId="0" borderId="0" applyFill="0" applyBorder="0" applyProtection="0">
      <alignment horizontal="right"/>
    </xf>
    <xf numFmtId="173" fontId="34" fillId="0" borderId="0" applyFill="0" applyBorder="0" applyProtection="0">
      <alignment horizontal="right"/>
    </xf>
    <xf numFmtId="173" fontId="36" fillId="0" borderId="0" applyFill="0" applyBorder="0" applyProtection="0">
      <alignment horizontal="right"/>
    </xf>
    <xf numFmtId="0" fontId="13" fillId="27" borderId="31" applyNumberFormat="0" applyAlignment="0" applyProtection="0"/>
    <xf numFmtId="0" fontId="13" fillId="27" borderId="31" applyNumberFormat="0" applyAlignment="0" applyProtection="0"/>
    <xf numFmtId="169" fontId="11" fillId="33" borderId="29" applyNumberFormat="0" applyFont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10" borderId="0" applyNumberFormat="0" applyBorder="0" applyAlignment="0" applyProtection="0"/>
    <xf numFmtId="0" fontId="37" fillId="0" borderId="0" applyNumberFormat="0" applyFont="0" applyFill="0" applyBorder="0" applyAlignment="0">
      <alignment vertical="center"/>
      <protection hidden="1"/>
    </xf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1" fillId="0" borderId="0"/>
    <xf numFmtId="0" fontId="37" fillId="8" borderId="0" applyNumberFormat="0" applyFont="0" applyBorder="0" applyAlignment="0" applyProtection="0">
      <alignment vertical="center"/>
      <protection hidden="1"/>
    </xf>
    <xf numFmtId="0" fontId="38" fillId="0" borderId="0" applyNumberFormat="0" applyFill="0" applyBorder="0" applyAlignment="0" applyProtection="0"/>
    <xf numFmtId="175" fontId="39" fillId="34" borderId="0" applyNumberFormat="0" applyBorder="0">
      <protection locked="0"/>
    </xf>
    <xf numFmtId="0" fontId="19" fillId="0" borderId="34" applyNumberFormat="0" applyFill="0" applyAlignment="0" applyProtection="0"/>
    <xf numFmtId="0" fontId="19" fillId="0" borderId="34" applyNumberFormat="0" applyFill="0" applyAlignment="0" applyProtection="0"/>
    <xf numFmtId="175" fontId="40" fillId="35" borderId="0" applyNumberFormat="0" applyBorder="0">
      <protection locked="0"/>
    </xf>
    <xf numFmtId="0" fontId="38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0" borderId="36" applyNumberFormat="0" applyFill="0" applyAlignment="0" applyProtection="0"/>
    <xf numFmtId="0" fontId="24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28" borderId="33" applyNumberFormat="0" applyAlignment="0" applyProtection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96">
    <xf numFmtId="0" fontId="0" fillId="0" borderId="0" xfId="0"/>
    <xf numFmtId="0" fontId="7" fillId="0" borderId="0" xfId="190" applyFont="1" applyFill="1" applyBorder="1" applyAlignment="1">
      <alignment horizontal="left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66" fontId="7" fillId="0" borderId="0" xfId="0" applyNumberFormat="1" applyFont="1" applyFill="1" applyBorder="1" applyAlignment="1"/>
    <xf numFmtId="0" fontId="43" fillId="0" borderId="0" xfId="0" applyFont="1" applyAlignment="1">
      <alignment horizontal="left"/>
    </xf>
    <xf numFmtId="0" fontId="43" fillId="0" borderId="0" xfId="0" quotePrefix="1" applyFont="1" applyAlignment="1">
      <alignment horizontal="left"/>
    </xf>
    <xf numFmtId="0" fontId="44" fillId="0" borderId="0" xfId="0" quotePrefix="1" applyFont="1" applyAlignment="1">
      <alignment horizontal="left"/>
    </xf>
    <xf numFmtId="0" fontId="44" fillId="2" borderId="0" xfId="0" quotePrefix="1" applyFont="1" applyFill="1" applyAlignment="1">
      <alignment horizontal="left"/>
    </xf>
    <xf numFmtId="0" fontId="44" fillId="2" borderId="0" xfId="0" applyFont="1" applyFill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/>
    <xf numFmtId="0" fontId="46" fillId="2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0" xfId="0" quotePrefix="1" applyFont="1" applyFill="1" applyAlignment="1">
      <alignment horizontal="center" vertical="center" wrapText="1"/>
    </xf>
    <xf numFmtId="0" fontId="47" fillId="0" borderId="0" xfId="0" quotePrefix="1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 wrapText="1"/>
    </xf>
    <xf numFmtId="0" fontId="48" fillId="37" borderId="4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4" fillId="38" borderId="41" xfId="0" applyFont="1" applyFill="1" applyBorder="1" applyAlignment="1">
      <alignment horizontal="left" vertical="center"/>
    </xf>
    <xf numFmtId="180" fontId="7" fillId="36" borderId="0" xfId="0" applyNumberFormat="1" applyFont="1" applyFill="1" applyAlignment="1">
      <alignment horizontal="right" vertical="center" shrinkToFit="1"/>
    </xf>
    <xf numFmtId="177" fontId="7" fillId="36" borderId="0" xfId="0" applyNumberFormat="1" applyFont="1" applyFill="1" applyAlignment="1">
      <alignment horizontal="right" vertical="center" shrinkToFit="1"/>
    </xf>
    <xf numFmtId="170" fontId="47" fillId="0" borderId="0" xfId="2" applyNumberFormat="1" applyFont="1" applyFill="1" applyAlignment="1">
      <alignment vertical="center"/>
    </xf>
    <xf numFmtId="170" fontId="47" fillId="2" borderId="0" xfId="0" applyNumberFormat="1" applyFont="1" applyFill="1" applyAlignment="1">
      <alignment vertical="center"/>
    </xf>
    <xf numFmtId="180" fontId="7" fillId="0" borderId="0" xfId="0" applyNumberFormat="1" applyFont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168" fontId="47" fillId="0" borderId="0" xfId="2" applyNumberFormat="1" applyFont="1" applyFill="1" applyAlignment="1">
      <alignment vertical="center"/>
    </xf>
    <xf numFmtId="0" fontId="0" fillId="0" borderId="0" xfId="0" applyFont="1"/>
    <xf numFmtId="3" fontId="7" fillId="0" borderId="0" xfId="0" applyNumberFormat="1" applyFont="1" applyAlignment="1">
      <alignment horizontal="right" vertical="center" shrinkToFit="1"/>
    </xf>
    <xf numFmtId="0" fontId="43" fillId="3" borderId="2" xfId="0" applyFont="1" applyFill="1" applyBorder="1" applyAlignment="1">
      <alignment horizontal="left" vertical="center"/>
    </xf>
    <xf numFmtId="0" fontId="43" fillId="3" borderId="2" xfId="1" applyNumberFormat="1" applyFont="1" applyFill="1" applyBorder="1" applyAlignment="1">
      <alignment horizontal="right" vertical="center"/>
    </xf>
    <xf numFmtId="0" fontId="43" fillId="3" borderId="26" xfId="1" applyNumberFormat="1" applyFont="1" applyFill="1" applyBorder="1" applyAlignment="1">
      <alignment horizontal="right" vertical="center"/>
    </xf>
    <xf numFmtId="0" fontId="43" fillId="2" borderId="6" xfId="0" applyFont="1" applyFill="1" applyBorder="1" applyAlignment="1">
      <alignment horizontal="left" vertical="center"/>
    </xf>
    <xf numFmtId="178" fontId="0" fillId="2" borderId="6" xfId="1" applyNumberFormat="1" applyFont="1" applyFill="1" applyBorder="1" applyAlignment="1">
      <alignment horizontal="right" vertical="center"/>
    </xf>
    <xf numFmtId="178" fontId="0" fillId="2" borderId="5" xfId="1" applyNumberFormat="1" applyFont="1" applyFill="1" applyBorder="1" applyAlignment="1">
      <alignment horizontal="right" vertical="center"/>
    </xf>
    <xf numFmtId="0" fontId="43" fillId="0" borderId="6" xfId="0" applyFont="1" applyFill="1" applyBorder="1" applyAlignment="1">
      <alignment horizontal="left" vertical="center"/>
    </xf>
    <xf numFmtId="0" fontId="43" fillId="2" borderId="5" xfId="0" applyFont="1" applyFill="1" applyBorder="1" applyAlignment="1">
      <alignment horizontal="left" vertical="center"/>
    </xf>
    <xf numFmtId="0" fontId="43" fillId="2" borderId="7" xfId="0" applyFont="1" applyFill="1" applyBorder="1" applyAlignment="1">
      <alignment horizontal="left" vertical="center"/>
    </xf>
    <xf numFmtId="178" fontId="0" fillId="2" borderId="7" xfId="1" applyNumberFormat="1" applyFont="1" applyFill="1" applyBorder="1" applyAlignment="1">
      <alignment horizontal="right" vertical="center"/>
    </xf>
    <xf numFmtId="0" fontId="43" fillId="2" borderId="4" xfId="0" applyFont="1" applyFill="1" applyBorder="1" applyAlignment="1">
      <alignment horizontal="left" vertical="center"/>
    </xf>
    <xf numFmtId="178" fontId="0" fillId="2" borderId="4" xfId="1" applyNumberFormat="1" applyFont="1" applyFill="1" applyBorder="1" applyAlignment="1">
      <alignment horizontal="right" vertical="center"/>
    </xf>
    <xf numFmtId="0" fontId="49" fillId="2" borderId="0" xfId="0" applyFont="1" applyFill="1" applyAlignment="1"/>
    <xf numFmtId="0" fontId="43" fillId="2" borderId="0" xfId="0" applyFont="1" applyFill="1" applyAlignment="1">
      <alignment vertical="center"/>
    </xf>
    <xf numFmtId="0" fontId="43" fillId="3" borderId="1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/>
    </xf>
    <xf numFmtId="10" fontId="47" fillId="2" borderId="0" xfId="0" applyNumberFormat="1" applyFont="1" applyFill="1" applyAlignment="1">
      <alignment vertical="center"/>
    </xf>
    <xf numFmtId="10" fontId="47" fillId="0" borderId="0" xfId="2" applyNumberFormat="1" applyFont="1" applyFill="1" applyAlignment="1">
      <alignment vertical="center"/>
    </xf>
    <xf numFmtId="171" fontId="47" fillId="2" borderId="0" xfId="0" applyNumberFormat="1" applyFont="1" applyFill="1" applyAlignment="1">
      <alignment vertical="center"/>
    </xf>
    <xf numFmtId="10" fontId="0" fillId="2" borderId="0" xfId="0" applyNumberFormat="1" applyFont="1" applyFill="1" applyAlignment="1">
      <alignment vertical="center"/>
    </xf>
    <xf numFmtId="180" fontId="47" fillId="2" borderId="0" xfId="0" applyNumberFormat="1" applyFont="1" applyFill="1" applyAlignment="1">
      <alignment vertical="center"/>
    </xf>
    <xf numFmtId="168" fontId="0" fillId="2" borderId="0" xfId="2" applyNumberFormat="1" applyFont="1" applyFill="1" applyAlignment="1">
      <alignment vertical="center"/>
    </xf>
    <xf numFmtId="178" fontId="7" fillId="2" borderId="6" xfId="21" applyNumberFormat="1" applyFont="1" applyFill="1" applyBorder="1">
      <alignment horizontal="right"/>
    </xf>
    <xf numFmtId="178" fontId="7" fillId="2" borderId="5" xfId="21" applyNumberFormat="1" applyFont="1" applyFill="1" applyBorder="1">
      <alignment horizontal="right"/>
    </xf>
    <xf numFmtId="178" fontId="7" fillId="2" borderId="7" xfId="21" applyNumberFormat="1" applyFont="1" applyFill="1" applyBorder="1">
      <alignment horizontal="right"/>
    </xf>
    <xf numFmtId="178" fontId="7" fillId="2" borderId="4" xfId="21" applyNumberFormat="1" applyFont="1" applyFill="1" applyBorder="1">
      <alignment horizontal="right"/>
    </xf>
    <xf numFmtId="178" fontId="7" fillId="2" borderId="8" xfId="21" applyNumberFormat="1" applyFont="1" applyFill="1" applyBorder="1">
      <alignment horizontal="right"/>
    </xf>
    <xf numFmtId="0" fontId="47" fillId="2" borderId="0" xfId="0" applyFont="1" applyFill="1" applyAlignment="1">
      <alignment horizontal="left" vertical="center"/>
    </xf>
    <xf numFmtId="0" fontId="47" fillId="2" borderId="0" xfId="0" quotePrefix="1" applyFont="1" applyFill="1" applyAlignment="1">
      <alignment horizontal="center" vertical="top" wrapText="1"/>
    </xf>
    <xf numFmtId="0" fontId="43" fillId="2" borderId="3" xfId="0" applyFont="1" applyFill="1" applyBorder="1" applyAlignment="1">
      <alignment horizontal="left" vertical="center"/>
    </xf>
    <xf numFmtId="168" fontId="47" fillId="2" borderId="0" xfId="2" applyNumberFormat="1" applyFont="1" applyFill="1" applyAlignment="1">
      <alignment vertical="center"/>
    </xf>
    <xf numFmtId="10" fontId="47" fillId="2" borderId="0" xfId="2" applyNumberFormat="1" applyFont="1" applyFill="1" applyAlignment="1">
      <alignment vertical="center"/>
    </xf>
    <xf numFmtId="168" fontId="47" fillId="2" borderId="0" xfId="0" applyNumberFormat="1" applyFont="1" applyFill="1" applyAlignment="1">
      <alignment vertical="center"/>
    </xf>
    <xf numFmtId="0" fontId="43" fillId="0" borderId="7" xfId="0" applyFont="1" applyFill="1" applyBorder="1" applyAlignment="1">
      <alignment horizontal="left" vertical="center"/>
    </xf>
    <xf numFmtId="3" fontId="7" fillId="36" borderId="0" xfId="0" applyNumberFormat="1" applyFont="1" applyFill="1" applyAlignment="1">
      <alignment horizontal="right" vertical="center" shrinkToFit="1"/>
    </xf>
    <xf numFmtId="0" fontId="43" fillId="0" borderId="4" xfId="0" applyFont="1" applyFill="1" applyBorder="1" applyAlignment="1">
      <alignment horizontal="left" vertical="center"/>
    </xf>
    <xf numFmtId="168" fontId="43" fillId="2" borderId="0" xfId="2" applyNumberFormat="1" applyFont="1" applyFill="1" applyAlignment="1">
      <alignment vertical="center"/>
    </xf>
    <xf numFmtId="0" fontId="43" fillId="2" borderId="0" xfId="0" applyFont="1" applyFill="1" applyBorder="1" applyAlignment="1">
      <alignment horizontal="left" vertical="center"/>
    </xf>
    <xf numFmtId="178" fontId="0" fillId="2" borderId="0" xfId="1" applyNumberFormat="1" applyFont="1" applyFill="1" applyBorder="1" applyAlignment="1">
      <alignment horizontal="right" vertical="center"/>
    </xf>
    <xf numFmtId="178" fontId="0" fillId="2" borderId="8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68" fontId="47" fillId="5" borderId="0" xfId="2" applyNumberFormat="1" applyFont="1" applyFill="1" applyAlignment="1">
      <alignment vertical="center"/>
    </xf>
    <xf numFmtId="180" fontId="0" fillId="2" borderId="0" xfId="0" applyNumberFormat="1" applyFont="1" applyFill="1" applyAlignment="1">
      <alignment vertical="center"/>
    </xf>
    <xf numFmtId="164" fontId="0" fillId="2" borderId="0" xfId="0" applyNumberFormat="1" applyFont="1" applyFill="1" applyAlignment="1">
      <alignment vertical="center"/>
    </xf>
    <xf numFmtId="0" fontId="44" fillId="0" borderId="0" xfId="0" applyFont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51" fillId="2" borderId="0" xfId="0" applyFont="1" applyFill="1" applyAlignment="1">
      <alignment horizontal="left" vertical="center"/>
    </xf>
    <xf numFmtId="0" fontId="0" fillId="2" borderId="0" xfId="0" applyNumberFormat="1" applyFont="1" applyFill="1" applyAlignment="1">
      <alignment horizontal="left" vertical="center"/>
    </xf>
    <xf numFmtId="0" fontId="43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3" fillId="4" borderId="26" xfId="0" applyFont="1" applyFill="1" applyBorder="1" applyAlignment="1">
      <alignment horizontal="left" vertical="center"/>
    </xf>
    <xf numFmtId="171" fontId="0" fillId="4" borderId="42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172" fontId="47" fillId="2" borderId="0" xfId="0" applyNumberFormat="1" applyFont="1" applyFill="1" applyAlignment="1">
      <alignment vertical="center"/>
    </xf>
    <xf numFmtId="0" fontId="43" fillId="4" borderId="0" xfId="0" applyFont="1" applyFill="1" applyBorder="1" applyAlignment="1">
      <alignment horizontal="left" vertical="center"/>
    </xf>
    <xf numFmtId="171" fontId="0" fillId="4" borderId="0" xfId="0" applyNumberFormat="1" applyFont="1" applyFill="1" applyBorder="1" applyAlignment="1">
      <alignment vertical="center"/>
    </xf>
    <xf numFmtId="171" fontId="0" fillId="2" borderId="5" xfId="0" applyNumberFormat="1" applyFont="1" applyFill="1" applyBorder="1" applyAlignment="1">
      <alignment vertical="center"/>
    </xf>
    <xf numFmtId="171" fontId="0" fillId="2" borderId="6" xfId="0" applyNumberFormat="1" applyFont="1" applyFill="1" applyBorder="1" applyAlignment="1">
      <alignment vertical="center"/>
    </xf>
    <xf numFmtId="171" fontId="0" fillId="2" borderId="7" xfId="0" applyNumberFormat="1" applyFont="1" applyFill="1" applyBorder="1" applyAlignment="1">
      <alignment vertical="center"/>
    </xf>
    <xf numFmtId="171" fontId="0" fillId="2" borderId="4" xfId="0" applyNumberFormat="1" applyFont="1" applyFill="1" applyBorder="1" applyAlignment="1">
      <alignment vertical="center"/>
    </xf>
    <xf numFmtId="171" fontId="0" fillId="2" borderId="0" xfId="0" applyNumberFormat="1" applyFont="1" applyFill="1" applyBorder="1" applyAlignment="1">
      <alignment vertical="center"/>
    </xf>
    <xf numFmtId="181" fontId="7" fillId="0" borderId="0" xfId="0" applyNumberFormat="1" applyFont="1" applyAlignment="1">
      <alignment horizontal="right" vertical="center" shrinkToFit="1"/>
    </xf>
    <xf numFmtId="0" fontId="43" fillId="2" borderId="8" xfId="0" applyFont="1" applyFill="1" applyBorder="1" applyAlignment="1">
      <alignment horizontal="left" vertical="center"/>
    </xf>
    <xf numFmtId="0" fontId="0" fillId="2" borderId="1" xfId="0" applyFont="1" applyFill="1" applyBorder="1" applyAlignment="1"/>
    <xf numFmtId="0" fontId="0" fillId="2" borderId="0" xfId="0" applyFont="1" applyFill="1" applyBorder="1" applyAlignment="1"/>
    <xf numFmtId="173" fontId="52" fillId="2" borderId="0" xfId="21" applyFont="1" applyFill="1" applyAlignment="1">
      <alignment horizontal="left"/>
    </xf>
    <xf numFmtId="0" fontId="44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/>
    </xf>
    <xf numFmtId="0" fontId="49" fillId="2" borderId="0" xfId="0" applyFont="1" applyFill="1" applyBorder="1" applyAlignment="1"/>
    <xf numFmtId="0" fontId="26" fillId="0" borderId="0" xfId="211" applyFont="1"/>
    <xf numFmtId="0" fontId="44" fillId="3" borderId="9" xfId="0" applyNumberFormat="1" applyFont="1" applyFill="1" applyBorder="1" applyAlignment="1">
      <alignment horizontal="left" vertical="center"/>
    </xf>
    <xf numFmtId="0" fontId="44" fillId="3" borderId="10" xfId="0" applyNumberFormat="1" applyFont="1" applyFill="1" applyBorder="1" applyAlignment="1">
      <alignment horizontal="center" vertical="center"/>
    </xf>
    <xf numFmtId="0" fontId="53" fillId="3" borderId="9" xfId="0" applyFont="1" applyFill="1" applyBorder="1" applyAlignment="1">
      <alignment horizontal="center" vertical="center"/>
    </xf>
    <xf numFmtId="0" fontId="53" fillId="3" borderId="10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10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left" vertical="center"/>
    </xf>
    <xf numFmtId="3" fontId="0" fillId="4" borderId="45" xfId="0" applyNumberFormat="1" applyFont="1" applyFill="1" applyBorder="1" applyAlignment="1">
      <alignment vertical="center"/>
    </xf>
    <xf numFmtId="3" fontId="0" fillId="4" borderId="44" xfId="0" applyNumberFormat="1" applyFont="1" applyFill="1" applyBorder="1" applyAlignment="1">
      <alignment vertical="center"/>
    </xf>
    <xf numFmtId="0" fontId="43" fillId="2" borderId="18" xfId="0" applyFont="1" applyFill="1" applyBorder="1" applyAlignment="1">
      <alignment horizontal="left" vertical="center"/>
    </xf>
    <xf numFmtId="171" fontId="0" fillId="2" borderId="19" xfId="0" applyNumberFormat="1" applyFont="1" applyFill="1" applyBorder="1" applyAlignment="1">
      <alignment vertical="center"/>
    </xf>
    <xf numFmtId="167" fontId="0" fillId="2" borderId="18" xfId="1" applyNumberFormat="1" applyFont="1" applyFill="1" applyBorder="1" applyAlignment="1">
      <alignment vertical="center"/>
    </xf>
    <xf numFmtId="171" fontId="0" fillId="2" borderId="18" xfId="0" applyNumberFormat="1" applyFont="1" applyFill="1" applyBorder="1" applyAlignment="1">
      <alignment vertical="center"/>
    </xf>
    <xf numFmtId="0" fontId="53" fillId="2" borderId="9" xfId="0" applyFont="1" applyFill="1" applyBorder="1" applyAlignment="1">
      <alignment vertical="center"/>
    </xf>
    <xf numFmtId="172" fontId="55" fillId="2" borderId="43" xfId="0" applyNumberFormat="1" applyFont="1" applyFill="1" applyBorder="1" applyAlignment="1">
      <alignment vertical="center"/>
    </xf>
    <xf numFmtId="0" fontId="54" fillId="2" borderId="9" xfId="0" applyFont="1" applyFill="1" applyBorder="1" applyAlignment="1">
      <alignment vertical="center"/>
    </xf>
    <xf numFmtId="178" fontId="56" fillId="2" borderId="10" xfId="0" applyNumberFormat="1" applyFont="1" applyFill="1" applyBorder="1" applyAlignment="1">
      <alignment vertical="center"/>
    </xf>
    <xf numFmtId="0" fontId="43" fillId="2" borderId="20" xfId="0" applyFont="1" applyFill="1" applyBorder="1" applyAlignment="1">
      <alignment horizontal="left" vertical="center"/>
    </xf>
    <xf numFmtId="171" fontId="0" fillId="2" borderId="21" xfId="0" applyNumberFormat="1" applyFont="1" applyFill="1" applyBorder="1" applyAlignment="1">
      <alignment vertical="center"/>
    </xf>
    <xf numFmtId="167" fontId="0" fillId="2" borderId="20" xfId="1" applyNumberFormat="1" applyFont="1" applyFill="1" applyBorder="1" applyAlignment="1">
      <alignment vertical="center"/>
    </xf>
    <xf numFmtId="0" fontId="53" fillId="2" borderId="11" xfId="0" applyFont="1" applyFill="1" applyBorder="1" applyAlignment="1">
      <alignment vertical="center"/>
    </xf>
    <xf numFmtId="172" fontId="55" fillId="2" borderId="0" xfId="0" applyNumberFormat="1" applyFont="1" applyFill="1" applyBorder="1" applyAlignment="1">
      <alignment vertical="center"/>
    </xf>
    <xf numFmtId="0" fontId="54" fillId="2" borderId="11" xfId="0" applyFont="1" applyFill="1" applyBorder="1" applyAlignment="1">
      <alignment vertical="center"/>
    </xf>
    <xf numFmtId="178" fontId="56" fillId="2" borderId="12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vertical="center"/>
    </xf>
    <xf numFmtId="0" fontId="43" fillId="2" borderId="22" xfId="0" applyFont="1" applyFill="1" applyBorder="1" applyAlignment="1">
      <alignment horizontal="left" vertical="center"/>
    </xf>
    <xf numFmtId="171" fontId="0" fillId="2" borderId="23" xfId="0" applyNumberFormat="1" applyFont="1" applyFill="1" applyBorder="1" applyAlignment="1">
      <alignment vertical="center"/>
    </xf>
    <xf numFmtId="167" fontId="0" fillId="2" borderId="22" xfId="1" applyNumberFormat="1" applyFont="1" applyFill="1" applyBorder="1" applyAlignment="1">
      <alignment vertical="center"/>
    </xf>
    <xf numFmtId="0" fontId="43" fillId="2" borderId="16" xfId="0" applyFont="1" applyFill="1" applyBorder="1" applyAlignment="1">
      <alignment horizontal="left" vertical="center"/>
    </xf>
    <xf numFmtId="171" fontId="0" fillId="2" borderId="17" xfId="0" applyNumberFormat="1" applyFont="1" applyFill="1" applyBorder="1" applyAlignment="1">
      <alignment vertical="center"/>
    </xf>
    <xf numFmtId="167" fontId="0" fillId="2" borderId="16" xfId="1" applyNumberFormat="1" applyFont="1" applyFill="1" applyBorder="1" applyAlignment="1">
      <alignment vertical="center"/>
    </xf>
    <xf numFmtId="171" fontId="0" fillId="2" borderId="16" xfId="0" applyNumberFormat="1" applyFont="1" applyFill="1" applyBorder="1" applyAlignment="1">
      <alignment vertical="center"/>
    </xf>
    <xf numFmtId="0" fontId="43" fillId="2" borderId="11" xfId="0" applyFont="1" applyFill="1" applyBorder="1" applyAlignment="1">
      <alignment horizontal="left" vertical="center"/>
    </xf>
    <xf numFmtId="171" fontId="0" fillId="2" borderId="12" xfId="0" applyNumberFormat="1" applyFont="1" applyFill="1" applyBorder="1" applyAlignment="1">
      <alignment vertical="center"/>
    </xf>
    <xf numFmtId="167" fontId="0" fillId="2" borderId="11" xfId="1" applyNumberFormat="1" applyFont="1" applyFill="1" applyBorder="1" applyAlignment="1">
      <alignment vertical="center"/>
    </xf>
    <xf numFmtId="171" fontId="0" fillId="2" borderId="11" xfId="0" applyNumberFormat="1" applyFont="1" applyFill="1" applyBorder="1" applyAlignment="1">
      <alignment vertical="center"/>
    </xf>
    <xf numFmtId="171" fontId="0" fillId="2" borderId="20" xfId="0" applyNumberFormat="1" applyFont="1" applyFill="1" applyBorder="1" applyAlignment="1">
      <alignment vertical="center"/>
    </xf>
    <xf numFmtId="0" fontId="43" fillId="2" borderId="24" xfId="0" applyFont="1" applyFill="1" applyBorder="1" applyAlignment="1">
      <alignment horizontal="left" vertical="center"/>
    </xf>
    <xf numFmtId="171" fontId="0" fillId="2" borderId="25" xfId="0" applyNumberFormat="1" applyFont="1" applyFill="1" applyBorder="1" applyAlignment="1">
      <alignment vertical="center"/>
    </xf>
    <xf numFmtId="167" fontId="0" fillId="2" borderId="24" xfId="1" applyNumberFormat="1" applyFont="1" applyFill="1" applyBorder="1" applyAlignment="1">
      <alignment vertical="center"/>
    </xf>
    <xf numFmtId="171" fontId="0" fillId="2" borderId="24" xfId="0" applyNumberFormat="1" applyFont="1" applyFill="1" applyBorder="1" applyAlignment="1">
      <alignment vertical="center"/>
    </xf>
    <xf numFmtId="0" fontId="53" fillId="2" borderId="13" xfId="0" applyFont="1" applyFill="1" applyBorder="1" applyAlignment="1">
      <alignment vertical="center"/>
    </xf>
    <xf numFmtId="172" fontId="55" fillId="2" borderId="15" xfId="0" applyNumberFormat="1" applyFont="1" applyFill="1" applyBorder="1" applyAlignment="1">
      <alignment vertical="center"/>
    </xf>
    <xf numFmtId="0" fontId="54" fillId="2" borderId="13" xfId="0" applyFont="1" applyFill="1" applyBorder="1" applyAlignment="1">
      <alignment vertical="center"/>
    </xf>
    <xf numFmtId="178" fontId="56" fillId="2" borderId="14" xfId="0" applyNumberFormat="1" applyFont="1" applyFill="1" applyBorder="1" applyAlignment="1">
      <alignment vertical="center"/>
    </xf>
    <xf numFmtId="179" fontId="0" fillId="2" borderId="7" xfId="0" applyNumberFormat="1" applyFont="1" applyFill="1" applyBorder="1" applyAlignment="1">
      <alignment vertical="center"/>
    </xf>
    <xf numFmtId="179" fontId="0" fillId="2" borderId="0" xfId="0" applyNumberFormat="1" applyFont="1" applyFill="1" applyBorder="1" applyAlignment="1">
      <alignment vertical="center"/>
    </xf>
    <xf numFmtId="179" fontId="55" fillId="2" borderId="0" xfId="0" applyNumberFormat="1" applyFont="1" applyFill="1" applyBorder="1" applyAlignment="1">
      <alignment vertical="center"/>
    </xf>
    <xf numFmtId="179" fontId="56" fillId="2" borderId="0" xfId="0" applyNumberFormat="1" applyFont="1" applyFill="1" applyBorder="1" applyAlignment="1">
      <alignment vertical="center"/>
    </xf>
    <xf numFmtId="0" fontId="55" fillId="2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178" fontId="56" fillId="2" borderId="0" xfId="0" applyNumberFormat="1" applyFont="1" applyFill="1" applyBorder="1" applyAlignment="1">
      <alignment vertical="center"/>
    </xf>
    <xf numFmtId="0" fontId="0" fillId="2" borderId="46" xfId="0" applyFont="1" applyFill="1" applyBorder="1" applyAlignment="1">
      <alignment vertical="center"/>
    </xf>
    <xf numFmtId="0" fontId="45" fillId="36" borderId="0" xfId="0" applyFont="1" applyFill="1" applyAlignment="1">
      <alignment horizontal="left" vertical="center"/>
    </xf>
    <xf numFmtId="0" fontId="43" fillId="3" borderId="1" xfId="0" applyNumberFormat="1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 wrapText="1"/>
    </xf>
    <xf numFmtId="3" fontId="0" fillId="4" borderId="26" xfId="0" applyNumberFormat="1" applyFont="1" applyFill="1" applyBorder="1" applyAlignment="1">
      <alignment horizontal="right" vertical="center"/>
    </xf>
    <xf numFmtId="3" fontId="0" fillId="4" borderId="26" xfId="0" applyNumberFormat="1" applyFont="1" applyFill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right" vertical="center"/>
    </xf>
    <xf numFmtId="3" fontId="0" fillId="2" borderId="6" xfId="0" applyNumberFormat="1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right" vertical="center"/>
    </xf>
    <xf numFmtId="3" fontId="0" fillId="2" borderId="7" xfId="0" applyNumberFormat="1" applyFont="1" applyFill="1" applyBorder="1" applyAlignment="1">
      <alignment horizontal="center" vertical="center"/>
    </xf>
    <xf numFmtId="3" fontId="0" fillId="2" borderId="8" xfId="0" applyNumberFormat="1" applyFont="1" applyFill="1" applyBorder="1" applyAlignment="1">
      <alignment horizontal="right" vertical="center"/>
    </xf>
    <xf numFmtId="3" fontId="0" fillId="2" borderId="8" xfId="0" applyNumberFormat="1" applyFont="1" applyFill="1" applyBorder="1" applyAlignment="1">
      <alignment horizontal="center" vertical="center"/>
    </xf>
    <xf numFmtId="178" fontId="0" fillId="0" borderId="0" xfId="0" applyNumberFormat="1" applyFont="1"/>
    <xf numFmtId="0" fontId="50" fillId="0" borderId="0" xfId="0" applyFont="1"/>
    <xf numFmtId="0" fontId="43" fillId="3" borderId="2" xfId="1" applyNumberFormat="1" applyFont="1" applyFill="1" applyBorder="1" applyAlignment="1">
      <alignment horizontal="center" vertical="center"/>
    </xf>
    <xf numFmtId="168" fontId="47" fillId="0" borderId="0" xfId="0" applyNumberFormat="1" applyFont="1" applyFill="1" applyAlignment="1">
      <alignment vertical="center"/>
    </xf>
    <xf numFmtId="0" fontId="43" fillId="3" borderId="1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168" fontId="0" fillId="2" borderId="3" xfId="2" applyNumberFormat="1" applyFont="1" applyFill="1" applyBorder="1" applyAlignment="1">
      <alignment vertical="center"/>
    </xf>
    <xf numFmtId="168" fontId="7" fillId="2" borderId="3" xfId="2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168" fontId="0" fillId="2" borderId="6" xfId="2" applyNumberFormat="1" applyFont="1" applyFill="1" applyBorder="1" applyAlignment="1">
      <alignment vertical="center"/>
    </xf>
    <xf numFmtId="168" fontId="7" fillId="2" borderId="6" xfId="2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68" fontId="0" fillId="2" borderId="4" xfId="2" applyNumberFormat="1" applyFont="1" applyFill="1" applyBorder="1" applyAlignment="1">
      <alignment vertical="center"/>
    </xf>
    <xf numFmtId="168" fontId="7" fillId="2" borderId="4" xfId="2" applyNumberFormat="1" applyFont="1" applyFill="1" applyBorder="1" applyAlignment="1">
      <alignment vertical="center"/>
    </xf>
    <xf numFmtId="0" fontId="43" fillId="3" borderId="40" xfId="1" applyNumberFormat="1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>
      <alignment vertical="center"/>
    </xf>
    <xf numFmtId="178" fontId="0" fillId="2" borderId="6" xfId="0" applyNumberFormat="1" applyFont="1" applyFill="1" applyBorder="1" applyAlignment="1">
      <alignment vertical="center"/>
    </xf>
    <xf numFmtId="176" fontId="47" fillId="0" borderId="0" xfId="0" applyNumberFormat="1" applyFont="1" applyFill="1" applyAlignment="1">
      <alignment vertical="center"/>
    </xf>
    <xf numFmtId="178" fontId="0" fillId="2" borderId="4" xfId="0" applyNumberFormat="1" applyFont="1" applyFill="1" applyBorder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43" fillId="2" borderId="0" xfId="0" applyFont="1" applyFill="1" applyAlignment="1">
      <alignment horizontal="left"/>
    </xf>
    <xf numFmtId="0" fontId="43" fillId="3" borderId="1" xfId="0" applyFont="1" applyFill="1" applyBorder="1" applyAlignment="1">
      <alignment horizontal="left"/>
    </xf>
    <xf numFmtId="0" fontId="47" fillId="2" borderId="0" xfId="0" applyFont="1" applyFill="1"/>
    <xf numFmtId="17" fontId="0" fillId="2" borderId="0" xfId="0" applyNumberFormat="1" applyFont="1" applyFill="1"/>
    <xf numFmtId="4" fontId="7" fillId="0" borderId="0" xfId="0" applyNumberFormat="1" applyFont="1" applyAlignment="1">
      <alignment horizontal="right" vertical="center" shrinkToFit="1"/>
    </xf>
    <xf numFmtId="171" fontId="47" fillId="2" borderId="0" xfId="0" applyNumberFormat="1" applyFont="1" applyFill="1"/>
    <xf numFmtId="171" fontId="0" fillId="2" borderId="0" xfId="0" applyNumberFormat="1" applyFont="1" applyFill="1"/>
    <xf numFmtId="4" fontId="7" fillId="36" borderId="0" xfId="0" applyNumberFormat="1" applyFont="1" applyFill="1" applyAlignment="1">
      <alignment horizontal="right" vertical="center" shrinkToFit="1"/>
    </xf>
    <xf numFmtId="0" fontId="52" fillId="2" borderId="0" xfId="0" applyFont="1" applyFill="1" applyAlignment="1"/>
    <xf numFmtId="0" fontId="44" fillId="0" borderId="0" xfId="190" applyFont="1" applyFill="1" applyBorder="1">
      <alignment vertical="center"/>
    </xf>
    <xf numFmtId="0" fontId="0" fillId="0" borderId="0" xfId="102" applyFont="1" applyFill="1" applyBorder="1"/>
    <xf numFmtId="0" fontId="43" fillId="3" borderId="1" xfId="0" applyFont="1" applyFill="1" applyBorder="1" applyAlignment="1">
      <alignment horizontal="center"/>
    </xf>
    <xf numFmtId="0" fontId="43" fillId="3" borderId="1" xfId="0" applyNumberFormat="1" applyFont="1" applyFill="1" applyBorder="1" applyAlignment="1">
      <alignment horizontal="center"/>
    </xf>
    <xf numFmtId="168" fontId="0" fillId="2" borderId="0" xfId="2" applyNumberFormat="1" applyFont="1" applyFill="1"/>
    <xf numFmtId="0" fontId="44" fillId="38" borderId="0" xfId="0" applyFont="1" applyFill="1" applyBorder="1" applyAlignment="1">
      <alignment horizontal="left" vertical="center"/>
    </xf>
    <xf numFmtId="0" fontId="43" fillId="2" borderId="0" xfId="0" quotePrefix="1" applyFont="1" applyFill="1" applyAlignment="1">
      <alignment horizontal="left"/>
    </xf>
    <xf numFmtId="0" fontId="47" fillId="0" borderId="0" xfId="0" applyFont="1" applyFill="1" applyAlignment="1">
      <alignment horizontal="right"/>
    </xf>
    <xf numFmtId="165" fontId="0" fillId="4" borderId="26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right" vertical="center"/>
    </xf>
    <xf numFmtId="165" fontId="0" fillId="2" borderId="5" xfId="1" applyNumberFormat="1" applyFont="1" applyFill="1" applyBorder="1" applyAlignment="1">
      <alignment horizontal="right" vertical="center"/>
    </xf>
    <xf numFmtId="0" fontId="44" fillId="39" borderId="41" xfId="0" applyFont="1" applyFill="1" applyBorder="1" applyAlignment="1">
      <alignment horizontal="left" vertical="center"/>
    </xf>
    <xf numFmtId="0" fontId="0" fillId="40" borderId="0" xfId="0" applyFont="1" applyFill="1"/>
    <xf numFmtId="0" fontId="43" fillId="2" borderId="3" xfId="0" applyFont="1" applyFill="1" applyBorder="1" applyAlignment="1">
      <alignment horizontal="left"/>
    </xf>
    <xf numFmtId="178" fontId="0" fillId="2" borderId="3" xfId="0" applyNumberFormat="1" applyFont="1" applyFill="1" applyBorder="1"/>
    <xf numFmtId="168" fontId="47" fillId="2" borderId="0" xfId="2" applyNumberFormat="1" applyFont="1" applyFill="1"/>
    <xf numFmtId="0" fontId="43" fillId="2" borderId="6" xfId="0" applyFont="1" applyFill="1" applyBorder="1" applyAlignment="1">
      <alignment horizontal="left"/>
    </xf>
    <xf numFmtId="178" fontId="0" fillId="2" borderId="6" xfId="0" applyNumberFormat="1" applyFont="1" applyFill="1" applyBorder="1"/>
    <xf numFmtId="0" fontId="43" fillId="2" borderId="4" xfId="0" applyFont="1" applyFill="1" applyBorder="1" applyAlignment="1">
      <alignment horizontal="left"/>
    </xf>
    <xf numFmtId="178" fontId="0" fillId="2" borderId="4" xfId="0" applyNumberFormat="1" applyFont="1" applyFill="1" applyBorder="1"/>
    <xf numFmtId="168" fontId="0" fillId="2" borderId="3" xfId="2" applyNumberFormat="1" applyFont="1" applyFill="1" applyBorder="1"/>
    <xf numFmtId="168" fontId="0" fillId="2" borderId="6" xfId="2" applyNumberFormat="1" applyFont="1" applyFill="1" applyBorder="1"/>
    <xf numFmtId="168" fontId="0" fillId="2" borderId="4" xfId="2" applyNumberFormat="1" applyFont="1" applyFill="1" applyBorder="1"/>
    <xf numFmtId="3" fontId="0" fillId="2" borderId="0" xfId="0" applyNumberFormat="1" applyFont="1" applyFill="1"/>
    <xf numFmtId="0" fontId="43" fillId="3" borderId="26" xfId="0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2" borderId="3" xfId="0" applyFont="1" applyFill="1" applyBorder="1"/>
    <xf numFmtId="0" fontId="0" fillId="2" borderId="5" xfId="0" applyFont="1" applyFill="1" applyBorder="1"/>
    <xf numFmtId="3" fontId="0" fillId="2" borderId="6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/>
    <xf numFmtId="0" fontId="43" fillId="2" borderId="7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right"/>
    </xf>
    <xf numFmtId="3" fontId="0" fillId="2" borderId="7" xfId="0" applyNumberFormat="1" applyFont="1" applyFill="1" applyBorder="1" applyAlignment="1">
      <alignment horizontal="right"/>
    </xf>
    <xf numFmtId="3" fontId="0" fillId="2" borderId="7" xfId="0" applyNumberFormat="1" applyFont="1" applyFill="1" applyBorder="1"/>
    <xf numFmtId="3" fontId="0" fillId="2" borderId="8" xfId="0" applyNumberFormat="1" applyFont="1" applyFill="1" applyBorder="1"/>
    <xf numFmtId="3" fontId="0" fillId="2" borderId="8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3" fontId="0" fillId="2" borderId="4" xfId="0" applyNumberFormat="1" applyFont="1" applyFill="1" applyBorder="1"/>
    <xf numFmtId="0" fontId="7" fillId="0" borderId="0" xfId="0" applyFont="1"/>
    <xf numFmtId="0" fontId="7" fillId="0" borderId="0" xfId="190" applyFont="1" applyFill="1" applyBorder="1">
      <alignment vertical="center"/>
    </xf>
    <xf numFmtId="166" fontId="7" fillId="0" borderId="0" xfId="0" applyNumberFormat="1" applyFont="1"/>
    <xf numFmtId="0" fontId="43" fillId="0" borderId="0" xfId="1" applyNumberFormat="1" applyFont="1" applyFill="1" applyBorder="1" applyAlignment="1">
      <alignment horizontal="center" vertical="center"/>
    </xf>
    <xf numFmtId="179" fontId="0" fillId="2" borderId="5" xfId="1" applyNumberFormat="1" applyFont="1" applyFill="1" applyBorder="1" applyAlignment="1">
      <alignment horizontal="right" vertical="center"/>
    </xf>
    <xf numFmtId="179" fontId="0" fillId="0" borderId="0" xfId="1" applyNumberFormat="1" applyFont="1" applyFill="1" applyBorder="1" applyAlignment="1">
      <alignment horizontal="right" vertical="center"/>
    </xf>
    <xf numFmtId="0" fontId="47" fillId="0" borderId="0" xfId="190" applyFont="1" applyFill="1" applyBorder="1">
      <alignment vertical="center"/>
    </xf>
    <xf numFmtId="10" fontId="47" fillId="0" borderId="0" xfId="190" applyNumberFormat="1" applyFont="1" applyFill="1" applyBorder="1">
      <alignment vertical="center"/>
    </xf>
    <xf numFmtId="168" fontId="47" fillId="0" borderId="0" xfId="2" applyNumberFormat="1" applyFont="1" applyFill="1" applyBorder="1" applyAlignment="1">
      <alignment vertical="center"/>
    </xf>
    <xf numFmtId="179" fontId="0" fillId="2" borderId="8" xfId="1" applyNumberFormat="1" applyFont="1" applyFill="1" applyBorder="1" applyAlignment="1">
      <alignment horizontal="right" vertical="center"/>
    </xf>
    <xf numFmtId="168" fontId="7" fillId="0" borderId="0" xfId="2" applyNumberFormat="1" applyFont="1" applyFill="1" applyBorder="1" applyAlignment="1">
      <alignment vertical="center"/>
    </xf>
    <xf numFmtId="0" fontId="44" fillId="0" borderId="0" xfId="190" applyFont="1" applyFill="1" applyBorder="1" applyAlignment="1">
      <alignment horizontal="left" vertical="center"/>
    </xf>
    <xf numFmtId="0" fontId="44" fillId="0" borderId="0" xfId="190" applyFont="1" applyFill="1" applyBorder="1" applyAlignment="1">
      <alignment horizontal="left"/>
    </xf>
    <xf numFmtId="0" fontId="44" fillId="3" borderId="26" xfId="190" applyFont="1" applyFill="1" applyBorder="1" applyAlignment="1">
      <alignment horizontal="center" vertical="center"/>
    </xf>
    <xf numFmtId="0" fontId="44" fillId="3" borderId="1" xfId="190" applyFont="1" applyFill="1" applyBorder="1" applyAlignment="1">
      <alignment horizontal="center"/>
    </xf>
    <xf numFmtId="3" fontId="44" fillId="3" borderId="1" xfId="190" applyNumberFormat="1" applyFont="1" applyFill="1" applyBorder="1" applyAlignment="1">
      <alignment horizontal="center" vertical="center"/>
    </xf>
    <xf numFmtId="0" fontId="7" fillId="0" borderId="0" xfId="190" applyFont="1" applyFill="1" applyBorder="1" applyAlignment="1">
      <alignment horizontal="right"/>
    </xf>
    <xf numFmtId="0" fontId="44" fillId="0" borderId="5" xfId="190" applyFont="1" applyFill="1" applyBorder="1" applyAlignment="1">
      <alignment horizontal="left" vertical="center"/>
    </xf>
    <xf numFmtId="172" fontId="0" fillId="0" borderId="3" xfId="185" applyNumberFormat="1" applyFont="1" applyBorder="1"/>
    <xf numFmtId="171" fontId="7" fillId="0" borderId="0" xfId="190" applyNumberFormat="1" applyFont="1" applyFill="1" applyBorder="1">
      <alignment vertical="center"/>
    </xf>
    <xf numFmtId="0" fontId="44" fillId="0" borderId="6" xfId="190" applyFont="1" applyFill="1" applyBorder="1" applyAlignment="1">
      <alignment horizontal="left" vertical="center"/>
    </xf>
    <xf numFmtId="172" fontId="0" fillId="0" borderId="6" xfId="185" applyNumberFormat="1" applyFont="1" applyBorder="1"/>
    <xf numFmtId="0" fontId="44" fillId="0" borderId="4" xfId="190" applyFont="1" applyFill="1" applyBorder="1" applyAlignment="1">
      <alignment horizontal="left" vertical="center"/>
    </xf>
    <xf numFmtId="172" fontId="0" fillId="0" borderId="4" xfId="185" applyNumberFormat="1" applyFont="1" applyBorder="1"/>
    <xf numFmtId="3" fontId="7" fillId="0" borderId="0" xfId="190" applyNumberFormat="1" applyFont="1" applyFill="1" applyBorder="1" applyAlignment="1">
      <alignment horizontal="left"/>
    </xf>
    <xf numFmtId="3" fontId="7" fillId="0" borderId="0" xfId="190" applyNumberFormat="1" applyFont="1" applyFill="1" applyBorder="1">
      <alignment vertical="center"/>
    </xf>
    <xf numFmtId="1" fontId="7" fillId="0" borderId="0" xfId="190" applyNumberFormat="1" applyFont="1">
      <alignment vertical="center"/>
    </xf>
    <xf numFmtId="0" fontId="52" fillId="0" borderId="0" xfId="190" applyFont="1" applyFill="1" applyBorder="1">
      <alignment vertical="center"/>
    </xf>
    <xf numFmtId="0" fontId="57" fillId="0" borderId="0" xfId="190" applyFont="1" applyFill="1" applyBorder="1">
      <alignment vertical="center"/>
    </xf>
    <xf numFmtId="0" fontId="52" fillId="0" borderId="0" xfId="190" applyFont="1" applyFill="1" applyBorder="1" applyAlignment="1"/>
    <xf numFmtId="3" fontId="47" fillId="0" borderId="0" xfId="190" applyNumberFormat="1" applyFont="1" applyFill="1" applyBorder="1">
      <alignment vertical="center"/>
    </xf>
    <xf numFmtId="177" fontId="7" fillId="0" borderId="0" xfId="190" applyNumberFormat="1" applyFont="1" applyFill="1" applyBorder="1">
      <alignment vertical="center"/>
    </xf>
    <xf numFmtId="0" fontId="44" fillId="3" borderId="1" xfId="190" applyFont="1" applyFill="1" applyBorder="1" applyAlignment="1">
      <alignment horizontal="center" vertical="center"/>
    </xf>
    <xf numFmtId="0" fontId="46" fillId="0" borderId="0" xfId="190" applyFont="1" applyFill="1" applyBorder="1">
      <alignment vertical="center"/>
    </xf>
    <xf numFmtId="0" fontId="44" fillId="0" borderId="3" xfId="190" applyFont="1" applyFill="1" applyBorder="1" applyAlignment="1">
      <alignment horizontal="left" vertical="center"/>
    </xf>
    <xf numFmtId="171" fontId="7" fillId="0" borderId="3" xfId="190" applyNumberFormat="1" applyFont="1" applyFill="1" applyBorder="1">
      <alignment vertical="center"/>
    </xf>
    <xf numFmtId="10" fontId="46" fillId="0" borderId="0" xfId="190" applyNumberFormat="1" applyFont="1" applyFill="1" applyBorder="1">
      <alignment vertical="center"/>
    </xf>
    <xf numFmtId="171" fontId="7" fillId="0" borderId="6" xfId="190" applyNumberFormat="1" applyFont="1" applyFill="1" applyBorder="1">
      <alignment vertical="center"/>
    </xf>
    <xf numFmtId="171" fontId="7" fillId="0" borderId="4" xfId="190" applyNumberFormat="1" applyFont="1" applyFill="1" applyBorder="1">
      <alignment vertical="center"/>
    </xf>
    <xf numFmtId="171" fontId="58" fillId="0" borderId="0" xfId="190" applyNumberFormat="1" applyFont="1" applyFill="1" applyBorder="1">
      <alignment vertical="center"/>
    </xf>
    <xf numFmtId="0" fontId="7" fillId="0" borderId="0" xfId="190" applyFont="1">
      <alignment vertical="center"/>
    </xf>
    <xf numFmtId="0" fontId="48" fillId="37" borderId="41" xfId="0" applyFont="1" applyFill="1" applyBorder="1" applyAlignment="1">
      <alignment horizontal="right" vertical="center"/>
    </xf>
    <xf numFmtId="3" fontId="0" fillId="0" borderId="3" xfId="185" applyNumberFormat="1" applyFont="1" applyBorder="1"/>
    <xf numFmtId="3" fontId="0" fillId="0" borderId="6" xfId="185" applyNumberFormat="1" applyFont="1" applyBorder="1"/>
    <xf numFmtId="3" fontId="0" fillId="0" borderId="4" xfId="185" applyNumberFormat="1" applyFont="1" applyBorder="1"/>
    <xf numFmtId="0" fontId="53" fillId="2" borderId="9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 wrapText="1"/>
    </xf>
    <xf numFmtId="0" fontId="53" fillId="2" borderId="13" xfId="0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54" fillId="2" borderId="11" xfId="0" applyFont="1" applyFill="1" applyBorder="1" applyAlignment="1">
      <alignment horizontal="center" vertical="center" wrapText="1"/>
    </xf>
    <xf numFmtId="0" fontId="54" fillId="2" borderId="12" xfId="0" applyFont="1" applyFill="1" applyBorder="1" applyAlignment="1">
      <alignment horizontal="center" vertical="center" wrapText="1"/>
    </xf>
    <xf numFmtId="0" fontId="48" fillId="37" borderId="41" xfId="0" applyFont="1" applyFill="1" applyBorder="1" applyAlignment="1">
      <alignment horizontal="right" vertical="center"/>
    </xf>
  </cellXfs>
  <cellStyles count="212">
    <cellStyle name="20% - Accent1 2" xfId="23" xr:uid="{00000000-0005-0000-0000-000000000000}"/>
    <cellStyle name="20% - Accent2 2" xfId="24" xr:uid="{00000000-0005-0000-0000-000001000000}"/>
    <cellStyle name="20% - Accent3 2" xfId="25" xr:uid="{00000000-0005-0000-0000-000002000000}"/>
    <cellStyle name="20% - Accent4 2" xfId="26" xr:uid="{00000000-0005-0000-0000-000003000000}"/>
    <cellStyle name="20% - Accent5 2" xfId="27" xr:uid="{00000000-0005-0000-0000-000004000000}"/>
    <cellStyle name="20% - Accent6 2" xfId="28" xr:uid="{00000000-0005-0000-0000-000005000000}"/>
    <cellStyle name="20% - Akzent1" xfId="29" xr:uid="{00000000-0005-0000-0000-000006000000}"/>
    <cellStyle name="20% - Akzent2" xfId="30" xr:uid="{00000000-0005-0000-0000-000007000000}"/>
    <cellStyle name="20% - Akzent3" xfId="31" xr:uid="{00000000-0005-0000-0000-000008000000}"/>
    <cellStyle name="20% - Akzent4" xfId="32" xr:uid="{00000000-0005-0000-0000-000009000000}"/>
    <cellStyle name="20% - Akzent5" xfId="33" xr:uid="{00000000-0005-0000-0000-00000A000000}"/>
    <cellStyle name="20% - Akzent6" xfId="34" xr:uid="{00000000-0005-0000-0000-00000B000000}"/>
    <cellStyle name="40% - Accent1 2" xfId="35" xr:uid="{00000000-0005-0000-0000-00000C000000}"/>
    <cellStyle name="40% - Accent2 2" xfId="36" xr:uid="{00000000-0005-0000-0000-00000D000000}"/>
    <cellStyle name="40% - Accent3 2" xfId="37" xr:uid="{00000000-0005-0000-0000-00000E000000}"/>
    <cellStyle name="40% - Accent4 2" xfId="38" xr:uid="{00000000-0005-0000-0000-00000F000000}"/>
    <cellStyle name="40% - Accent5 2" xfId="39" xr:uid="{00000000-0005-0000-0000-000010000000}"/>
    <cellStyle name="40% - Accent6 2" xfId="40" xr:uid="{00000000-0005-0000-0000-000011000000}"/>
    <cellStyle name="40% - Akzent1" xfId="41" xr:uid="{00000000-0005-0000-0000-000012000000}"/>
    <cellStyle name="40% - Akzent2" xfId="42" xr:uid="{00000000-0005-0000-0000-000013000000}"/>
    <cellStyle name="40% - Akzent3" xfId="43" xr:uid="{00000000-0005-0000-0000-000014000000}"/>
    <cellStyle name="40% - Akzent4" xfId="44" xr:uid="{00000000-0005-0000-0000-000015000000}"/>
    <cellStyle name="40% - Akzent5" xfId="45" xr:uid="{00000000-0005-0000-0000-000016000000}"/>
    <cellStyle name="40% - Akzent6" xfId="46" xr:uid="{00000000-0005-0000-0000-000017000000}"/>
    <cellStyle name="5x indented GHG Textfiels" xfId="47" xr:uid="{00000000-0005-0000-0000-000018000000}"/>
    <cellStyle name="60% - Accent1 2" xfId="48" xr:uid="{00000000-0005-0000-0000-000019000000}"/>
    <cellStyle name="60% - Accent2 2" xfId="49" xr:uid="{00000000-0005-0000-0000-00001A000000}"/>
    <cellStyle name="60% - Accent3 2" xfId="50" xr:uid="{00000000-0005-0000-0000-00001B000000}"/>
    <cellStyle name="60% - Accent4 2" xfId="51" xr:uid="{00000000-0005-0000-0000-00001C000000}"/>
    <cellStyle name="60% - Accent5 2" xfId="52" xr:uid="{00000000-0005-0000-0000-00001D000000}"/>
    <cellStyle name="60% - Accent6 2" xfId="53" xr:uid="{00000000-0005-0000-0000-00001E000000}"/>
    <cellStyle name="60% - Akzent1" xfId="54" xr:uid="{00000000-0005-0000-0000-00001F000000}"/>
    <cellStyle name="60% - Akzent2" xfId="55" xr:uid="{00000000-0005-0000-0000-000020000000}"/>
    <cellStyle name="60% - Akzent3" xfId="56" xr:uid="{00000000-0005-0000-0000-000021000000}"/>
    <cellStyle name="60% - Akzent4" xfId="57" xr:uid="{00000000-0005-0000-0000-000022000000}"/>
    <cellStyle name="60% - Akzent5" xfId="58" xr:uid="{00000000-0005-0000-0000-000023000000}"/>
    <cellStyle name="60% - Akzent6" xfId="59" xr:uid="{00000000-0005-0000-0000-000024000000}"/>
    <cellStyle name="Accent1 2" xfId="60" xr:uid="{00000000-0005-0000-0000-000025000000}"/>
    <cellStyle name="Accent2 2" xfId="61" xr:uid="{00000000-0005-0000-0000-000026000000}"/>
    <cellStyle name="Accent3 2" xfId="62" xr:uid="{00000000-0005-0000-0000-000027000000}"/>
    <cellStyle name="Accent4 2" xfId="63" xr:uid="{00000000-0005-0000-0000-000028000000}"/>
    <cellStyle name="Accent5 2" xfId="64" xr:uid="{00000000-0005-0000-0000-000029000000}"/>
    <cellStyle name="Accent6 2" xfId="65" xr:uid="{00000000-0005-0000-0000-00002A000000}"/>
    <cellStyle name="Akzent1" xfId="66" xr:uid="{00000000-0005-0000-0000-00002B000000}"/>
    <cellStyle name="Akzent2" xfId="67" xr:uid="{00000000-0005-0000-0000-00002C000000}"/>
    <cellStyle name="Akzent3" xfId="68" xr:uid="{00000000-0005-0000-0000-00002D000000}"/>
    <cellStyle name="Akzent4" xfId="69" xr:uid="{00000000-0005-0000-0000-00002E000000}"/>
    <cellStyle name="Akzent5" xfId="70" xr:uid="{00000000-0005-0000-0000-00002F000000}"/>
    <cellStyle name="Akzent6" xfId="71" xr:uid="{00000000-0005-0000-0000-000030000000}"/>
    <cellStyle name="Ausgabe" xfId="72" xr:uid="{00000000-0005-0000-0000-000031000000}"/>
    <cellStyle name="Bad 2" xfId="73" xr:uid="{00000000-0005-0000-0000-000032000000}"/>
    <cellStyle name="Berechnung" xfId="74" xr:uid="{00000000-0005-0000-0000-000033000000}"/>
    <cellStyle name="Bold GHG Numbers (0.00)" xfId="75" xr:uid="{00000000-0005-0000-0000-000034000000}"/>
    <cellStyle name="Calculation 2" xfId="76" xr:uid="{00000000-0005-0000-0000-000035000000}"/>
    <cellStyle name="Calculation 2 2" xfId="77" xr:uid="{00000000-0005-0000-0000-000036000000}"/>
    <cellStyle name="Check Cell 2" xfId="78" xr:uid="{00000000-0005-0000-0000-000037000000}"/>
    <cellStyle name="Comma" xfId="1" builtinId="3"/>
    <cellStyle name="Comma 2" xfId="17" xr:uid="{00000000-0005-0000-0000-000039000000}"/>
    <cellStyle name="Comma 3" xfId="79" xr:uid="{00000000-0005-0000-0000-00003A000000}"/>
    <cellStyle name="Comma 3 2" xfId="194" xr:uid="{00000000-0005-0000-0000-00003B000000}"/>
    <cellStyle name="Comma 4" xfId="80" xr:uid="{00000000-0005-0000-0000-00003C000000}"/>
    <cellStyle name="Comma 5" xfId="81" xr:uid="{00000000-0005-0000-0000-00003D000000}"/>
    <cellStyle name="Comma 6" xfId="82" xr:uid="{00000000-0005-0000-0000-00003E000000}"/>
    <cellStyle name="Comma 7" xfId="83" xr:uid="{00000000-0005-0000-0000-00003F000000}"/>
    <cellStyle name="Comma 8" xfId="209" xr:uid="{00000000-0005-0000-0000-000040000000}"/>
    <cellStyle name="Comma 9" xfId="210" xr:uid="{00000000-0005-0000-0000-000041000000}"/>
    <cellStyle name="ConditionalStyle_1" xfId="84" xr:uid="{00000000-0005-0000-0000-000042000000}"/>
    <cellStyle name="Eingabe" xfId="85" xr:uid="{00000000-0005-0000-0000-000043000000}"/>
    <cellStyle name="Ergebnis" xfId="86" xr:uid="{00000000-0005-0000-0000-000044000000}"/>
    <cellStyle name="Ergebnis 2" xfId="87" xr:uid="{00000000-0005-0000-0000-000045000000}"/>
    <cellStyle name="Ergebnis 3" xfId="88" xr:uid="{00000000-0005-0000-0000-000046000000}"/>
    <cellStyle name="Erklärender Text" xfId="89" xr:uid="{00000000-0005-0000-0000-000047000000}"/>
    <cellStyle name="Euro" xfId="90" xr:uid="{00000000-0005-0000-0000-000048000000}"/>
    <cellStyle name="Excel Built-in Normal" xfId="91" xr:uid="{00000000-0005-0000-0000-000049000000}"/>
    <cellStyle name="Explanatory Text 2" xfId="92" xr:uid="{00000000-0005-0000-0000-00004A000000}"/>
    <cellStyle name="Good 2" xfId="93" xr:uid="{00000000-0005-0000-0000-00004B000000}"/>
    <cellStyle name="Gut" xfId="94" xr:uid="{00000000-0005-0000-0000-00004C000000}"/>
    <cellStyle name="Gut 2" xfId="95" xr:uid="{00000000-0005-0000-0000-00004D000000}"/>
    <cellStyle name="Heading 1 2" xfId="96" xr:uid="{00000000-0005-0000-0000-00004E000000}"/>
    <cellStyle name="Heading 2 2" xfId="97" xr:uid="{00000000-0005-0000-0000-00004F000000}"/>
    <cellStyle name="Heading 3 2" xfId="98" xr:uid="{00000000-0005-0000-0000-000050000000}"/>
    <cellStyle name="Heading 4 2" xfId="99" xr:uid="{00000000-0005-0000-0000-000051000000}"/>
    <cellStyle name="Headline" xfId="100" xr:uid="{00000000-0005-0000-0000-000052000000}"/>
    <cellStyle name="Hyperlink" xfId="211" builtinId="8"/>
    <cellStyle name="Hyperlink 2" xfId="101" xr:uid="{00000000-0005-0000-0000-000053000000}"/>
    <cellStyle name="Hyperlink 3" xfId="102" xr:uid="{00000000-0005-0000-0000-000054000000}"/>
    <cellStyle name="Input 2" xfId="103" xr:uid="{00000000-0005-0000-0000-000055000000}"/>
    <cellStyle name="Input 2 2" xfId="104" xr:uid="{00000000-0005-0000-0000-000056000000}"/>
    <cellStyle name="Linked Cell 2" xfId="105" xr:uid="{00000000-0005-0000-0000-000057000000}"/>
    <cellStyle name="Menu" xfId="8" xr:uid="{00000000-0005-0000-0000-000058000000}"/>
    <cellStyle name="Neutral 2" xfId="106" xr:uid="{00000000-0005-0000-0000-000059000000}"/>
    <cellStyle name="Normal" xfId="0" builtinId="0"/>
    <cellStyle name="Normal 10" xfId="107" xr:uid="{00000000-0005-0000-0000-00005B000000}"/>
    <cellStyle name="Normal 11" xfId="108" xr:uid="{00000000-0005-0000-0000-00005C000000}"/>
    <cellStyle name="Normal 12" xfId="109" xr:uid="{00000000-0005-0000-0000-00005D000000}"/>
    <cellStyle name="Normal 13" xfId="110" xr:uid="{00000000-0005-0000-0000-00005E000000}"/>
    <cellStyle name="Normal 14" xfId="111" xr:uid="{00000000-0005-0000-0000-00005F000000}"/>
    <cellStyle name="Normal 14 2" xfId="195" xr:uid="{00000000-0005-0000-0000-000060000000}"/>
    <cellStyle name="Normal 15" xfId="112" xr:uid="{00000000-0005-0000-0000-000061000000}"/>
    <cellStyle name="Normal 15 2" xfId="196" xr:uid="{00000000-0005-0000-0000-000062000000}"/>
    <cellStyle name="Normal 16" xfId="113" xr:uid="{00000000-0005-0000-0000-000063000000}"/>
    <cellStyle name="Normal 17" xfId="114" xr:uid="{00000000-0005-0000-0000-000064000000}"/>
    <cellStyle name="Normal 17 2" xfId="197" xr:uid="{00000000-0005-0000-0000-000065000000}"/>
    <cellStyle name="Normal 18" xfId="186" xr:uid="{00000000-0005-0000-0000-000066000000}"/>
    <cellStyle name="Normal 18 2" xfId="205" xr:uid="{00000000-0005-0000-0000-000067000000}"/>
    <cellStyle name="Normal 19" xfId="190" xr:uid="{00000000-0005-0000-0000-000068000000}"/>
    <cellStyle name="Normal 2" xfId="5" xr:uid="{00000000-0005-0000-0000-000069000000}"/>
    <cellStyle name="Normal 2 2" xfId="6" xr:uid="{00000000-0005-0000-0000-00006A000000}"/>
    <cellStyle name="Normal 2 2 2" xfId="115" xr:uid="{00000000-0005-0000-0000-00006B000000}"/>
    <cellStyle name="Normal 2 2 2 2" xfId="198" xr:uid="{00000000-0005-0000-0000-00006C000000}"/>
    <cellStyle name="Normal 2 2 3" xfId="116" xr:uid="{00000000-0005-0000-0000-00006D000000}"/>
    <cellStyle name="Normal 2 2 4" xfId="117" xr:uid="{00000000-0005-0000-0000-00006E000000}"/>
    <cellStyle name="Normal 2 2 5" xfId="185" xr:uid="{00000000-0005-0000-0000-00006F000000}"/>
    <cellStyle name="Normal 2 3" xfId="15" xr:uid="{00000000-0005-0000-0000-000070000000}"/>
    <cellStyle name="Normal 2 3 2" xfId="184" xr:uid="{00000000-0005-0000-0000-000071000000}"/>
    <cellStyle name="Normal 2 4" xfId="19" xr:uid="{00000000-0005-0000-0000-000072000000}"/>
    <cellStyle name="Normal 2 5" xfId="188" xr:uid="{00000000-0005-0000-0000-000073000000}"/>
    <cellStyle name="Normal 2 5 2" xfId="207" xr:uid="{00000000-0005-0000-0000-000074000000}"/>
    <cellStyle name="Normal 2 6" xfId="191" xr:uid="{00000000-0005-0000-0000-000075000000}"/>
    <cellStyle name="Normal 20" xfId="4" xr:uid="{00000000-0005-0000-0000-000076000000}"/>
    <cellStyle name="Normal 21" xfId="3" xr:uid="{00000000-0005-0000-0000-000077000000}"/>
    <cellStyle name="Normal 3" xfId="9" xr:uid="{00000000-0005-0000-0000-000078000000}"/>
    <cellStyle name="Normal 3 2" xfId="16" xr:uid="{00000000-0005-0000-0000-000079000000}"/>
    <cellStyle name="Normal 3 2 2" xfId="118" xr:uid="{00000000-0005-0000-0000-00007A000000}"/>
    <cellStyle name="Normal 3 2 3" xfId="119" xr:uid="{00000000-0005-0000-0000-00007B000000}"/>
    <cellStyle name="Normal 3 3" xfId="120" xr:uid="{00000000-0005-0000-0000-00007C000000}"/>
    <cellStyle name="Normal 3 4" xfId="121" xr:uid="{00000000-0005-0000-0000-00007D000000}"/>
    <cellStyle name="Normal 3 5" xfId="122" xr:uid="{00000000-0005-0000-0000-00007E000000}"/>
    <cellStyle name="Normal 3 6" xfId="123" xr:uid="{00000000-0005-0000-0000-00007F000000}"/>
    <cellStyle name="Normal 4" xfId="7" xr:uid="{00000000-0005-0000-0000-000080000000}"/>
    <cellStyle name="Normal 4 2" xfId="124" xr:uid="{00000000-0005-0000-0000-000081000000}"/>
    <cellStyle name="Normal 4 3" xfId="187" xr:uid="{00000000-0005-0000-0000-000082000000}"/>
    <cellStyle name="Normal 4 3 2" xfId="206" xr:uid="{00000000-0005-0000-0000-000083000000}"/>
    <cellStyle name="Normal 5" xfId="11" xr:uid="{00000000-0005-0000-0000-000084000000}"/>
    <cellStyle name="Normal 5 2" xfId="12" xr:uid="{00000000-0005-0000-0000-000085000000}"/>
    <cellStyle name="Normal 5 3" xfId="125" xr:uid="{00000000-0005-0000-0000-000086000000}"/>
    <cellStyle name="Normal 5 4" xfId="126" xr:uid="{00000000-0005-0000-0000-000087000000}"/>
    <cellStyle name="Normal 5 4 2" xfId="199" xr:uid="{00000000-0005-0000-0000-000088000000}"/>
    <cellStyle name="Normal 5 5" xfId="189" xr:uid="{00000000-0005-0000-0000-000089000000}"/>
    <cellStyle name="Normal 5 5 2" xfId="208" xr:uid="{00000000-0005-0000-0000-00008A000000}"/>
    <cellStyle name="Normal 5 6" xfId="192" xr:uid="{00000000-0005-0000-0000-00008B000000}"/>
    <cellStyle name="Normal 6" xfId="13" xr:uid="{00000000-0005-0000-0000-00008C000000}"/>
    <cellStyle name="Normal 6 2" xfId="14" xr:uid="{00000000-0005-0000-0000-00008D000000}"/>
    <cellStyle name="Normal 7" xfId="20" xr:uid="{00000000-0005-0000-0000-00008E000000}"/>
    <cellStyle name="Normal 7 2" xfId="193" xr:uid="{00000000-0005-0000-0000-00008F000000}"/>
    <cellStyle name="Normal 8" xfId="127" xr:uid="{00000000-0005-0000-0000-000090000000}"/>
    <cellStyle name="Normal 9" xfId="128" xr:uid="{00000000-0005-0000-0000-000091000000}"/>
    <cellStyle name="Normal GHG Numbers (0.00)" xfId="129" xr:uid="{00000000-0005-0000-0000-000092000000}"/>
    <cellStyle name="Normal GHG whole table" xfId="130" xr:uid="{00000000-0005-0000-0000-000093000000}"/>
    <cellStyle name="Normal GHG-Shade" xfId="131" xr:uid="{00000000-0005-0000-0000-000094000000}"/>
    <cellStyle name="Normál_Ques_15-19_4.1" xfId="132" xr:uid="{00000000-0005-0000-0000-000095000000}"/>
    <cellStyle name="normální_List1" xfId="133" xr:uid="{00000000-0005-0000-0000-000096000000}"/>
    <cellStyle name="Note 2" xfId="134" xr:uid="{00000000-0005-0000-0000-000097000000}"/>
    <cellStyle name="Note 2 2" xfId="135" xr:uid="{00000000-0005-0000-0000-000098000000}"/>
    <cellStyle name="Notiz" xfId="136" xr:uid="{00000000-0005-0000-0000-000099000000}"/>
    <cellStyle name="NumberCellStyle" xfId="21" xr:uid="{00000000-0005-0000-0000-00009A000000}"/>
    <cellStyle name="NumberCellStyle 2" xfId="137" xr:uid="{00000000-0005-0000-0000-00009B000000}"/>
    <cellStyle name="NumberCellStyle 2 2" xfId="138" xr:uid="{00000000-0005-0000-0000-00009C000000}"/>
    <cellStyle name="NumberCellStyle 2 3" xfId="139" xr:uid="{00000000-0005-0000-0000-00009D000000}"/>
    <cellStyle name="NumberCellStyle 3" xfId="140" xr:uid="{00000000-0005-0000-0000-00009E000000}"/>
    <cellStyle name="NumberCellStyle 4" xfId="141" xr:uid="{00000000-0005-0000-0000-00009F000000}"/>
    <cellStyle name="NumberCellStyle 5" xfId="142" xr:uid="{00000000-0005-0000-0000-0000A0000000}"/>
    <cellStyle name="NumberCellStyle 6" xfId="22" xr:uid="{00000000-0005-0000-0000-0000A1000000}"/>
    <cellStyle name="Output 2" xfId="143" xr:uid="{00000000-0005-0000-0000-0000A2000000}"/>
    <cellStyle name="Output 2 2" xfId="144" xr:uid="{00000000-0005-0000-0000-0000A3000000}"/>
    <cellStyle name="Pattern" xfId="145" xr:uid="{00000000-0005-0000-0000-0000A4000000}"/>
    <cellStyle name="Percent" xfId="2" builtinId="5"/>
    <cellStyle name="Percent 2" xfId="10" xr:uid="{00000000-0005-0000-0000-0000A6000000}"/>
    <cellStyle name="Percent 2 2" xfId="146" xr:uid="{00000000-0005-0000-0000-0000A7000000}"/>
    <cellStyle name="Percent 3" xfId="18" xr:uid="{00000000-0005-0000-0000-0000A8000000}"/>
    <cellStyle name="Percent 4" xfId="147" xr:uid="{00000000-0005-0000-0000-0000A9000000}"/>
    <cellStyle name="Percent 4 2" xfId="200" xr:uid="{00000000-0005-0000-0000-0000AA000000}"/>
    <cellStyle name="Percent 5" xfId="148" xr:uid="{00000000-0005-0000-0000-0000AB000000}"/>
    <cellStyle name="Percent 6" xfId="149" xr:uid="{00000000-0005-0000-0000-0000AC000000}"/>
    <cellStyle name="Percent 6 2" xfId="201" xr:uid="{00000000-0005-0000-0000-0000AD000000}"/>
    <cellStyle name="Percent 7" xfId="150" xr:uid="{00000000-0005-0000-0000-0000AE000000}"/>
    <cellStyle name="Pourcentage 2" xfId="151" xr:uid="{00000000-0005-0000-0000-0000AF000000}"/>
    <cellStyle name="Prozent 2" xfId="152" xr:uid="{00000000-0005-0000-0000-0000B0000000}"/>
    <cellStyle name="Prozent 3" xfId="153" xr:uid="{00000000-0005-0000-0000-0000B1000000}"/>
    <cellStyle name="Prozent 4" xfId="154" xr:uid="{00000000-0005-0000-0000-0000B2000000}"/>
    <cellStyle name="Schlecht" xfId="155" xr:uid="{00000000-0005-0000-0000-0000B3000000}"/>
    <cellStyle name="SDMX_protected" xfId="156" xr:uid="{00000000-0005-0000-0000-0000B4000000}"/>
    <cellStyle name="Standard 2" xfId="157" xr:uid="{00000000-0005-0000-0000-0000B5000000}"/>
    <cellStyle name="Standard 2 2" xfId="158" xr:uid="{00000000-0005-0000-0000-0000B6000000}"/>
    <cellStyle name="Standard 3" xfId="159" xr:uid="{00000000-0005-0000-0000-0000B7000000}"/>
    <cellStyle name="Standard 3 2" xfId="160" xr:uid="{00000000-0005-0000-0000-0000B8000000}"/>
    <cellStyle name="Standard 4" xfId="161" xr:uid="{00000000-0005-0000-0000-0000B9000000}"/>
    <cellStyle name="Standard 4 2" xfId="162" xr:uid="{00000000-0005-0000-0000-0000BA000000}"/>
    <cellStyle name="Standard 4 2 2" xfId="203" xr:uid="{00000000-0005-0000-0000-0000BB000000}"/>
    <cellStyle name="Standard 4 3" xfId="202" xr:uid="{00000000-0005-0000-0000-0000BC000000}"/>
    <cellStyle name="Standard 5" xfId="163" xr:uid="{00000000-0005-0000-0000-0000BD000000}"/>
    <cellStyle name="Standard 6" xfId="164" xr:uid="{00000000-0005-0000-0000-0000BE000000}"/>
    <cellStyle name="Standard 7" xfId="165" xr:uid="{00000000-0005-0000-0000-0000BF000000}"/>
    <cellStyle name="Standard 8" xfId="166" xr:uid="{00000000-0005-0000-0000-0000C0000000}"/>
    <cellStyle name="Standard 8 2" xfId="204" xr:uid="{00000000-0005-0000-0000-0000C1000000}"/>
    <cellStyle name="Standard 9" xfId="167" xr:uid="{00000000-0005-0000-0000-0000C2000000}"/>
    <cellStyle name="Standard_FI00EU01" xfId="168" xr:uid="{00000000-0005-0000-0000-0000C3000000}"/>
    <cellStyle name="Table_LHS" xfId="169" xr:uid="{00000000-0005-0000-0000-0000C4000000}"/>
    <cellStyle name="Title 2" xfId="170" xr:uid="{00000000-0005-0000-0000-0000C5000000}"/>
    <cellStyle name="Titre ligne" xfId="171" xr:uid="{00000000-0005-0000-0000-0000C6000000}"/>
    <cellStyle name="Total 2" xfId="172" xr:uid="{00000000-0005-0000-0000-0000C7000000}"/>
    <cellStyle name="Total 2 2" xfId="173" xr:uid="{00000000-0005-0000-0000-0000C8000000}"/>
    <cellStyle name="Total intermediaire" xfId="174" xr:uid="{00000000-0005-0000-0000-0000C9000000}"/>
    <cellStyle name="Überschrift" xfId="175" xr:uid="{00000000-0005-0000-0000-0000CA000000}"/>
    <cellStyle name="Überschrift 1" xfId="176" xr:uid="{00000000-0005-0000-0000-0000CB000000}"/>
    <cellStyle name="Überschrift 2" xfId="177" xr:uid="{00000000-0005-0000-0000-0000CC000000}"/>
    <cellStyle name="Überschrift 3" xfId="178" xr:uid="{00000000-0005-0000-0000-0000CD000000}"/>
    <cellStyle name="Überschrift 4" xfId="179" xr:uid="{00000000-0005-0000-0000-0000CE000000}"/>
    <cellStyle name="Verknüpfte Zelle" xfId="180" xr:uid="{00000000-0005-0000-0000-0000CF000000}"/>
    <cellStyle name="Warnender Text" xfId="181" xr:uid="{00000000-0005-0000-0000-0000D0000000}"/>
    <cellStyle name="Warning Text 2" xfId="182" xr:uid="{00000000-0005-0000-0000-0000D1000000}"/>
    <cellStyle name="Zelle überprüfen" xfId="183" xr:uid="{00000000-0005-0000-0000-0000D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EE12"/>
      <color rgb="FF961A2F"/>
      <color rgb="FF00A5E6"/>
      <color rgb="FF0092CC"/>
      <color rgb="FF8FDFFF"/>
      <color rgb="FFA0C5EA"/>
      <color rgb="FFA6E6E6"/>
      <color rgb="FFEBF09C"/>
      <color rgb="FFB0E0E6"/>
      <color rgb="FFC84B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0.xml"/><Relationship Id="rId26" Type="http://schemas.openxmlformats.org/officeDocument/2006/relationships/chartsheet" Target="chartsheets/sheet14.xml"/><Relationship Id="rId3" Type="http://schemas.openxmlformats.org/officeDocument/2006/relationships/chartsheet" Target="chartsheets/sheet1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8.xml"/><Relationship Id="rId20" Type="http://schemas.openxmlformats.org/officeDocument/2006/relationships/chartsheet" Target="chartsheets/sheet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4.xml"/><Relationship Id="rId24" Type="http://schemas.openxmlformats.org/officeDocument/2006/relationships/chartsheet" Target="chartsheets/sheet13.xml"/><Relationship Id="rId32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worksheet" Target="worksheets/sheet7.xml"/><Relationship Id="rId23" Type="http://schemas.openxmlformats.org/officeDocument/2006/relationships/worksheet" Target="worksheets/sheet11.xml"/><Relationship Id="rId28" Type="http://schemas.openxmlformats.org/officeDocument/2006/relationships/chartsheet" Target="chartsheets/sheet15.xml"/><Relationship Id="rId10" Type="http://schemas.openxmlformats.org/officeDocument/2006/relationships/chartsheet" Target="chartsheets/sheet7.xml"/><Relationship Id="rId19" Type="http://schemas.openxmlformats.org/officeDocument/2006/relationships/worksheet" Target="worksheets/sheet9.xml"/><Relationship Id="rId31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6.xml"/><Relationship Id="rId14" Type="http://schemas.openxmlformats.org/officeDocument/2006/relationships/worksheet" Target="worksheets/sheet6.xml"/><Relationship Id="rId22" Type="http://schemas.openxmlformats.org/officeDocument/2006/relationships/chartsheet" Target="chartsheets/sheet12.xml"/><Relationship Id="rId27" Type="http://schemas.openxmlformats.org/officeDocument/2006/relationships/worksheet" Target="worksheets/sheet13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Primary energy production by fuel, EU, in selected years, 1990-2022
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254205929176888E-2"/>
          <c:y val="7.9644406373889462E-2"/>
          <c:w val="0.92273388982114946"/>
          <c:h val="0.67983834656651188"/>
        </c:manualLayout>
      </c:layout>
      <c:lineChart>
        <c:grouping val="standard"/>
        <c:varyColors val="0"/>
        <c:ser>
          <c:idx val="3"/>
          <c:order val="0"/>
          <c:tx>
            <c:strRef>
              <c:f>'DATA-1'!$A$30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'DATA-1'!$B$29:$AH$29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'DATA-1'!$B$30:$AH$30</c:f>
              <c:numCache>
                <c:formatCode>#\ ##0.0</c:formatCode>
                <c:ptCount val="33"/>
                <c:pt idx="0">
                  <c:v>12790.989883</c:v>
                </c:pt>
                <c:pt idx="1">
                  <c:v>11702.849531</c:v>
                </c:pt>
                <c:pt idx="2">
                  <c:v>11161.380392999999</c:v>
                </c:pt>
                <c:pt idx="3">
                  <c:v>10507.822478</c:v>
                </c:pt>
                <c:pt idx="4">
                  <c:v>10048.150710999998</c:v>
                </c:pt>
                <c:pt idx="5">
                  <c:v>9986.2455370000007</c:v>
                </c:pt>
                <c:pt idx="6">
                  <c:v>9764.3845779999992</c:v>
                </c:pt>
                <c:pt idx="7">
                  <c:v>9620.5949460000011</c:v>
                </c:pt>
                <c:pt idx="8">
                  <c:v>8666.0842350000003</c:v>
                </c:pt>
                <c:pt idx="9">
                  <c:v>8203.710212</c:v>
                </c:pt>
                <c:pt idx="10">
                  <c:v>7945.605294</c:v>
                </c:pt>
                <c:pt idx="11">
                  <c:v>7840.022481</c:v>
                </c:pt>
                <c:pt idx="12">
                  <c:v>7788.3637989999997</c:v>
                </c:pt>
                <c:pt idx="13">
                  <c:v>7737.095249</c:v>
                </c:pt>
                <c:pt idx="14">
                  <c:v>7575.2525729999998</c:v>
                </c:pt>
                <c:pt idx="15">
                  <c:v>7404.4179439999998</c:v>
                </c:pt>
                <c:pt idx="16">
                  <c:v>7232.013672</c:v>
                </c:pt>
                <c:pt idx="17">
                  <c:v>7087.1526130000002</c:v>
                </c:pt>
                <c:pt idx="18">
                  <c:v>6743.0172990000001</c:v>
                </c:pt>
                <c:pt idx="19">
                  <c:v>6274.272516</c:v>
                </c:pt>
                <c:pt idx="20">
                  <c:v>6138.7455410000002</c:v>
                </c:pt>
                <c:pt idx="21">
                  <c:v>6255.8953000000001</c:v>
                </c:pt>
                <c:pt idx="22">
                  <c:v>6322.9666339999994</c:v>
                </c:pt>
                <c:pt idx="23">
                  <c:v>5895.4438039999995</c:v>
                </c:pt>
                <c:pt idx="24">
                  <c:v>5661.7006430000001</c:v>
                </c:pt>
                <c:pt idx="25">
                  <c:v>5601.1334870000001</c:v>
                </c:pt>
                <c:pt idx="26">
                  <c:v>5219.6571840000006</c:v>
                </c:pt>
                <c:pt idx="27">
                  <c:v>5134.2174070000001</c:v>
                </c:pt>
                <c:pt idx="28">
                  <c:v>4860.4760719999995</c:v>
                </c:pt>
                <c:pt idx="29">
                  <c:v>4189.5537540000005</c:v>
                </c:pt>
                <c:pt idx="30">
                  <c:v>3499.7492940000002</c:v>
                </c:pt>
                <c:pt idx="31">
                  <c:v>3808.585067</c:v>
                </c:pt>
                <c:pt idx="32">
                  <c:v>3873.019577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8-4157-937B-27A75623C868}"/>
            </c:ext>
          </c:extLst>
        </c:ser>
        <c:ser>
          <c:idx val="8"/>
          <c:order val="1"/>
          <c:tx>
            <c:strRef>
              <c:f>'DATA-1'!$A$31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'DATA-1'!$B$29:$AH$29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'DATA-1'!$B$31:$AH$31</c:f>
              <c:numCache>
                <c:formatCode>#\ ##0.0</c:formatCode>
                <c:ptCount val="33"/>
                <c:pt idx="0">
                  <c:v>157.00727699999999</c:v>
                </c:pt>
                <c:pt idx="1">
                  <c:v>115.277681</c:v>
                </c:pt>
                <c:pt idx="2">
                  <c:v>138.784943</c:v>
                </c:pt>
                <c:pt idx="3">
                  <c:v>111.302443</c:v>
                </c:pt>
                <c:pt idx="4">
                  <c:v>160.53240100000002</c:v>
                </c:pt>
                <c:pt idx="5">
                  <c:v>175.183842</c:v>
                </c:pt>
                <c:pt idx="6">
                  <c:v>164.379876</c:v>
                </c:pt>
                <c:pt idx="7">
                  <c:v>161.34278700000002</c:v>
                </c:pt>
                <c:pt idx="8">
                  <c:v>63.743378999999997</c:v>
                </c:pt>
                <c:pt idx="9">
                  <c:v>147.83787899999999</c:v>
                </c:pt>
                <c:pt idx="10">
                  <c:v>98.644778000000002</c:v>
                </c:pt>
                <c:pt idx="11">
                  <c:v>121.125349</c:v>
                </c:pt>
                <c:pt idx="12">
                  <c:v>136.890558</c:v>
                </c:pt>
                <c:pt idx="13">
                  <c:v>136.52618799999999</c:v>
                </c:pt>
                <c:pt idx="14">
                  <c:v>91.26418799999999</c:v>
                </c:pt>
                <c:pt idx="15">
                  <c:v>139.36133100000001</c:v>
                </c:pt>
                <c:pt idx="16">
                  <c:v>181.259671</c:v>
                </c:pt>
                <c:pt idx="17">
                  <c:v>84.685152000000002</c:v>
                </c:pt>
                <c:pt idx="18">
                  <c:v>85.464758000000003</c:v>
                </c:pt>
                <c:pt idx="19">
                  <c:v>129.217837</c:v>
                </c:pt>
                <c:pt idx="20">
                  <c:v>132.176918</c:v>
                </c:pt>
                <c:pt idx="21">
                  <c:v>116.11073500000001</c:v>
                </c:pt>
                <c:pt idx="22">
                  <c:v>63.365131999999996</c:v>
                </c:pt>
                <c:pt idx="23">
                  <c:v>138.39508699999999</c:v>
                </c:pt>
                <c:pt idx="24">
                  <c:v>117.84996400000001</c:v>
                </c:pt>
                <c:pt idx="25">
                  <c:v>74.056468999999993</c:v>
                </c:pt>
                <c:pt idx="26">
                  <c:v>65.295001999999997</c:v>
                </c:pt>
                <c:pt idx="27">
                  <c:v>67.147086999999999</c:v>
                </c:pt>
                <c:pt idx="28">
                  <c:v>119.987916</c:v>
                </c:pt>
                <c:pt idx="29">
                  <c:v>65.893418999999994</c:v>
                </c:pt>
                <c:pt idx="30">
                  <c:v>32.639132000000004</c:v>
                </c:pt>
                <c:pt idx="31">
                  <c:v>18.756794000000003</c:v>
                </c:pt>
                <c:pt idx="32">
                  <c:v>20.984348000000001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D-4D2D-B4AA-7CEA7B2F2FEA}"/>
            </c:ext>
          </c:extLst>
        </c:ser>
        <c:ser>
          <c:idx val="0"/>
          <c:order val="2"/>
          <c:tx>
            <c:strRef>
              <c:f>'DATA-1'!$A$32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'DATA-1'!$B$29:$AH$29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'DATA-1'!$B$32:$AH$32</c:f>
              <c:numCache>
                <c:formatCode>#\ ##0.0</c:formatCode>
                <c:ptCount val="33"/>
                <c:pt idx="0">
                  <c:v>245.59146200000001</c:v>
                </c:pt>
                <c:pt idx="1">
                  <c:v>213.83606899999998</c:v>
                </c:pt>
                <c:pt idx="2">
                  <c:v>175.762213</c:v>
                </c:pt>
                <c:pt idx="3">
                  <c:v>143.55724799999999</c:v>
                </c:pt>
                <c:pt idx="4">
                  <c:v>148.97087400000001</c:v>
                </c:pt>
                <c:pt idx="5">
                  <c:v>140.49490299999999</c:v>
                </c:pt>
                <c:pt idx="6">
                  <c:v>146.868799</c:v>
                </c:pt>
                <c:pt idx="7">
                  <c:v>142.43008799999998</c:v>
                </c:pt>
                <c:pt idx="8">
                  <c:v>121.969314</c:v>
                </c:pt>
                <c:pt idx="9">
                  <c:v>109.431022</c:v>
                </c:pt>
                <c:pt idx="10">
                  <c:v>116.74999000000001</c:v>
                </c:pt>
                <c:pt idx="11">
                  <c:v>116.03753200000001</c:v>
                </c:pt>
                <c:pt idx="12">
                  <c:v>115.41197100000001</c:v>
                </c:pt>
                <c:pt idx="13">
                  <c:v>133.02095800000001</c:v>
                </c:pt>
                <c:pt idx="14">
                  <c:v>135.31433900000002</c:v>
                </c:pt>
                <c:pt idx="15">
                  <c:v>136.61156400000002</c:v>
                </c:pt>
                <c:pt idx="16">
                  <c:v>135.989025</c:v>
                </c:pt>
                <c:pt idx="17">
                  <c:v>161.273774</c:v>
                </c:pt>
                <c:pt idx="18">
                  <c:v>142.17688899999999</c:v>
                </c:pt>
                <c:pt idx="19">
                  <c:v>119.285659</c:v>
                </c:pt>
                <c:pt idx="20">
                  <c:v>166.436711</c:v>
                </c:pt>
                <c:pt idx="21">
                  <c:v>168.30475700000002</c:v>
                </c:pt>
                <c:pt idx="22">
                  <c:v>153.03174999999999</c:v>
                </c:pt>
                <c:pt idx="23">
                  <c:v>172.15665799999999</c:v>
                </c:pt>
                <c:pt idx="24">
                  <c:v>168.078643</c:v>
                </c:pt>
                <c:pt idx="25">
                  <c:v>147.16023199999998</c:v>
                </c:pt>
                <c:pt idx="26">
                  <c:v>155.583054</c:v>
                </c:pt>
                <c:pt idx="27">
                  <c:v>179.74338599999999</c:v>
                </c:pt>
                <c:pt idx="28">
                  <c:v>174.990657</c:v>
                </c:pt>
                <c:pt idx="29">
                  <c:v>133.04454100000001</c:v>
                </c:pt>
                <c:pt idx="30">
                  <c:v>105.36315499999999</c:v>
                </c:pt>
                <c:pt idx="31">
                  <c:v>101.668925</c:v>
                </c:pt>
                <c:pt idx="32">
                  <c:v>114.41080700000001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8-4157-937B-27A75623C868}"/>
            </c:ext>
          </c:extLst>
        </c:ser>
        <c:ser>
          <c:idx val="1"/>
          <c:order val="3"/>
          <c:tx>
            <c:strRef>
              <c:f>'DATA-1'!$A$33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09120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'DATA-1'!$B$29:$AH$29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'DATA-1'!$B$33:$AH$33</c:f>
              <c:numCache>
                <c:formatCode>#\ ##0.0</c:formatCode>
                <c:ptCount val="33"/>
                <c:pt idx="0">
                  <c:v>5152.5797659999998</c:v>
                </c:pt>
                <c:pt idx="1">
                  <c:v>5381.8715310000007</c:v>
                </c:pt>
                <c:pt idx="2">
                  <c:v>5308.2249409999995</c:v>
                </c:pt>
                <c:pt idx="3">
                  <c:v>5426.543705</c:v>
                </c:pt>
                <c:pt idx="4">
                  <c:v>5240.3380659999993</c:v>
                </c:pt>
                <c:pt idx="5">
                  <c:v>5328.7860369999999</c:v>
                </c:pt>
                <c:pt idx="6">
                  <c:v>5695.8040270000001</c:v>
                </c:pt>
                <c:pt idx="7">
                  <c:v>5261.92418</c:v>
                </c:pt>
                <c:pt idx="8">
                  <c:v>5026.0727440000001</c:v>
                </c:pt>
                <c:pt idx="9">
                  <c:v>4819.3215140000002</c:v>
                </c:pt>
                <c:pt idx="10">
                  <c:v>4698.8860070000001</c:v>
                </c:pt>
                <c:pt idx="11">
                  <c:v>4791.4984110000005</c:v>
                </c:pt>
                <c:pt idx="12">
                  <c:v>4728.9979299999995</c:v>
                </c:pt>
                <c:pt idx="13">
                  <c:v>4556.8821989999997</c:v>
                </c:pt>
                <c:pt idx="14">
                  <c:v>4940.845738</c:v>
                </c:pt>
                <c:pt idx="15">
                  <c:v>4652.3190109999996</c:v>
                </c:pt>
                <c:pt idx="16">
                  <c:v>4625.8061639999996</c:v>
                </c:pt>
                <c:pt idx="17">
                  <c:v>4403.1669769999999</c:v>
                </c:pt>
                <c:pt idx="18">
                  <c:v>4625.2072640000006</c:v>
                </c:pt>
                <c:pt idx="19">
                  <c:v>4320.426117</c:v>
                </c:pt>
                <c:pt idx="20">
                  <c:v>4584.6994649999997</c:v>
                </c:pt>
                <c:pt idx="21">
                  <c:v>4307.1026579999998</c:v>
                </c:pt>
                <c:pt idx="22">
                  <c:v>4161.8548360000004</c:v>
                </c:pt>
                <c:pt idx="23">
                  <c:v>4164.2686190000004</c:v>
                </c:pt>
                <c:pt idx="24">
                  <c:v>3595.0636949999998</c:v>
                </c:pt>
                <c:pt idx="25">
                  <c:v>3030.489302</c:v>
                </c:pt>
                <c:pt idx="26">
                  <c:v>2991.1344049999998</c:v>
                </c:pt>
                <c:pt idx="27">
                  <c:v>2788.7175610000004</c:v>
                </c:pt>
                <c:pt idx="28">
                  <c:v>2484.1159309999998</c:v>
                </c:pt>
                <c:pt idx="29">
                  <c:v>2184.5573849999996</c:v>
                </c:pt>
                <c:pt idx="30">
                  <c:v>1725.9284359999999</c:v>
                </c:pt>
                <c:pt idx="31">
                  <c:v>1588.6487260000001</c:v>
                </c:pt>
                <c:pt idx="32">
                  <c:v>1460.7624920000001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8-4157-937B-27A75623C868}"/>
            </c:ext>
          </c:extLst>
        </c:ser>
        <c:ser>
          <c:idx val="2"/>
          <c:order val="4"/>
          <c:tx>
            <c:strRef>
              <c:f>'DATA-1'!$A$34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04040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'DATA-1'!$B$29:$AH$29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'DATA-1'!$B$34:$AH$34</c:f>
              <c:numCache>
                <c:formatCode>#\ ##0.0</c:formatCode>
                <c:ptCount val="33"/>
                <c:pt idx="0">
                  <c:v>1692.094732</c:v>
                </c:pt>
                <c:pt idx="1">
                  <c:v>1635.312011</c:v>
                </c:pt>
                <c:pt idx="2">
                  <c:v>1612.3683209999999</c:v>
                </c:pt>
                <c:pt idx="3">
                  <c:v>1608.455792</c:v>
                </c:pt>
                <c:pt idx="4">
                  <c:v>1675.0150639999999</c:v>
                </c:pt>
                <c:pt idx="5">
                  <c:v>1653.0137549999999</c:v>
                </c:pt>
                <c:pt idx="6">
                  <c:v>1639.7470819999999</c:v>
                </c:pt>
                <c:pt idx="7">
                  <c:v>1685.7977900000001</c:v>
                </c:pt>
                <c:pt idx="8">
                  <c:v>1657.474048</c:v>
                </c:pt>
                <c:pt idx="9">
                  <c:v>1714.226928</c:v>
                </c:pt>
                <c:pt idx="10">
                  <c:v>1865.926095</c:v>
                </c:pt>
                <c:pt idx="11">
                  <c:v>1774.73361</c:v>
                </c:pt>
                <c:pt idx="12">
                  <c:v>1980.4772190000001</c:v>
                </c:pt>
                <c:pt idx="13">
                  <c:v>1984.274349</c:v>
                </c:pt>
                <c:pt idx="14">
                  <c:v>1964.5987379999999</c:v>
                </c:pt>
                <c:pt idx="15">
                  <c:v>1920.956111</c:v>
                </c:pt>
                <c:pt idx="16">
                  <c:v>1795.203</c:v>
                </c:pt>
                <c:pt idx="17">
                  <c:v>1702.5508300000001</c:v>
                </c:pt>
                <c:pt idx="18">
                  <c:v>1591.3512190000001</c:v>
                </c:pt>
                <c:pt idx="19">
                  <c:v>1451.816681</c:v>
                </c:pt>
                <c:pt idx="20">
                  <c:v>1385.980806</c:v>
                </c:pt>
                <c:pt idx="21">
                  <c:v>1316.0859800000001</c:v>
                </c:pt>
                <c:pt idx="22">
                  <c:v>1267.002199</c:v>
                </c:pt>
                <c:pt idx="23">
                  <c:v>1230.596941</c:v>
                </c:pt>
                <c:pt idx="24">
                  <c:v>1214.245146</c:v>
                </c:pt>
                <c:pt idx="25">
                  <c:v>1183.702031</c:v>
                </c:pt>
                <c:pt idx="26">
                  <c:v>1057.1316029999998</c:v>
                </c:pt>
                <c:pt idx="27">
                  <c:v>1049.0858009999999</c:v>
                </c:pt>
                <c:pt idx="28">
                  <c:v>1026.7970170000001</c:v>
                </c:pt>
                <c:pt idx="29">
                  <c:v>949.3468959999999</c:v>
                </c:pt>
                <c:pt idx="30">
                  <c:v>892.84567099999992</c:v>
                </c:pt>
                <c:pt idx="31">
                  <c:v>843.62227099999996</c:v>
                </c:pt>
                <c:pt idx="32">
                  <c:v>785.32249000000002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8-4157-937B-27A75623C868}"/>
            </c:ext>
          </c:extLst>
        </c:ser>
        <c:ser>
          <c:idx val="4"/>
          <c:order val="5"/>
          <c:tx>
            <c:strRef>
              <c:f>'DATA-1'!$A$35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'DATA-1'!$B$29:$AH$29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'DATA-1'!$B$35:$AH$35</c:f>
              <c:numCache>
                <c:formatCode>#\ ##0.0</c:formatCode>
                <c:ptCount val="33"/>
                <c:pt idx="0">
                  <c:v>2960.2026540000002</c:v>
                </c:pt>
                <c:pt idx="1">
                  <c:v>3081.3392640000002</c:v>
                </c:pt>
                <c:pt idx="2">
                  <c:v>3156.5388930000004</c:v>
                </c:pt>
                <c:pt idx="3">
                  <c:v>3345.5750520000001</c:v>
                </c:pt>
                <c:pt idx="4">
                  <c:v>3365.495762</c:v>
                </c:pt>
                <c:pt idx="5">
                  <c:v>3455.7769470000003</c:v>
                </c:pt>
                <c:pt idx="6">
                  <c:v>3617.0187089999999</c:v>
                </c:pt>
                <c:pt idx="7">
                  <c:v>3753.4436009999999</c:v>
                </c:pt>
                <c:pt idx="8">
                  <c:v>3856.818428</c:v>
                </c:pt>
                <c:pt idx="9">
                  <c:v>3871.8814259999999</c:v>
                </c:pt>
                <c:pt idx="10">
                  <c:v>4017.9415060000001</c:v>
                </c:pt>
                <c:pt idx="11">
                  <c:v>4153.2489130000004</c:v>
                </c:pt>
                <c:pt idx="12">
                  <c:v>4079.4219130000001</c:v>
                </c:pt>
                <c:pt idx="13">
                  <c:v>4441.4022939999995</c:v>
                </c:pt>
                <c:pt idx="14">
                  <c:v>4691.2903740000002</c:v>
                </c:pt>
                <c:pt idx="15">
                  <c:v>4951.93649</c:v>
                </c:pt>
                <c:pt idx="16">
                  <c:v>5245.1735829999998</c:v>
                </c:pt>
                <c:pt idx="17">
                  <c:v>5651.130287</c:v>
                </c:pt>
                <c:pt idx="18">
                  <c:v>6085.8951500000003</c:v>
                </c:pt>
                <c:pt idx="19">
                  <c:v>6345.989587</c:v>
                </c:pt>
                <c:pt idx="20">
                  <c:v>7066.3090849999999</c:v>
                </c:pt>
                <c:pt idx="21">
                  <c:v>6924.2383339999997</c:v>
                </c:pt>
                <c:pt idx="22">
                  <c:v>7680.920169</c:v>
                </c:pt>
                <c:pt idx="23">
                  <c:v>8145.9148880000002</c:v>
                </c:pt>
                <c:pt idx="24">
                  <c:v>8154.7494989999996</c:v>
                </c:pt>
                <c:pt idx="25">
                  <c:v>8425.9172229999986</c:v>
                </c:pt>
                <c:pt idx="26">
                  <c:v>8555.8929759999992</c:v>
                </c:pt>
                <c:pt idx="27">
                  <c:v>8843.8376950000002</c:v>
                </c:pt>
                <c:pt idx="28">
                  <c:v>9237.1742009999998</c:v>
                </c:pt>
                <c:pt idx="29">
                  <c:v>9522.1528550000003</c:v>
                </c:pt>
                <c:pt idx="30">
                  <c:v>9775.3460050000012</c:v>
                </c:pt>
                <c:pt idx="31">
                  <c:v>10239.189278000002</c:v>
                </c:pt>
                <c:pt idx="32">
                  <c:v>10188.277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68-4157-937B-27A75623C868}"/>
            </c:ext>
          </c:extLst>
        </c:ser>
        <c:ser>
          <c:idx val="6"/>
          <c:order val="6"/>
          <c:tx>
            <c:strRef>
              <c:f>'DATA-1'!$A$36</c:f>
              <c:strCache>
                <c:ptCount val="1"/>
                <c:pt idx="0">
                  <c:v>Non-renewable waste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ash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</c:spPr>
          </c:marker>
          <c:cat>
            <c:numRef>
              <c:f>'DATA-1'!$B$29:$AH$29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'DATA-1'!$B$36:$AH$36</c:f>
              <c:numCache>
                <c:formatCode>#\ ##0.0</c:formatCode>
                <c:ptCount val="33"/>
                <c:pt idx="0">
                  <c:v>155.929</c:v>
                </c:pt>
                <c:pt idx="1">
                  <c:v>163.982</c:v>
                </c:pt>
                <c:pt idx="2">
                  <c:v>183.31</c:v>
                </c:pt>
                <c:pt idx="3">
                  <c:v>182.22399999999999</c:v>
                </c:pt>
                <c:pt idx="4">
                  <c:v>198.57400000000001</c:v>
                </c:pt>
                <c:pt idx="5">
                  <c:v>230.00800000000001</c:v>
                </c:pt>
                <c:pt idx="6">
                  <c:v>233.52500000000001</c:v>
                </c:pt>
                <c:pt idx="7">
                  <c:v>240.43100000000001</c:v>
                </c:pt>
                <c:pt idx="8">
                  <c:v>235.54900000000001</c:v>
                </c:pt>
                <c:pt idx="9">
                  <c:v>232.559</c:v>
                </c:pt>
                <c:pt idx="10">
                  <c:v>245.72438399999999</c:v>
                </c:pt>
                <c:pt idx="11">
                  <c:v>271.85895299999999</c:v>
                </c:pt>
                <c:pt idx="12">
                  <c:v>264.90557799999999</c:v>
                </c:pt>
                <c:pt idx="13">
                  <c:v>253.39049199999999</c:v>
                </c:pt>
                <c:pt idx="14">
                  <c:v>274.38327700000002</c:v>
                </c:pt>
                <c:pt idx="15">
                  <c:v>300.70340199999998</c:v>
                </c:pt>
                <c:pt idx="16">
                  <c:v>331.09732600000001</c:v>
                </c:pt>
                <c:pt idx="17">
                  <c:v>350.38767300000001</c:v>
                </c:pt>
                <c:pt idx="18">
                  <c:v>380.76144099999999</c:v>
                </c:pt>
                <c:pt idx="19">
                  <c:v>418.16470099999998</c:v>
                </c:pt>
                <c:pt idx="20">
                  <c:v>444.933762</c:v>
                </c:pt>
                <c:pt idx="21">
                  <c:v>468.52900499999998</c:v>
                </c:pt>
                <c:pt idx="22">
                  <c:v>471.028278</c:v>
                </c:pt>
                <c:pt idx="23">
                  <c:v>487.49756600000001</c:v>
                </c:pt>
                <c:pt idx="24">
                  <c:v>509.05826400000001</c:v>
                </c:pt>
                <c:pt idx="25">
                  <c:v>517.27339199999994</c:v>
                </c:pt>
                <c:pt idx="26">
                  <c:v>557.37928499999998</c:v>
                </c:pt>
                <c:pt idx="27">
                  <c:v>559.28553899999997</c:v>
                </c:pt>
                <c:pt idx="28">
                  <c:v>562.56818199999998</c:v>
                </c:pt>
                <c:pt idx="29">
                  <c:v>572.81534499999998</c:v>
                </c:pt>
                <c:pt idx="30">
                  <c:v>581.91293400000006</c:v>
                </c:pt>
                <c:pt idx="31">
                  <c:v>585.33746600000006</c:v>
                </c:pt>
                <c:pt idx="32">
                  <c:v>575.91775800000005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3-4B2C-A230-A517A3A06E5C}"/>
            </c:ext>
          </c:extLst>
        </c:ser>
        <c:ser>
          <c:idx val="7"/>
          <c:order val="7"/>
          <c:tx>
            <c:strRef>
              <c:f>'DATA-1'!$A$37</c:f>
              <c:strCache>
                <c:ptCount val="1"/>
                <c:pt idx="0">
                  <c:v>Nuclear heat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</c:spPr>
          </c:marker>
          <c:cat>
            <c:numRef>
              <c:f>'DATA-1'!$B$29:$AH$29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'DATA-1'!$B$37:$AH$37</c:f>
              <c:numCache>
                <c:formatCode>#\ ##0.0</c:formatCode>
                <c:ptCount val="33"/>
                <c:pt idx="0">
                  <c:v>7895.4762000000001</c:v>
                </c:pt>
                <c:pt idx="1">
                  <c:v>8099.9465999999993</c:v>
                </c:pt>
                <c:pt idx="2">
                  <c:v>8116.0307999999995</c:v>
                </c:pt>
                <c:pt idx="3">
                  <c:v>8356.7610000000004</c:v>
                </c:pt>
                <c:pt idx="4">
                  <c:v>8330.8595999999998</c:v>
                </c:pt>
                <c:pt idx="5">
                  <c:v>8563.3266000000003</c:v>
                </c:pt>
                <c:pt idx="6">
                  <c:v>8990.8284000000003</c:v>
                </c:pt>
                <c:pt idx="7">
                  <c:v>9079.3308000000015</c:v>
                </c:pt>
                <c:pt idx="8">
                  <c:v>9010.857</c:v>
                </c:pt>
                <c:pt idx="9">
                  <c:v>9171.3738000000012</c:v>
                </c:pt>
                <c:pt idx="10">
                  <c:v>9296.8469999999998</c:v>
                </c:pt>
                <c:pt idx="11">
                  <c:v>9616.6625999999997</c:v>
                </c:pt>
                <c:pt idx="12">
                  <c:v>9761.8613999999998</c:v>
                </c:pt>
                <c:pt idx="13">
                  <c:v>9814.2761999999984</c:v>
                </c:pt>
                <c:pt idx="14">
                  <c:v>10046.7474</c:v>
                </c:pt>
                <c:pt idx="15">
                  <c:v>9913.2648000000008</c:v>
                </c:pt>
                <c:pt idx="16">
                  <c:v>9895.4778000000006</c:v>
                </c:pt>
                <c:pt idx="17">
                  <c:v>9439.3661999999986</c:v>
                </c:pt>
                <c:pt idx="18">
                  <c:v>9574.0061999999998</c:v>
                </c:pt>
                <c:pt idx="19">
                  <c:v>8902.6738989999994</c:v>
                </c:pt>
                <c:pt idx="20">
                  <c:v>9195.080199</c:v>
                </c:pt>
                <c:pt idx="21">
                  <c:v>9016.1026989999991</c:v>
                </c:pt>
                <c:pt idx="22">
                  <c:v>8724.1354680000004</c:v>
                </c:pt>
                <c:pt idx="23">
                  <c:v>8646.3300930000005</c:v>
                </c:pt>
                <c:pt idx="24">
                  <c:v>8748.9945820000012</c:v>
                </c:pt>
                <c:pt idx="25">
                  <c:v>8531.9301930000001</c:v>
                </c:pt>
                <c:pt idx="26">
                  <c:v>8250.2062910000004</c:v>
                </c:pt>
                <c:pt idx="27">
                  <c:v>8160.0253439999997</c:v>
                </c:pt>
                <c:pt idx="28">
                  <c:v>8174.6270190000005</c:v>
                </c:pt>
                <c:pt idx="29">
                  <c:v>8213.7028109999992</c:v>
                </c:pt>
                <c:pt idx="30">
                  <c:v>7334.2741830000004</c:v>
                </c:pt>
                <c:pt idx="31">
                  <c:v>7815.185829</c:v>
                </c:pt>
                <c:pt idx="32">
                  <c:v>6509.6964150000003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3-4B2C-A230-A517A3A06E5C}"/>
            </c:ext>
          </c:extLst>
        </c:ser>
        <c:ser>
          <c:idx val="5"/>
          <c:order val="8"/>
          <c:tx>
            <c:strRef>
              <c:f>'DATA-1'!$A$38</c:f>
              <c:strCache>
                <c:ptCount val="1"/>
                <c:pt idx="0">
                  <c:v>Heat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plus"/>
            <c:size val="5"/>
            <c:spPr>
              <a:noFill/>
              <a:ln w="28575">
                <a:solidFill>
                  <a:srgbClr val="EC8C8C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C05F03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'DATA-1'!$B$29:$AH$29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'DATA-1'!$B$38:$AH$38</c:f>
              <c:numCache>
                <c:formatCode>#\ ##0.0</c:formatCode>
                <c:ptCount val="33"/>
                <c:pt idx="0">
                  <c:v>3.8266</c:v>
                </c:pt>
                <c:pt idx="1">
                  <c:v>3.6278000000000001</c:v>
                </c:pt>
                <c:pt idx="2">
                  <c:v>3.8954</c:v>
                </c:pt>
                <c:pt idx="3">
                  <c:v>2.0674000000000001</c:v>
                </c:pt>
                <c:pt idx="4">
                  <c:v>1.6624000000000001</c:v>
                </c:pt>
                <c:pt idx="5">
                  <c:v>2.7158000000000002</c:v>
                </c:pt>
                <c:pt idx="6">
                  <c:v>3.7438000000000002</c:v>
                </c:pt>
                <c:pt idx="7">
                  <c:v>4.1358000000000006</c:v>
                </c:pt>
                <c:pt idx="8">
                  <c:v>5.1894</c:v>
                </c:pt>
                <c:pt idx="9">
                  <c:v>5.4820000000000002</c:v>
                </c:pt>
                <c:pt idx="10">
                  <c:v>10.8</c:v>
                </c:pt>
                <c:pt idx="11">
                  <c:v>9.4949999999999992</c:v>
                </c:pt>
                <c:pt idx="12">
                  <c:v>13.0556</c:v>
                </c:pt>
                <c:pt idx="13">
                  <c:v>14.087200000000001</c:v>
                </c:pt>
                <c:pt idx="14">
                  <c:v>19.267400000000002</c:v>
                </c:pt>
                <c:pt idx="15">
                  <c:v>22.412624000000001</c:v>
                </c:pt>
                <c:pt idx="16">
                  <c:v>23.090755000000001</c:v>
                </c:pt>
                <c:pt idx="17">
                  <c:v>25.058629</c:v>
                </c:pt>
                <c:pt idx="18">
                  <c:v>29.667133000000003</c:v>
                </c:pt>
                <c:pt idx="19">
                  <c:v>24.949047999999998</c:v>
                </c:pt>
                <c:pt idx="20">
                  <c:v>30.391279999999998</c:v>
                </c:pt>
                <c:pt idx="21">
                  <c:v>30.845106999999999</c:v>
                </c:pt>
                <c:pt idx="22">
                  <c:v>32.199686</c:v>
                </c:pt>
                <c:pt idx="23">
                  <c:v>34.446158000000004</c:v>
                </c:pt>
                <c:pt idx="24">
                  <c:v>36.397266000000002</c:v>
                </c:pt>
                <c:pt idx="25">
                  <c:v>40.558752999999996</c:v>
                </c:pt>
                <c:pt idx="26">
                  <c:v>44.383809999999997</c:v>
                </c:pt>
                <c:pt idx="27">
                  <c:v>47.402056999999999</c:v>
                </c:pt>
                <c:pt idx="28">
                  <c:v>45.041957000000004</c:v>
                </c:pt>
                <c:pt idx="29">
                  <c:v>45.514235999999997</c:v>
                </c:pt>
                <c:pt idx="30">
                  <c:v>46.177264999999998</c:v>
                </c:pt>
                <c:pt idx="31">
                  <c:v>45.982358999999995</c:v>
                </c:pt>
                <c:pt idx="32">
                  <c:v>37.314946000000006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8-4157-937B-27A75623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56552"/>
        <c:axId val="573262432"/>
      </c:lineChart>
      <c:catAx>
        <c:axId val="57325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3262432"/>
        <c:crosses val="autoZero"/>
        <c:auto val="1"/>
        <c:lblAlgn val="ctr"/>
        <c:lblOffset val="100"/>
        <c:tickMarkSkip val="1"/>
        <c:noMultiLvlLbl val="0"/>
      </c:catAx>
      <c:valAx>
        <c:axId val="573262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56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377794988741161E-2"/>
          <c:y val="0.82566303166079136"/>
          <c:w val="0.96420980164364711"/>
          <c:h val="0.1197761890642330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available energy by fuel,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231014156017389E-2"/>
          <c:y val="8.7594197168868529E-2"/>
          <c:w val="0.90465793210274947"/>
          <c:h val="0.67105700699546444"/>
        </c:manualLayout>
      </c:layout>
      <c:areaChart>
        <c:grouping val="stacked"/>
        <c:varyColors val="0"/>
        <c:ser>
          <c:idx val="2"/>
          <c:order val="0"/>
          <c:tx>
            <c:strRef>
              <c:f>'DATA-1'!$A$77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rgbClr val="961A2F"/>
            </a:solidFill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'DATA-1'!$B$77:$AH$77</c:f>
              <c:numCache>
                <c:formatCode>#\ ##0.0</c:formatCode>
                <c:ptCount val="33"/>
                <c:pt idx="0">
                  <c:v>16032.208476</c:v>
                </c:pt>
                <c:pt idx="1">
                  <c:v>15151.200237999999</c:v>
                </c:pt>
                <c:pt idx="2">
                  <c:v>14103.791059000001</c:v>
                </c:pt>
                <c:pt idx="3">
                  <c:v>13420.207509</c:v>
                </c:pt>
                <c:pt idx="4">
                  <c:v>13135.925977999999</c:v>
                </c:pt>
                <c:pt idx="5">
                  <c:v>13020.382562000001</c:v>
                </c:pt>
                <c:pt idx="6">
                  <c:v>13000.995508</c:v>
                </c:pt>
                <c:pt idx="7">
                  <c:v>12646.729443</c:v>
                </c:pt>
                <c:pt idx="8">
                  <c:v>12041.498683</c:v>
                </c:pt>
                <c:pt idx="9">
                  <c:v>11420.548492</c:v>
                </c:pt>
                <c:pt idx="10">
                  <c:v>11682.354619000002</c:v>
                </c:pt>
                <c:pt idx="11">
                  <c:v>11648.856126000001</c:v>
                </c:pt>
                <c:pt idx="12">
                  <c:v>11644.305402</c:v>
                </c:pt>
                <c:pt idx="13">
                  <c:v>11950.165492</c:v>
                </c:pt>
                <c:pt idx="14">
                  <c:v>11886.476848999999</c:v>
                </c:pt>
                <c:pt idx="15">
                  <c:v>11482.458958000001</c:v>
                </c:pt>
                <c:pt idx="16">
                  <c:v>11798.898701</c:v>
                </c:pt>
                <c:pt idx="17">
                  <c:v>11837.601815</c:v>
                </c:pt>
                <c:pt idx="18">
                  <c:v>10948.138066</c:v>
                </c:pt>
                <c:pt idx="19">
                  <c:v>9699.9817459999995</c:v>
                </c:pt>
                <c:pt idx="20">
                  <c:v>10261.073630000001</c:v>
                </c:pt>
                <c:pt idx="21">
                  <c:v>10488.04782</c:v>
                </c:pt>
                <c:pt idx="22">
                  <c:v>10415.309702</c:v>
                </c:pt>
                <c:pt idx="23">
                  <c:v>10254.472551999999</c:v>
                </c:pt>
                <c:pt idx="24">
                  <c:v>9745.3980339999998</c:v>
                </c:pt>
                <c:pt idx="25">
                  <c:v>9800.5093059999999</c:v>
                </c:pt>
                <c:pt idx="26">
                  <c:v>9402.9570359999998</c:v>
                </c:pt>
                <c:pt idx="27">
                  <c:v>9159.6872939999994</c:v>
                </c:pt>
                <c:pt idx="28">
                  <c:v>8803.1855539999997</c:v>
                </c:pt>
                <c:pt idx="29">
                  <c:v>7193.9837659999994</c:v>
                </c:pt>
                <c:pt idx="30">
                  <c:v>5883.7833369999998</c:v>
                </c:pt>
                <c:pt idx="31">
                  <c:v>6839.7893720000002</c:v>
                </c:pt>
                <c:pt idx="32">
                  <c:v>6784.4427070000002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E-4C07-9D53-C5C3733D2888}"/>
            </c:ext>
          </c:extLst>
        </c:ser>
        <c:ser>
          <c:idx val="1"/>
          <c:order val="1"/>
          <c:tx>
            <c:strRef>
              <c:f>'DATA-1'!$A$78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'DATA-1'!$B$78:$AH$78</c:f>
              <c:numCache>
                <c:formatCode>#\ ##0.0</c:formatCode>
                <c:ptCount val="33"/>
                <c:pt idx="0">
                  <c:v>126.232625</c:v>
                </c:pt>
                <c:pt idx="1">
                  <c:v>142.279383</c:v>
                </c:pt>
                <c:pt idx="2">
                  <c:v>142.468481</c:v>
                </c:pt>
                <c:pt idx="3">
                  <c:v>134.70534499999999</c:v>
                </c:pt>
                <c:pt idx="4">
                  <c:v>141.95435699999999</c:v>
                </c:pt>
                <c:pt idx="5">
                  <c:v>130.55420900000001</c:v>
                </c:pt>
                <c:pt idx="6">
                  <c:v>149.61630499999998</c:v>
                </c:pt>
                <c:pt idx="7">
                  <c:v>157.46943299999998</c:v>
                </c:pt>
                <c:pt idx="8">
                  <c:v>142.862123</c:v>
                </c:pt>
                <c:pt idx="9">
                  <c:v>113.132322</c:v>
                </c:pt>
                <c:pt idx="10">
                  <c:v>105.90004499999999</c:v>
                </c:pt>
                <c:pt idx="11">
                  <c:v>137.70220900000001</c:v>
                </c:pt>
                <c:pt idx="12">
                  <c:v>155.86573300000001</c:v>
                </c:pt>
                <c:pt idx="13">
                  <c:v>147.44687400000001</c:v>
                </c:pt>
                <c:pt idx="14">
                  <c:v>125.469038</c:v>
                </c:pt>
                <c:pt idx="15">
                  <c:v>116.977924</c:v>
                </c:pt>
                <c:pt idx="16">
                  <c:v>138.918193</c:v>
                </c:pt>
                <c:pt idx="17">
                  <c:v>152.178786</c:v>
                </c:pt>
                <c:pt idx="18">
                  <c:v>145.13155699999999</c:v>
                </c:pt>
                <c:pt idx="19">
                  <c:v>136.69033999999999</c:v>
                </c:pt>
                <c:pt idx="20">
                  <c:v>140.12703299999998</c:v>
                </c:pt>
                <c:pt idx="21">
                  <c:v>132.09146200000001</c:v>
                </c:pt>
                <c:pt idx="22">
                  <c:v>125.95025100000001</c:v>
                </c:pt>
                <c:pt idx="23">
                  <c:v>86.330151000000001</c:v>
                </c:pt>
                <c:pt idx="24">
                  <c:v>98.164124999999999</c:v>
                </c:pt>
                <c:pt idx="25">
                  <c:v>98.112801000000005</c:v>
                </c:pt>
                <c:pt idx="26">
                  <c:v>97.67201</c:v>
                </c:pt>
                <c:pt idx="27">
                  <c:v>91.164552</c:v>
                </c:pt>
                <c:pt idx="28">
                  <c:v>98.958721999999995</c:v>
                </c:pt>
                <c:pt idx="29">
                  <c:v>96.469932</c:v>
                </c:pt>
                <c:pt idx="30">
                  <c:v>72.937687999999994</c:v>
                </c:pt>
                <c:pt idx="31">
                  <c:v>57.447641000000004</c:v>
                </c:pt>
                <c:pt idx="32">
                  <c:v>53.552712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E-4C07-9D53-C5C3733D2888}"/>
            </c:ext>
          </c:extLst>
        </c:ser>
        <c:ser>
          <c:idx val="3"/>
          <c:order val="2"/>
          <c:tx>
            <c:strRef>
              <c:f>'DATA-1'!$A$79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'DATA-1'!$B$79:$AH$79</c:f>
              <c:numCache>
                <c:formatCode>#\ ##0.0</c:formatCode>
                <c:ptCount val="33"/>
                <c:pt idx="0">
                  <c:v>277.34145899999999</c:v>
                </c:pt>
                <c:pt idx="1">
                  <c:v>251.88310300000001</c:v>
                </c:pt>
                <c:pt idx="2">
                  <c:v>174.360252</c:v>
                </c:pt>
                <c:pt idx="3">
                  <c:v>144.64001999999999</c:v>
                </c:pt>
                <c:pt idx="4">
                  <c:v>162.365522</c:v>
                </c:pt>
                <c:pt idx="5">
                  <c:v>149.62456899999998</c:v>
                </c:pt>
                <c:pt idx="6">
                  <c:v>149.31465700000001</c:v>
                </c:pt>
                <c:pt idx="7">
                  <c:v>145.60092399999999</c:v>
                </c:pt>
                <c:pt idx="8">
                  <c:v>125.27191499999999</c:v>
                </c:pt>
                <c:pt idx="9">
                  <c:v>119.31377000000001</c:v>
                </c:pt>
                <c:pt idx="10">
                  <c:v>119.405922</c:v>
                </c:pt>
                <c:pt idx="11">
                  <c:v>119.23150800000001</c:v>
                </c:pt>
                <c:pt idx="12">
                  <c:v>112.114479</c:v>
                </c:pt>
                <c:pt idx="13">
                  <c:v>126.31127400000001</c:v>
                </c:pt>
                <c:pt idx="14">
                  <c:v>139.05934099999999</c:v>
                </c:pt>
                <c:pt idx="15">
                  <c:v>140.932264</c:v>
                </c:pt>
                <c:pt idx="16">
                  <c:v>137.45785500000002</c:v>
                </c:pt>
                <c:pt idx="17">
                  <c:v>177.125056</c:v>
                </c:pt>
                <c:pt idx="18">
                  <c:v>140.90168199999999</c:v>
                </c:pt>
                <c:pt idx="19">
                  <c:v>104.17403999999999</c:v>
                </c:pt>
                <c:pt idx="20">
                  <c:v>172.077236</c:v>
                </c:pt>
                <c:pt idx="21">
                  <c:v>170.94133400000001</c:v>
                </c:pt>
                <c:pt idx="22">
                  <c:v>143.75607600000001</c:v>
                </c:pt>
                <c:pt idx="23">
                  <c:v>171.58699799999999</c:v>
                </c:pt>
                <c:pt idx="24">
                  <c:v>164.61886100000001</c:v>
                </c:pt>
                <c:pt idx="25">
                  <c:v>133.17110699999998</c:v>
                </c:pt>
                <c:pt idx="26">
                  <c:v>176.75807</c:v>
                </c:pt>
                <c:pt idx="27">
                  <c:v>182.07148800000002</c:v>
                </c:pt>
                <c:pt idx="28">
                  <c:v>170.48442699999998</c:v>
                </c:pt>
                <c:pt idx="29">
                  <c:v>127.56523799999999</c:v>
                </c:pt>
                <c:pt idx="30">
                  <c:v>104.364628</c:v>
                </c:pt>
                <c:pt idx="31">
                  <c:v>114.123317</c:v>
                </c:pt>
                <c:pt idx="32">
                  <c:v>123.277951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E-4C07-9D53-C5C3733D2888}"/>
            </c:ext>
          </c:extLst>
        </c:ser>
        <c:ser>
          <c:idx val="0"/>
          <c:order val="3"/>
          <c:tx>
            <c:strRef>
              <c:f>'DATA-1'!$A$80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3EE12"/>
            </a:solidFill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'DATA-1'!$B$80:$AH$80</c:f>
              <c:numCache>
                <c:formatCode>#\ ##0.0</c:formatCode>
                <c:ptCount val="33"/>
                <c:pt idx="0">
                  <c:v>10458.333695000001</c:v>
                </c:pt>
                <c:pt idx="1">
                  <c:v>10711.535232</c:v>
                </c:pt>
                <c:pt idx="2">
                  <c:v>10351.613061</c:v>
                </c:pt>
                <c:pt idx="3">
                  <c:v>10538.044526</c:v>
                </c:pt>
                <c:pt idx="4">
                  <c:v>10426.370549000001</c:v>
                </c:pt>
                <c:pt idx="5">
                  <c:v>11327.638790999999</c:v>
                </c:pt>
                <c:pt idx="6">
                  <c:v>12289.680566999999</c:v>
                </c:pt>
                <c:pt idx="7">
                  <c:v>11962.939379000001</c:v>
                </c:pt>
                <c:pt idx="8">
                  <c:v>12310.669758</c:v>
                </c:pt>
                <c:pt idx="9">
                  <c:v>12587.489081</c:v>
                </c:pt>
                <c:pt idx="10">
                  <c:v>12920.356119999999</c:v>
                </c:pt>
                <c:pt idx="11">
                  <c:v>13383.333913</c:v>
                </c:pt>
                <c:pt idx="12">
                  <c:v>13479.571177</c:v>
                </c:pt>
                <c:pt idx="13">
                  <c:v>14177.321672</c:v>
                </c:pt>
                <c:pt idx="14">
                  <c:v>14551.071069</c:v>
                </c:pt>
                <c:pt idx="15">
                  <c:v>15060.384293999999</c:v>
                </c:pt>
                <c:pt idx="16">
                  <c:v>15053.650528999999</c:v>
                </c:pt>
                <c:pt idx="17">
                  <c:v>14780.969580000001</c:v>
                </c:pt>
                <c:pt idx="18">
                  <c:v>15042.436965999999</c:v>
                </c:pt>
                <c:pt idx="19">
                  <c:v>14138.477591999999</c:v>
                </c:pt>
                <c:pt idx="20">
                  <c:v>15191.479051999999</c:v>
                </c:pt>
                <c:pt idx="21">
                  <c:v>13963.700492</c:v>
                </c:pt>
                <c:pt idx="22">
                  <c:v>13708.334165999999</c:v>
                </c:pt>
                <c:pt idx="23">
                  <c:v>13455.723805</c:v>
                </c:pt>
                <c:pt idx="24">
                  <c:v>11870.448831</c:v>
                </c:pt>
                <c:pt idx="25">
                  <c:v>12396.500812999999</c:v>
                </c:pt>
                <c:pt idx="26">
                  <c:v>13119.792884999999</c:v>
                </c:pt>
                <c:pt idx="27">
                  <c:v>13860.061083000001</c:v>
                </c:pt>
                <c:pt idx="28">
                  <c:v>13603.105368</c:v>
                </c:pt>
                <c:pt idx="29">
                  <c:v>14034.632996999999</c:v>
                </c:pt>
                <c:pt idx="30">
                  <c:v>13698.575128</c:v>
                </c:pt>
                <c:pt idx="31">
                  <c:v>14209.000257</c:v>
                </c:pt>
                <c:pt idx="32">
                  <c:v>12323.458266000001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E-4C07-9D53-C5C3733D2888}"/>
            </c:ext>
          </c:extLst>
        </c:ser>
        <c:ser>
          <c:idx val="8"/>
          <c:order val="4"/>
          <c:tx>
            <c:strRef>
              <c:f>'DATA-1'!$A$81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'DATA-1'!$B$81:$AH$81</c:f>
              <c:numCache>
                <c:formatCode>#\ ##0.0</c:formatCode>
                <c:ptCount val="33"/>
                <c:pt idx="0">
                  <c:v>24328.814728999998</c:v>
                </c:pt>
                <c:pt idx="1">
                  <c:v>24489.174616</c:v>
                </c:pt>
                <c:pt idx="2">
                  <c:v>24192.66201</c:v>
                </c:pt>
                <c:pt idx="3">
                  <c:v>24234.266618000001</c:v>
                </c:pt>
                <c:pt idx="4">
                  <c:v>24283.167118999998</c:v>
                </c:pt>
                <c:pt idx="5">
                  <c:v>25240.535978</c:v>
                </c:pt>
                <c:pt idx="6">
                  <c:v>25878.025289999998</c:v>
                </c:pt>
                <c:pt idx="7">
                  <c:v>26029.932741000001</c:v>
                </c:pt>
                <c:pt idx="8">
                  <c:v>26719.640378</c:v>
                </c:pt>
                <c:pt idx="9">
                  <c:v>26303.451217000002</c:v>
                </c:pt>
                <c:pt idx="10">
                  <c:v>25967.590957</c:v>
                </c:pt>
                <c:pt idx="11">
                  <c:v>26709.374303000001</c:v>
                </c:pt>
                <c:pt idx="12">
                  <c:v>26634.140563000001</c:v>
                </c:pt>
                <c:pt idx="13">
                  <c:v>26893.361625999998</c:v>
                </c:pt>
                <c:pt idx="14">
                  <c:v>27084.501771000003</c:v>
                </c:pt>
                <c:pt idx="15">
                  <c:v>27039.279245999998</c:v>
                </c:pt>
                <c:pt idx="16">
                  <c:v>27097.554470999999</c:v>
                </c:pt>
                <c:pt idx="17">
                  <c:v>26469.716718</c:v>
                </c:pt>
                <c:pt idx="18">
                  <c:v>26331.464190000002</c:v>
                </c:pt>
                <c:pt idx="19">
                  <c:v>24684.048853</c:v>
                </c:pt>
                <c:pt idx="20">
                  <c:v>24516.182022999998</c:v>
                </c:pt>
                <c:pt idx="21">
                  <c:v>23879.371578999999</c:v>
                </c:pt>
                <c:pt idx="22">
                  <c:v>22814.105241000001</c:v>
                </c:pt>
                <c:pt idx="23">
                  <c:v>22203.000370999998</c:v>
                </c:pt>
                <c:pt idx="24">
                  <c:v>21990.531642999998</c:v>
                </c:pt>
                <c:pt idx="25">
                  <c:v>21921.321903</c:v>
                </c:pt>
                <c:pt idx="26">
                  <c:v>22381.528446</c:v>
                </c:pt>
                <c:pt idx="27">
                  <c:v>22891.392238</c:v>
                </c:pt>
                <c:pt idx="28">
                  <c:v>22492.762291999999</c:v>
                </c:pt>
                <c:pt idx="29">
                  <c:v>22828.838226</c:v>
                </c:pt>
                <c:pt idx="30">
                  <c:v>19920.157185</c:v>
                </c:pt>
                <c:pt idx="31">
                  <c:v>20953.030859000002</c:v>
                </c:pt>
                <c:pt idx="32">
                  <c:v>21531.82374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9-414E-87E4-6C6E430F1A2A}"/>
            </c:ext>
          </c:extLst>
        </c:ser>
        <c:ser>
          <c:idx val="4"/>
          <c:order val="5"/>
          <c:tx>
            <c:strRef>
              <c:f>'DATA-1'!$A$82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'DATA-1'!$B$82:$AH$82</c:f>
              <c:numCache>
                <c:formatCode>#\ ##0.0</c:formatCode>
                <c:ptCount val="33"/>
                <c:pt idx="0">
                  <c:v>2974.6356540000002</c:v>
                </c:pt>
                <c:pt idx="1">
                  <c:v>3102.6122639999999</c:v>
                </c:pt>
                <c:pt idx="2">
                  <c:v>3169.8870999999999</c:v>
                </c:pt>
                <c:pt idx="3">
                  <c:v>3361.342263</c:v>
                </c:pt>
                <c:pt idx="4">
                  <c:v>3379.1469279999997</c:v>
                </c:pt>
                <c:pt idx="5">
                  <c:v>3467.6868979999999</c:v>
                </c:pt>
                <c:pt idx="6">
                  <c:v>3628.4333280000001</c:v>
                </c:pt>
                <c:pt idx="7">
                  <c:v>3762.6646060000003</c:v>
                </c:pt>
                <c:pt idx="8">
                  <c:v>3863.2679029999999</c:v>
                </c:pt>
                <c:pt idx="9">
                  <c:v>3875.144104</c:v>
                </c:pt>
                <c:pt idx="10">
                  <c:v>4034.501209</c:v>
                </c:pt>
                <c:pt idx="11">
                  <c:v>4171.5718440000001</c:v>
                </c:pt>
                <c:pt idx="12">
                  <c:v>4099.2355699999998</c:v>
                </c:pt>
                <c:pt idx="13">
                  <c:v>4455.2492520000005</c:v>
                </c:pt>
                <c:pt idx="14">
                  <c:v>4713.509994</c:v>
                </c:pt>
                <c:pt idx="15">
                  <c:v>5020.8177929999993</c:v>
                </c:pt>
                <c:pt idx="16">
                  <c:v>5356.0558860000001</c:v>
                </c:pt>
                <c:pt idx="17">
                  <c:v>5777.0448930000002</c:v>
                </c:pt>
                <c:pt idx="18">
                  <c:v>6223.5271080000002</c:v>
                </c:pt>
                <c:pt idx="19">
                  <c:v>6520.8433750000004</c:v>
                </c:pt>
                <c:pt idx="20">
                  <c:v>7285.1315340000001</c:v>
                </c:pt>
                <c:pt idx="21">
                  <c:v>7173.9908599999999</c:v>
                </c:pt>
                <c:pt idx="22">
                  <c:v>7934.8230100000001</c:v>
                </c:pt>
                <c:pt idx="23">
                  <c:v>8327.8577860000005</c:v>
                </c:pt>
                <c:pt idx="24">
                  <c:v>8327.2473790000004</c:v>
                </c:pt>
                <c:pt idx="25">
                  <c:v>8579.2368409999999</c:v>
                </c:pt>
                <c:pt idx="26">
                  <c:v>8722.5975209999997</c:v>
                </c:pt>
                <c:pt idx="27">
                  <c:v>9048.4386030000005</c:v>
                </c:pt>
                <c:pt idx="28">
                  <c:v>9451.3850010000006</c:v>
                </c:pt>
                <c:pt idx="29">
                  <c:v>9734.8047760000009</c:v>
                </c:pt>
                <c:pt idx="30">
                  <c:v>10034.205082</c:v>
                </c:pt>
                <c:pt idx="31">
                  <c:v>10559.947627</c:v>
                </c:pt>
                <c:pt idx="32">
                  <c:v>10453.031418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AE-4C07-9D53-C5C3733D2888}"/>
            </c:ext>
          </c:extLst>
        </c:ser>
        <c:ser>
          <c:idx val="7"/>
          <c:order val="6"/>
          <c:tx>
            <c:strRef>
              <c:f>'DATA-1'!$A$83</c:f>
              <c:strCache>
                <c:ptCount val="1"/>
                <c:pt idx="0">
                  <c:v>Non-renewable waste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'DATA-1'!$B$83:$AH$83</c:f>
              <c:numCache>
                <c:formatCode>#\ ##0.0</c:formatCode>
                <c:ptCount val="33"/>
                <c:pt idx="0">
                  <c:v>155.929</c:v>
                </c:pt>
                <c:pt idx="1">
                  <c:v>163.982</c:v>
                </c:pt>
                <c:pt idx="2">
                  <c:v>183.31</c:v>
                </c:pt>
                <c:pt idx="3">
                  <c:v>182.22399999999999</c:v>
                </c:pt>
                <c:pt idx="4">
                  <c:v>198.57400000000001</c:v>
                </c:pt>
                <c:pt idx="5">
                  <c:v>229.99700000000001</c:v>
                </c:pt>
                <c:pt idx="6">
                  <c:v>233.52500000000001</c:v>
                </c:pt>
                <c:pt idx="7">
                  <c:v>240.429</c:v>
                </c:pt>
                <c:pt idx="8">
                  <c:v>235.54499999999999</c:v>
                </c:pt>
                <c:pt idx="9">
                  <c:v>232.559</c:v>
                </c:pt>
                <c:pt idx="10">
                  <c:v>245.911384</c:v>
                </c:pt>
                <c:pt idx="11">
                  <c:v>271.92995299999995</c:v>
                </c:pt>
                <c:pt idx="12">
                  <c:v>265.19257799999997</c:v>
                </c:pt>
                <c:pt idx="13">
                  <c:v>253.39049199999999</c:v>
                </c:pt>
                <c:pt idx="14">
                  <c:v>274.40027700000002</c:v>
                </c:pt>
                <c:pt idx="15">
                  <c:v>300.82440200000002</c:v>
                </c:pt>
                <c:pt idx="16">
                  <c:v>331.31132600000001</c:v>
                </c:pt>
                <c:pt idx="17">
                  <c:v>351.21067299999999</c:v>
                </c:pt>
                <c:pt idx="18">
                  <c:v>381.08244100000002</c:v>
                </c:pt>
                <c:pt idx="19">
                  <c:v>419.04470099999998</c:v>
                </c:pt>
                <c:pt idx="20">
                  <c:v>447.07276200000001</c:v>
                </c:pt>
                <c:pt idx="21">
                  <c:v>474.96900499999998</c:v>
                </c:pt>
                <c:pt idx="22">
                  <c:v>479.94027799999998</c:v>
                </c:pt>
                <c:pt idx="23">
                  <c:v>500.06156599999997</c:v>
                </c:pt>
                <c:pt idx="24">
                  <c:v>523.43296399999997</c:v>
                </c:pt>
                <c:pt idx="25">
                  <c:v>533.875722</c:v>
                </c:pt>
                <c:pt idx="26">
                  <c:v>575.76366500000006</c:v>
                </c:pt>
                <c:pt idx="27">
                  <c:v>578.37269499999991</c:v>
                </c:pt>
                <c:pt idx="28">
                  <c:v>581.26365800000008</c:v>
                </c:pt>
                <c:pt idx="29">
                  <c:v>592.18674199999998</c:v>
                </c:pt>
                <c:pt idx="30">
                  <c:v>600.42477699999995</c:v>
                </c:pt>
                <c:pt idx="31">
                  <c:v>608.94106000000011</c:v>
                </c:pt>
                <c:pt idx="32">
                  <c:v>597.63998000000004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9-4241-BF14-91403BBCC98A}"/>
            </c:ext>
          </c:extLst>
        </c:ser>
        <c:ser>
          <c:idx val="6"/>
          <c:order val="7"/>
          <c:tx>
            <c:strRef>
              <c:f>'DATA-1'!$A$84</c:f>
              <c:strCache>
                <c:ptCount val="1"/>
                <c:pt idx="0">
                  <c:v>Nuclear heat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'DATA-1'!$B$84:$AH$84</c:f>
              <c:numCache>
                <c:formatCode>#\ ##0.0</c:formatCode>
                <c:ptCount val="33"/>
                <c:pt idx="0">
                  <c:v>7895.4762000000001</c:v>
                </c:pt>
                <c:pt idx="1">
                  <c:v>8099.9465999999993</c:v>
                </c:pt>
                <c:pt idx="2">
                  <c:v>8116.0307999999995</c:v>
                </c:pt>
                <c:pt idx="3">
                  <c:v>8356.7610000000004</c:v>
                </c:pt>
                <c:pt idx="4">
                  <c:v>8330.8595999999998</c:v>
                </c:pt>
                <c:pt idx="5">
                  <c:v>8563.3266000000003</c:v>
                </c:pt>
                <c:pt idx="6">
                  <c:v>8990.8284000000003</c:v>
                </c:pt>
                <c:pt idx="7">
                  <c:v>9079.3308000000015</c:v>
                </c:pt>
                <c:pt idx="8">
                  <c:v>9010.857</c:v>
                </c:pt>
                <c:pt idx="9">
                  <c:v>9171.3738000000012</c:v>
                </c:pt>
                <c:pt idx="10">
                  <c:v>9296.8469999999998</c:v>
                </c:pt>
                <c:pt idx="11">
                  <c:v>9616.6625999999997</c:v>
                </c:pt>
                <c:pt idx="12">
                  <c:v>9761.8613999999998</c:v>
                </c:pt>
                <c:pt idx="13">
                  <c:v>9814.2761999999984</c:v>
                </c:pt>
                <c:pt idx="14">
                  <c:v>10046.7474</c:v>
                </c:pt>
                <c:pt idx="15">
                  <c:v>9913.2648000000008</c:v>
                </c:pt>
                <c:pt idx="16">
                  <c:v>9895.4778000000006</c:v>
                </c:pt>
                <c:pt idx="17">
                  <c:v>9439.3661999999986</c:v>
                </c:pt>
                <c:pt idx="18">
                  <c:v>9574.0061999999998</c:v>
                </c:pt>
                <c:pt idx="19">
                  <c:v>8902.6738989999994</c:v>
                </c:pt>
                <c:pt idx="20">
                  <c:v>9195.080199</c:v>
                </c:pt>
                <c:pt idx="21">
                  <c:v>9016.1026989999991</c:v>
                </c:pt>
                <c:pt idx="22">
                  <c:v>8724.1354680000004</c:v>
                </c:pt>
                <c:pt idx="23">
                  <c:v>8646.3300930000005</c:v>
                </c:pt>
                <c:pt idx="24">
                  <c:v>8748.9945820000012</c:v>
                </c:pt>
                <c:pt idx="25">
                  <c:v>8531.9301930000001</c:v>
                </c:pt>
                <c:pt idx="26">
                  <c:v>8250.2062910000004</c:v>
                </c:pt>
                <c:pt idx="27">
                  <c:v>8160.0253439999997</c:v>
                </c:pt>
                <c:pt idx="28">
                  <c:v>8174.6270190000005</c:v>
                </c:pt>
                <c:pt idx="29">
                  <c:v>8213.7028109999992</c:v>
                </c:pt>
                <c:pt idx="30">
                  <c:v>7334.2741830000004</c:v>
                </c:pt>
                <c:pt idx="31">
                  <c:v>7815.185829</c:v>
                </c:pt>
                <c:pt idx="32">
                  <c:v>6509.6964150000003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9-4241-BF14-91403BBCC98A}"/>
            </c:ext>
          </c:extLst>
        </c:ser>
        <c:ser>
          <c:idx val="5"/>
          <c:order val="8"/>
          <c:tx>
            <c:strRef>
              <c:f>'DATA-1'!$A$85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'DATA-1'!$B$85:$AH$85</c:f>
              <c:numCache>
                <c:formatCode>#\ ##0.0</c:formatCode>
                <c:ptCount val="33"/>
                <c:pt idx="0">
                  <c:v>121.43447999999999</c:v>
                </c:pt>
                <c:pt idx="1">
                  <c:v>12.31884</c:v>
                </c:pt>
                <c:pt idx="2">
                  <c:v>19.335599999999999</c:v>
                </c:pt>
                <c:pt idx="3">
                  <c:v>19.418400000000002</c:v>
                </c:pt>
                <c:pt idx="4">
                  <c:v>10.35</c:v>
                </c:pt>
                <c:pt idx="5">
                  <c:v>15.508799999999999</c:v>
                </c:pt>
                <c:pt idx="6">
                  <c:v>-65.052000000000007</c:v>
                </c:pt>
                <c:pt idx="7">
                  <c:v>-37.004400000000004</c:v>
                </c:pt>
                <c:pt idx="8">
                  <c:v>-41.731199999999994</c:v>
                </c:pt>
                <c:pt idx="9">
                  <c:v>-3.4596</c:v>
                </c:pt>
                <c:pt idx="10">
                  <c:v>31.851085999999999</c:v>
                </c:pt>
                <c:pt idx="11">
                  <c:v>-12.115930000000001</c:v>
                </c:pt>
                <c:pt idx="12">
                  <c:v>25.591399000000003</c:v>
                </c:pt>
                <c:pt idx="13">
                  <c:v>-7.4312319999999996</c:v>
                </c:pt>
                <c:pt idx="14">
                  <c:v>-42.545779000000003</c:v>
                </c:pt>
                <c:pt idx="15">
                  <c:v>26.477528</c:v>
                </c:pt>
                <c:pt idx="16">
                  <c:v>1.6318440000000001</c:v>
                </c:pt>
                <c:pt idx="17">
                  <c:v>38.172535000000003</c:v>
                </c:pt>
                <c:pt idx="18">
                  <c:v>43.391858999999997</c:v>
                </c:pt>
                <c:pt idx="19">
                  <c:v>62.218540999999995</c:v>
                </c:pt>
                <c:pt idx="20">
                  <c:v>17.637805</c:v>
                </c:pt>
                <c:pt idx="21">
                  <c:v>3.479069</c:v>
                </c:pt>
                <c:pt idx="22">
                  <c:v>24.428228999999998</c:v>
                </c:pt>
                <c:pt idx="23">
                  <c:v>-6.5532459999999997</c:v>
                </c:pt>
                <c:pt idx="24">
                  <c:v>-18.084363</c:v>
                </c:pt>
                <c:pt idx="25">
                  <c:v>-24.030382000000003</c:v>
                </c:pt>
                <c:pt idx="26">
                  <c:v>2.3269609999999998</c:v>
                </c:pt>
                <c:pt idx="27">
                  <c:v>-16.472484000000001</c:v>
                </c:pt>
                <c:pt idx="28">
                  <c:v>31.861875000000001</c:v>
                </c:pt>
                <c:pt idx="29">
                  <c:v>10.601004000000001</c:v>
                </c:pt>
                <c:pt idx="30">
                  <c:v>50.264268999999999</c:v>
                </c:pt>
                <c:pt idx="31">
                  <c:v>26.342711999999999</c:v>
                </c:pt>
                <c:pt idx="32">
                  <c:v>46.662023999999995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AE-4C07-9D53-C5C3733D2888}"/>
            </c:ext>
          </c:extLst>
        </c:ser>
        <c:ser>
          <c:idx val="9"/>
          <c:order val="9"/>
          <c:tx>
            <c:strRef>
              <c:f>'DATA-1'!$A$86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'DATA-1'!$B$86:$AH$86</c:f>
              <c:numCache>
                <c:formatCode>#\ ##0.0</c:formatCode>
                <c:ptCount val="33"/>
                <c:pt idx="0">
                  <c:v>3.8266</c:v>
                </c:pt>
                <c:pt idx="1">
                  <c:v>3.6278000000000001</c:v>
                </c:pt>
                <c:pt idx="2">
                  <c:v>3.8954</c:v>
                </c:pt>
                <c:pt idx="3">
                  <c:v>2.0674000000000001</c:v>
                </c:pt>
                <c:pt idx="4">
                  <c:v>1.6624000000000001</c:v>
                </c:pt>
                <c:pt idx="5">
                  <c:v>2.7158000000000002</c:v>
                </c:pt>
                <c:pt idx="6">
                  <c:v>3.7438000000000002</c:v>
                </c:pt>
                <c:pt idx="7">
                  <c:v>4.1358000000000006</c:v>
                </c:pt>
                <c:pt idx="8">
                  <c:v>5.1894</c:v>
                </c:pt>
                <c:pt idx="9">
                  <c:v>5.3319999999999999</c:v>
                </c:pt>
                <c:pt idx="10">
                  <c:v>10.661</c:v>
                </c:pt>
                <c:pt idx="11">
                  <c:v>9.3420000000000005</c:v>
                </c:pt>
                <c:pt idx="12">
                  <c:v>12.912600000000001</c:v>
                </c:pt>
                <c:pt idx="13">
                  <c:v>13.9482</c:v>
                </c:pt>
                <c:pt idx="14">
                  <c:v>19.0684</c:v>
                </c:pt>
                <c:pt idx="15">
                  <c:v>22.184623999999999</c:v>
                </c:pt>
                <c:pt idx="16">
                  <c:v>22.880755000000001</c:v>
                </c:pt>
                <c:pt idx="17">
                  <c:v>24.870629000000001</c:v>
                </c:pt>
                <c:pt idx="18">
                  <c:v>29.464133</c:v>
                </c:pt>
                <c:pt idx="19">
                  <c:v>24.773047999999999</c:v>
                </c:pt>
                <c:pt idx="20">
                  <c:v>30.210279999999997</c:v>
                </c:pt>
                <c:pt idx="21">
                  <c:v>30.681107000000001</c:v>
                </c:pt>
                <c:pt idx="22">
                  <c:v>32.037686000000001</c:v>
                </c:pt>
                <c:pt idx="23">
                  <c:v>34.389158000000002</c:v>
                </c:pt>
                <c:pt idx="24">
                  <c:v>36.424266000000003</c:v>
                </c:pt>
                <c:pt idx="25">
                  <c:v>40.593343999999995</c:v>
                </c:pt>
                <c:pt idx="26">
                  <c:v>44.414959000000003</c:v>
                </c:pt>
                <c:pt idx="27">
                  <c:v>47.454534000000002</c:v>
                </c:pt>
                <c:pt idx="28">
                  <c:v>45.207140000000003</c:v>
                </c:pt>
                <c:pt idx="29">
                  <c:v>45.667228000000001</c:v>
                </c:pt>
                <c:pt idx="30">
                  <c:v>46.331960000000002</c:v>
                </c:pt>
                <c:pt idx="31">
                  <c:v>46.143712000000001</c:v>
                </c:pt>
                <c:pt idx="32">
                  <c:v>37.505310999999999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9-414E-87E4-6C6E430F1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257336"/>
        <c:axId val="573260080"/>
      </c:areaChart>
      <c:catAx>
        <c:axId val="57325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3260080"/>
        <c:crosses val="autoZero"/>
        <c:auto val="1"/>
        <c:lblAlgn val="ctr"/>
        <c:lblOffset val="100"/>
        <c:tickMarkSkip val="1"/>
        <c:noMultiLvlLbl val="0"/>
      </c:catAx>
      <c:valAx>
        <c:axId val="573260080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573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7.194899817850639E-2"/>
          <c:y val="0.8302319375350049"/>
          <c:w val="0.91985428051001816"/>
          <c:h val="0.1277595844452497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available energy by fuel,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57002710726733E-2"/>
          <c:y val="0.11827760023720887"/>
          <c:w val="0.92650725011832535"/>
          <c:h val="0.59099594768227193"/>
        </c:manualLayout>
      </c:layout>
      <c:lineChart>
        <c:grouping val="standard"/>
        <c:varyColors val="0"/>
        <c:ser>
          <c:idx val="2"/>
          <c:order val="0"/>
          <c:tx>
            <c:strRef>
              <c:f>'DATA-1'!$A$77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'DATA-1'!$B$77:$AH$77</c:f>
              <c:numCache>
                <c:formatCode>#\ ##0.0</c:formatCode>
                <c:ptCount val="33"/>
                <c:pt idx="0">
                  <c:v>16032.208476</c:v>
                </c:pt>
                <c:pt idx="1">
                  <c:v>15151.200237999999</c:v>
                </c:pt>
                <c:pt idx="2">
                  <c:v>14103.791059000001</c:v>
                </c:pt>
                <c:pt idx="3">
                  <c:v>13420.207509</c:v>
                </c:pt>
                <c:pt idx="4">
                  <c:v>13135.925977999999</c:v>
                </c:pt>
                <c:pt idx="5">
                  <c:v>13020.382562000001</c:v>
                </c:pt>
                <c:pt idx="6">
                  <c:v>13000.995508</c:v>
                </c:pt>
                <c:pt idx="7">
                  <c:v>12646.729443</c:v>
                </c:pt>
                <c:pt idx="8">
                  <c:v>12041.498683</c:v>
                </c:pt>
                <c:pt idx="9">
                  <c:v>11420.548492</c:v>
                </c:pt>
                <c:pt idx="10">
                  <c:v>11682.354619000002</c:v>
                </c:pt>
                <c:pt idx="11">
                  <c:v>11648.856126000001</c:v>
                </c:pt>
                <c:pt idx="12">
                  <c:v>11644.305402</c:v>
                </c:pt>
                <c:pt idx="13">
                  <c:v>11950.165492</c:v>
                </c:pt>
                <c:pt idx="14">
                  <c:v>11886.476848999999</c:v>
                </c:pt>
                <c:pt idx="15">
                  <c:v>11482.458958000001</c:v>
                </c:pt>
                <c:pt idx="16">
                  <c:v>11798.898701</c:v>
                </c:pt>
                <c:pt idx="17">
                  <c:v>11837.601815</c:v>
                </c:pt>
                <c:pt idx="18">
                  <c:v>10948.138066</c:v>
                </c:pt>
                <c:pt idx="19">
                  <c:v>9699.9817459999995</c:v>
                </c:pt>
                <c:pt idx="20">
                  <c:v>10261.073630000001</c:v>
                </c:pt>
                <c:pt idx="21">
                  <c:v>10488.04782</c:v>
                </c:pt>
                <c:pt idx="22">
                  <c:v>10415.309702</c:v>
                </c:pt>
                <c:pt idx="23">
                  <c:v>10254.472551999999</c:v>
                </c:pt>
                <c:pt idx="24">
                  <c:v>9745.3980339999998</c:v>
                </c:pt>
                <c:pt idx="25">
                  <c:v>9800.5093059999999</c:v>
                </c:pt>
                <c:pt idx="26">
                  <c:v>9402.9570359999998</c:v>
                </c:pt>
                <c:pt idx="27">
                  <c:v>9159.6872939999994</c:v>
                </c:pt>
                <c:pt idx="28">
                  <c:v>8803.1855539999997</c:v>
                </c:pt>
                <c:pt idx="29">
                  <c:v>7193.9837659999994</c:v>
                </c:pt>
                <c:pt idx="30">
                  <c:v>5883.7833369999998</c:v>
                </c:pt>
                <c:pt idx="31">
                  <c:v>6839.7893720000002</c:v>
                </c:pt>
                <c:pt idx="32">
                  <c:v>6784.4427070000002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4-4F91-B4B5-CED060D6E02B}"/>
            </c:ext>
          </c:extLst>
        </c:ser>
        <c:ser>
          <c:idx val="1"/>
          <c:order val="1"/>
          <c:tx>
            <c:strRef>
              <c:f>'DATA-1'!$A$78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'DATA-1'!$B$78:$AH$78</c:f>
              <c:numCache>
                <c:formatCode>#\ ##0.0</c:formatCode>
                <c:ptCount val="33"/>
                <c:pt idx="0">
                  <c:v>126.232625</c:v>
                </c:pt>
                <c:pt idx="1">
                  <c:v>142.279383</c:v>
                </c:pt>
                <c:pt idx="2">
                  <c:v>142.468481</c:v>
                </c:pt>
                <c:pt idx="3">
                  <c:v>134.70534499999999</c:v>
                </c:pt>
                <c:pt idx="4">
                  <c:v>141.95435699999999</c:v>
                </c:pt>
                <c:pt idx="5">
                  <c:v>130.55420900000001</c:v>
                </c:pt>
                <c:pt idx="6">
                  <c:v>149.61630499999998</c:v>
                </c:pt>
                <c:pt idx="7">
                  <c:v>157.46943299999998</c:v>
                </c:pt>
                <c:pt idx="8">
                  <c:v>142.862123</c:v>
                </c:pt>
                <c:pt idx="9">
                  <c:v>113.132322</c:v>
                </c:pt>
                <c:pt idx="10">
                  <c:v>105.90004499999999</c:v>
                </c:pt>
                <c:pt idx="11">
                  <c:v>137.70220900000001</c:v>
                </c:pt>
                <c:pt idx="12">
                  <c:v>155.86573300000001</c:v>
                </c:pt>
                <c:pt idx="13">
                  <c:v>147.44687400000001</c:v>
                </c:pt>
                <c:pt idx="14">
                  <c:v>125.469038</c:v>
                </c:pt>
                <c:pt idx="15">
                  <c:v>116.977924</c:v>
                </c:pt>
                <c:pt idx="16">
                  <c:v>138.918193</c:v>
                </c:pt>
                <c:pt idx="17">
                  <c:v>152.178786</c:v>
                </c:pt>
                <c:pt idx="18">
                  <c:v>145.13155699999999</c:v>
                </c:pt>
                <c:pt idx="19">
                  <c:v>136.69033999999999</c:v>
                </c:pt>
                <c:pt idx="20">
                  <c:v>140.12703299999998</c:v>
                </c:pt>
                <c:pt idx="21">
                  <c:v>132.09146200000001</c:v>
                </c:pt>
                <c:pt idx="22">
                  <c:v>125.95025100000001</c:v>
                </c:pt>
                <c:pt idx="23">
                  <c:v>86.330151000000001</c:v>
                </c:pt>
                <c:pt idx="24">
                  <c:v>98.164124999999999</c:v>
                </c:pt>
                <c:pt idx="25">
                  <c:v>98.112801000000005</c:v>
                </c:pt>
                <c:pt idx="26">
                  <c:v>97.67201</c:v>
                </c:pt>
                <c:pt idx="27">
                  <c:v>91.164552</c:v>
                </c:pt>
                <c:pt idx="28">
                  <c:v>98.958721999999995</c:v>
                </c:pt>
                <c:pt idx="29">
                  <c:v>96.469932</c:v>
                </c:pt>
                <c:pt idx="30">
                  <c:v>72.937687999999994</c:v>
                </c:pt>
                <c:pt idx="31">
                  <c:v>57.447641000000004</c:v>
                </c:pt>
                <c:pt idx="32">
                  <c:v>53.552712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4-4F91-B4B5-CED060D6E02B}"/>
            </c:ext>
          </c:extLst>
        </c:ser>
        <c:ser>
          <c:idx val="3"/>
          <c:order val="2"/>
          <c:tx>
            <c:strRef>
              <c:f>'DATA-1'!$A$79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'DATA-1'!$B$79:$AH$79</c:f>
              <c:numCache>
                <c:formatCode>#\ ##0.0</c:formatCode>
                <c:ptCount val="33"/>
                <c:pt idx="0">
                  <c:v>277.34145899999999</c:v>
                </c:pt>
                <c:pt idx="1">
                  <c:v>251.88310300000001</c:v>
                </c:pt>
                <c:pt idx="2">
                  <c:v>174.360252</c:v>
                </c:pt>
                <c:pt idx="3">
                  <c:v>144.64001999999999</c:v>
                </c:pt>
                <c:pt idx="4">
                  <c:v>162.365522</c:v>
                </c:pt>
                <c:pt idx="5">
                  <c:v>149.62456899999998</c:v>
                </c:pt>
                <c:pt idx="6">
                  <c:v>149.31465700000001</c:v>
                </c:pt>
                <c:pt idx="7">
                  <c:v>145.60092399999999</c:v>
                </c:pt>
                <c:pt idx="8">
                  <c:v>125.27191499999999</c:v>
                </c:pt>
                <c:pt idx="9">
                  <c:v>119.31377000000001</c:v>
                </c:pt>
                <c:pt idx="10">
                  <c:v>119.405922</c:v>
                </c:pt>
                <c:pt idx="11">
                  <c:v>119.23150800000001</c:v>
                </c:pt>
                <c:pt idx="12">
                  <c:v>112.114479</c:v>
                </c:pt>
                <c:pt idx="13">
                  <c:v>126.31127400000001</c:v>
                </c:pt>
                <c:pt idx="14">
                  <c:v>139.05934099999999</c:v>
                </c:pt>
                <c:pt idx="15">
                  <c:v>140.932264</c:v>
                </c:pt>
                <c:pt idx="16">
                  <c:v>137.45785500000002</c:v>
                </c:pt>
                <c:pt idx="17">
                  <c:v>177.125056</c:v>
                </c:pt>
                <c:pt idx="18">
                  <c:v>140.90168199999999</c:v>
                </c:pt>
                <c:pt idx="19">
                  <c:v>104.17403999999999</c:v>
                </c:pt>
                <c:pt idx="20">
                  <c:v>172.077236</c:v>
                </c:pt>
                <c:pt idx="21">
                  <c:v>170.94133400000001</c:v>
                </c:pt>
                <c:pt idx="22">
                  <c:v>143.75607600000001</c:v>
                </c:pt>
                <c:pt idx="23">
                  <c:v>171.58699799999999</c:v>
                </c:pt>
                <c:pt idx="24">
                  <c:v>164.61886100000001</c:v>
                </c:pt>
                <c:pt idx="25">
                  <c:v>133.17110699999998</c:v>
                </c:pt>
                <c:pt idx="26">
                  <c:v>176.75807</c:v>
                </c:pt>
                <c:pt idx="27">
                  <c:v>182.07148800000002</c:v>
                </c:pt>
                <c:pt idx="28">
                  <c:v>170.48442699999998</c:v>
                </c:pt>
                <c:pt idx="29">
                  <c:v>127.56523799999999</c:v>
                </c:pt>
                <c:pt idx="30">
                  <c:v>104.364628</c:v>
                </c:pt>
                <c:pt idx="31">
                  <c:v>114.123317</c:v>
                </c:pt>
                <c:pt idx="32">
                  <c:v>123.277951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4-4F91-B4B5-CED060D6E02B}"/>
            </c:ext>
          </c:extLst>
        </c:ser>
        <c:ser>
          <c:idx val="0"/>
          <c:order val="3"/>
          <c:tx>
            <c:strRef>
              <c:f>'DATA-1'!$A$80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'DATA-1'!$B$80:$AH$80</c:f>
              <c:numCache>
                <c:formatCode>#\ ##0.0</c:formatCode>
                <c:ptCount val="33"/>
                <c:pt idx="0">
                  <c:v>10458.333695000001</c:v>
                </c:pt>
                <c:pt idx="1">
                  <c:v>10711.535232</c:v>
                </c:pt>
                <c:pt idx="2">
                  <c:v>10351.613061</c:v>
                </c:pt>
                <c:pt idx="3">
                  <c:v>10538.044526</c:v>
                </c:pt>
                <c:pt idx="4">
                  <c:v>10426.370549000001</c:v>
                </c:pt>
                <c:pt idx="5">
                  <c:v>11327.638790999999</c:v>
                </c:pt>
                <c:pt idx="6">
                  <c:v>12289.680566999999</c:v>
                </c:pt>
                <c:pt idx="7">
                  <c:v>11962.939379000001</c:v>
                </c:pt>
                <c:pt idx="8">
                  <c:v>12310.669758</c:v>
                </c:pt>
                <c:pt idx="9">
                  <c:v>12587.489081</c:v>
                </c:pt>
                <c:pt idx="10">
                  <c:v>12920.356119999999</c:v>
                </c:pt>
                <c:pt idx="11">
                  <c:v>13383.333913</c:v>
                </c:pt>
                <c:pt idx="12">
                  <c:v>13479.571177</c:v>
                </c:pt>
                <c:pt idx="13">
                  <c:v>14177.321672</c:v>
                </c:pt>
                <c:pt idx="14">
                  <c:v>14551.071069</c:v>
                </c:pt>
                <c:pt idx="15">
                  <c:v>15060.384293999999</c:v>
                </c:pt>
                <c:pt idx="16">
                  <c:v>15053.650528999999</c:v>
                </c:pt>
                <c:pt idx="17">
                  <c:v>14780.969580000001</c:v>
                </c:pt>
                <c:pt idx="18">
                  <c:v>15042.436965999999</c:v>
                </c:pt>
                <c:pt idx="19">
                  <c:v>14138.477591999999</c:v>
                </c:pt>
                <c:pt idx="20">
                  <c:v>15191.479051999999</c:v>
                </c:pt>
                <c:pt idx="21">
                  <c:v>13963.700492</c:v>
                </c:pt>
                <c:pt idx="22">
                  <c:v>13708.334165999999</c:v>
                </c:pt>
                <c:pt idx="23">
                  <c:v>13455.723805</c:v>
                </c:pt>
                <c:pt idx="24">
                  <c:v>11870.448831</c:v>
                </c:pt>
                <c:pt idx="25">
                  <c:v>12396.500812999999</c:v>
                </c:pt>
                <c:pt idx="26">
                  <c:v>13119.792884999999</c:v>
                </c:pt>
                <c:pt idx="27">
                  <c:v>13860.061083000001</c:v>
                </c:pt>
                <c:pt idx="28">
                  <c:v>13603.105368</c:v>
                </c:pt>
                <c:pt idx="29">
                  <c:v>14034.632996999999</c:v>
                </c:pt>
                <c:pt idx="30">
                  <c:v>13698.575128</c:v>
                </c:pt>
                <c:pt idx="31">
                  <c:v>14209.000257</c:v>
                </c:pt>
                <c:pt idx="32">
                  <c:v>12323.458266000001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4-4F91-B4B5-CED060D6E02B}"/>
            </c:ext>
          </c:extLst>
        </c:ser>
        <c:ser>
          <c:idx val="8"/>
          <c:order val="4"/>
          <c:tx>
            <c:strRef>
              <c:f>'DATA-1'!$A$81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04040">
                        <a:tint val="77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'DATA-1'!$B$81:$AH$81</c:f>
              <c:numCache>
                <c:formatCode>#\ ##0.0</c:formatCode>
                <c:ptCount val="33"/>
                <c:pt idx="0">
                  <c:v>24328.814728999998</c:v>
                </c:pt>
                <c:pt idx="1">
                  <c:v>24489.174616</c:v>
                </c:pt>
                <c:pt idx="2">
                  <c:v>24192.66201</c:v>
                </c:pt>
                <c:pt idx="3">
                  <c:v>24234.266618000001</c:v>
                </c:pt>
                <c:pt idx="4">
                  <c:v>24283.167118999998</c:v>
                </c:pt>
                <c:pt idx="5">
                  <c:v>25240.535978</c:v>
                </c:pt>
                <c:pt idx="6">
                  <c:v>25878.025289999998</c:v>
                </c:pt>
                <c:pt idx="7">
                  <c:v>26029.932741000001</c:v>
                </c:pt>
                <c:pt idx="8">
                  <c:v>26719.640378</c:v>
                </c:pt>
                <c:pt idx="9">
                  <c:v>26303.451217000002</c:v>
                </c:pt>
                <c:pt idx="10">
                  <c:v>25967.590957</c:v>
                </c:pt>
                <c:pt idx="11">
                  <c:v>26709.374303000001</c:v>
                </c:pt>
                <c:pt idx="12">
                  <c:v>26634.140563000001</c:v>
                </c:pt>
                <c:pt idx="13">
                  <c:v>26893.361625999998</c:v>
                </c:pt>
                <c:pt idx="14">
                  <c:v>27084.501771000003</c:v>
                </c:pt>
                <c:pt idx="15">
                  <c:v>27039.279245999998</c:v>
                </c:pt>
                <c:pt idx="16">
                  <c:v>27097.554470999999</c:v>
                </c:pt>
                <c:pt idx="17">
                  <c:v>26469.716718</c:v>
                </c:pt>
                <c:pt idx="18">
                  <c:v>26331.464190000002</c:v>
                </c:pt>
                <c:pt idx="19">
                  <c:v>24684.048853</c:v>
                </c:pt>
                <c:pt idx="20">
                  <c:v>24516.182022999998</c:v>
                </c:pt>
                <c:pt idx="21">
                  <c:v>23879.371578999999</c:v>
                </c:pt>
                <c:pt idx="22">
                  <c:v>22814.105241000001</c:v>
                </c:pt>
                <c:pt idx="23">
                  <c:v>22203.000370999998</c:v>
                </c:pt>
                <c:pt idx="24">
                  <c:v>21990.531642999998</c:v>
                </c:pt>
                <c:pt idx="25">
                  <c:v>21921.321903</c:v>
                </c:pt>
                <c:pt idx="26">
                  <c:v>22381.528446</c:v>
                </c:pt>
                <c:pt idx="27">
                  <c:v>22891.392238</c:v>
                </c:pt>
                <c:pt idx="28">
                  <c:v>22492.762291999999</c:v>
                </c:pt>
                <c:pt idx="29">
                  <c:v>22828.838226</c:v>
                </c:pt>
                <c:pt idx="30">
                  <c:v>19920.157185</c:v>
                </c:pt>
                <c:pt idx="31">
                  <c:v>20953.030859000002</c:v>
                </c:pt>
                <c:pt idx="32">
                  <c:v>21531.82374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E-472E-BF93-2FF0CACD2DB5}"/>
            </c:ext>
          </c:extLst>
        </c:ser>
        <c:ser>
          <c:idx val="4"/>
          <c:order val="5"/>
          <c:tx>
            <c:strRef>
              <c:f>'DATA-1'!$A$82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'DATA-1'!$B$82:$AH$82</c:f>
              <c:numCache>
                <c:formatCode>#\ ##0.0</c:formatCode>
                <c:ptCount val="33"/>
                <c:pt idx="0">
                  <c:v>2974.6356540000002</c:v>
                </c:pt>
                <c:pt idx="1">
                  <c:v>3102.6122639999999</c:v>
                </c:pt>
                <c:pt idx="2">
                  <c:v>3169.8870999999999</c:v>
                </c:pt>
                <c:pt idx="3">
                  <c:v>3361.342263</c:v>
                </c:pt>
                <c:pt idx="4">
                  <c:v>3379.1469279999997</c:v>
                </c:pt>
                <c:pt idx="5">
                  <c:v>3467.6868979999999</c:v>
                </c:pt>
                <c:pt idx="6">
                  <c:v>3628.4333280000001</c:v>
                </c:pt>
                <c:pt idx="7">
                  <c:v>3762.6646060000003</c:v>
                </c:pt>
                <c:pt idx="8">
                  <c:v>3863.2679029999999</c:v>
                </c:pt>
                <c:pt idx="9">
                  <c:v>3875.144104</c:v>
                </c:pt>
                <c:pt idx="10">
                  <c:v>4034.501209</c:v>
                </c:pt>
                <c:pt idx="11">
                  <c:v>4171.5718440000001</c:v>
                </c:pt>
                <c:pt idx="12">
                  <c:v>4099.2355699999998</c:v>
                </c:pt>
                <c:pt idx="13">
                  <c:v>4455.2492520000005</c:v>
                </c:pt>
                <c:pt idx="14">
                  <c:v>4713.509994</c:v>
                </c:pt>
                <c:pt idx="15">
                  <c:v>5020.8177929999993</c:v>
                </c:pt>
                <c:pt idx="16">
                  <c:v>5356.0558860000001</c:v>
                </c:pt>
                <c:pt idx="17">
                  <c:v>5777.0448930000002</c:v>
                </c:pt>
                <c:pt idx="18">
                  <c:v>6223.5271080000002</c:v>
                </c:pt>
                <c:pt idx="19">
                  <c:v>6520.8433750000004</c:v>
                </c:pt>
                <c:pt idx="20">
                  <c:v>7285.1315340000001</c:v>
                </c:pt>
                <c:pt idx="21">
                  <c:v>7173.9908599999999</c:v>
                </c:pt>
                <c:pt idx="22">
                  <c:v>7934.8230100000001</c:v>
                </c:pt>
                <c:pt idx="23">
                  <c:v>8327.8577860000005</c:v>
                </c:pt>
                <c:pt idx="24">
                  <c:v>8327.2473790000004</c:v>
                </c:pt>
                <c:pt idx="25">
                  <c:v>8579.2368409999999</c:v>
                </c:pt>
                <c:pt idx="26">
                  <c:v>8722.5975209999997</c:v>
                </c:pt>
                <c:pt idx="27">
                  <c:v>9048.4386030000005</c:v>
                </c:pt>
                <c:pt idx="28">
                  <c:v>9451.3850010000006</c:v>
                </c:pt>
                <c:pt idx="29">
                  <c:v>9734.8047760000009</c:v>
                </c:pt>
                <c:pt idx="30">
                  <c:v>10034.205082</c:v>
                </c:pt>
                <c:pt idx="31">
                  <c:v>10559.947627</c:v>
                </c:pt>
                <c:pt idx="32">
                  <c:v>10453.031418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4-4F91-B4B5-CED060D6E02B}"/>
            </c:ext>
          </c:extLst>
        </c:ser>
        <c:ser>
          <c:idx val="7"/>
          <c:order val="6"/>
          <c:tx>
            <c:strRef>
              <c:f>'DATA-1'!$A$83</c:f>
              <c:strCache>
                <c:ptCount val="1"/>
                <c:pt idx="0">
                  <c:v>Non-renewable waste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ash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'DATA-1'!$B$83:$AH$83</c:f>
              <c:numCache>
                <c:formatCode>#\ ##0.0</c:formatCode>
                <c:ptCount val="33"/>
                <c:pt idx="0">
                  <c:v>155.929</c:v>
                </c:pt>
                <c:pt idx="1">
                  <c:v>163.982</c:v>
                </c:pt>
                <c:pt idx="2">
                  <c:v>183.31</c:v>
                </c:pt>
                <c:pt idx="3">
                  <c:v>182.22399999999999</c:v>
                </c:pt>
                <c:pt idx="4">
                  <c:v>198.57400000000001</c:v>
                </c:pt>
                <c:pt idx="5">
                  <c:v>229.99700000000001</c:v>
                </c:pt>
                <c:pt idx="6">
                  <c:v>233.52500000000001</c:v>
                </c:pt>
                <c:pt idx="7">
                  <c:v>240.429</c:v>
                </c:pt>
                <c:pt idx="8">
                  <c:v>235.54499999999999</c:v>
                </c:pt>
                <c:pt idx="9">
                  <c:v>232.559</c:v>
                </c:pt>
                <c:pt idx="10">
                  <c:v>245.911384</c:v>
                </c:pt>
                <c:pt idx="11">
                  <c:v>271.92995299999995</c:v>
                </c:pt>
                <c:pt idx="12">
                  <c:v>265.19257799999997</c:v>
                </c:pt>
                <c:pt idx="13">
                  <c:v>253.39049199999999</c:v>
                </c:pt>
                <c:pt idx="14">
                  <c:v>274.40027700000002</c:v>
                </c:pt>
                <c:pt idx="15">
                  <c:v>300.82440200000002</c:v>
                </c:pt>
                <c:pt idx="16">
                  <c:v>331.31132600000001</c:v>
                </c:pt>
                <c:pt idx="17">
                  <c:v>351.21067299999999</c:v>
                </c:pt>
                <c:pt idx="18">
                  <c:v>381.08244100000002</c:v>
                </c:pt>
                <c:pt idx="19">
                  <c:v>419.04470099999998</c:v>
                </c:pt>
                <c:pt idx="20">
                  <c:v>447.07276200000001</c:v>
                </c:pt>
                <c:pt idx="21">
                  <c:v>474.96900499999998</c:v>
                </c:pt>
                <c:pt idx="22">
                  <c:v>479.94027799999998</c:v>
                </c:pt>
                <c:pt idx="23">
                  <c:v>500.06156599999997</c:v>
                </c:pt>
                <c:pt idx="24">
                  <c:v>523.43296399999997</c:v>
                </c:pt>
                <c:pt idx="25">
                  <c:v>533.875722</c:v>
                </c:pt>
                <c:pt idx="26">
                  <c:v>575.76366500000006</c:v>
                </c:pt>
                <c:pt idx="27">
                  <c:v>578.37269499999991</c:v>
                </c:pt>
                <c:pt idx="28">
                  <c:v>581.26365800000008</c:v>
                </c:pt>
                <c:pt idx="29">
                  <c:v>592.18674199999998</c:v>
                </c:pt>
                <c:pt idx="30">
                  <c:v>600.42477699999995</c:v>
                </c:pt>
                <c:pt idx="31">
                  <c:v>608.94106000000011</c:v>
                </c:pt>
                <c:pt idx="32">
                  <c:v>597.63998000000004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9-4225-A895-C0144E03BE99}"/>
            </c:ext>
          </c:extLst>
        </c:ser>
        <c:ser>
          <c:idx val="6"/>
          <c:order val="7"/>
          <c:tx>
            <c:strRef>
              <c:f>'DATA-1'!$A$84</c:f>
              <c:strCache>
                <c:ptCount val="1"/>
                <c:pt idx="0">
                  <c:v>Nuclear heat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'DATA-1'!$B$84:$AH$84</c:f>
              <c:numCache>
                <c:formatCode>#\ ##0.0</c:formatCode>
                <c:ptCount val="33"/>
                <c:pt idx="0">
                  <c:v>7895.4762000000001</c:v>
                </c:pt>
                <c:pt idx="1">
                  <c:v>8099.9465999999993</c:v>
                </c:pt>
                <c:pt idx="2">
                  <c:v>8116.0307999999995</c:v>
                </c:pt>
                <c:pt idx="3">
                  <c:v>8356.7610000000004</c:v>
                </c:pt>
                <c:pt idx="4">
                  <c:v>8330.8595999999998</c:v>
                </c:pt>
                <c:pt idx="5">
                  <c:v>8563.3266000000003</c:v>
                </c:pt>
                <c:pt idx="6">
                  <c:v>8990.8284000000003</c:v>
                </c:pt>
                <c:pt idx="7">
                  <c:v>9079.3308000000015</c:v>
                </c:pt>
                <c:pt idx="8">
                  <c:v>9010.857</c:v>
                </c:pt>
                <c:pt idx="9">
                  <c:v>9171.3738000000012</c:v>
                </c:pt>
                <c:pt idx="10">
                  <c:v>9296.8469999999998</c:v>
                </c:pt>
                <c:pt idx="11">
                  <c:v>9616.6625999999997</c:v>
                </c:pt>
                <c:pt idx="12">
                  <c:v>9761.8613999999998</c:v>
                </c:pt>
                <c:pt idx="13">
                  <c:v>9814.2761999999984</c:v>
                </c:pt>
                <c:pt idx="14">
                  <c:v>10046.7474</c:v>
                </c:pt>
                <c:pt idx="15">
                  <c:v>9913.2648000000008</c:v>
                </c:pt>
                <c:pt idx="16">
                  <c:v>9895.4778000000006</c:v>
                </c:pt>
                <c:pt idx="17">
                  <c:v>9439.3661999999986</c:v>
                </c:pt>
                <c:pt idx="18">
                  <c:v>9574.0061999999998</c:v>
                </c:pt>
                <c:pt idx="19">
                  <c:v>8902.6738989999994</c:v>
                </c:pt>
                <c:pt idx="20">
                  <c:v>9195.080199</c:v>
                </c:pt>
                <c:pt idx="21">
                  <c:v>9016.1026989999991</c:v>
                </c:pt>
                <c:pt idx="22">
                  <c:v>8724.1354680000004</c:v>
                </c:pt>
                <c:pt idx="23">
                  <c:v>8646.3300930000005</c:v>
                </c:pt>
                <c:pt idx="24">
                  <c:v>8748.9945820000012</c:v>
                </c:pt>
                <c:pt idx="25">
                  <c:v>8531.9301930000001</c:v>
                </c:pt>
                <c:pt idx="26">
                  <c:v>8250.2062910000004</c:v>
                </c:pt>
                <c:pt idx="27">
                  <c:v>8160.0253439999997</c:v>
                </c:pt>
                <c:pt idx="28">
                  <c:v>8174.6270190000005</c:v>
                </c:pt>
                <c:pt idx="29">
                  <c:v>8213.7028109999992</c:v>
                </c:pt>
                <c:pt idx="30">
                  <c:v>7334.2741830000004</c:v>
                </c:pt>
                <c:pt idx="31">
                  <c:v>7815.185829</c:v>
                </c:pt>
                <c:pt idx="32">
                  <c:v>6509.6964150000003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9-4225-A895-C0144E03BE99}"/>
            </c:ext>
          </c:extLst>
        </c:ser>
        <c:ser>
          <c:idx val="5"/>
          <c:order val="8"/>
          <c:tx>
            <c:strRef>
              <c:f>'DATA-1'!$A$85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plus"/>
            <c:size val="5"/>
            <c:spPr>
              <a:noFill/>
              <a:ln w="28575">
                <a:solidFill>
                  <a:srgbClr val="EC8C8C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C05F03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'DATA-1'!$B$85:$AH$85</c:f>
              <c:numCache>
                <c:formatCode>#\ ##0.0</c:formatCode>
                <c:ptCount val="33"/>
                <c:pt idx="0">
                  <c:v>121.43447999999999</c:v>
                </c:pt>
                <c:pt idx="1">
                  <c:v>12.31884</c:v>
                </c:pt>
                <c:pt idx="2">
                  <c:v>19.335599999999999</c:v>
                </c:pt>
                <c:pt idx="3">
                  <c:v>19.418400000000002</c:v>
                </c:pt>
                <c:pt idx="4">
                  <c:v>10.35</c:v>
                </c:pt>
                <c:pt idx="5">
                  <c:v>15.508799999999999</c:v>
                </c:pt>
                <c:pt idx="6">
                  <c:v>-65.052000000000007</c:v>
                </c:pt>
                <c:pt idx="7">
                  <c:v>-37.004400000000004</c:v>
                </c:pt>
                <c:pt idx="8">
                  <c:v>-41.731199999999994</c:v>
                </c:pt>
                <c:pt idx="9">
                  <c:v>-3.4596</c:v>
                </c:pt>
                <c:pt idx="10">
                  <c:v>31.851085999999999</c:v>
                </c:pt>
                <c:pt idx="11">
                  <c:v>-12.115930000000001</c:v>
                </c:pt>
                <c:pt idx="12">
                  <c:v>25.591399000000003</c:v>
                </c:pt>
                <c:pt idx="13">
                  <c:v>-7.4312319999999996</c:v>
                </c:pt>
                <c:pt idx="14">
                  <c:v>-42.545779000000003</c:v>
                </c:pt>
                <c:pt idx="15">
                  <c:v>26.477528</c:v>
                </c:pt>
                <c:pt idx="16">
                  <c:v>1.6318440000000001</c:v>
                </c:pt>
                <c:pt idx="17">
                  <c:v>38.172535000000003</c:v>
                </c:pt>
                <c:pt idx="18">
                  <c:v>43.391858999999997</c:v>
                </c:pt>
                <c:pt idx="19">
                  <c:v>62.218540999999995</c:v>
                </c:pt>
                <c:pt idx="20">
                  <c:v>17.637805</c:v>
                </c:pt>
                <c:pt idx="21">
                  <c:v>3.479069</c:v>
                </c:pt>
                <c:pt idx="22">
                  <c:v>24.428228999999998</c:v>
                </c:pt>
                <c:pt idx="23">
                  <c:v>-6.5532459999999997</c:v>
                </c:pt>
                <c:pt idx="24">
                  <c:v>-18.084363</c:v>
                </c:pt>
                <c:pt idx="25">
                  <c:v>-24.030382000000003</c:v>
                </c:pt>
                <c:pt idx="26">
                  <c:v>2.3269609999999998</c:v>
                </c:pt>
                <c:pt idx="27">
                  <c:v>-16.472484000000001</c:v>
                </c:pt>
                <c:pt idx="28">
                  <c:v>31.861875000000001</c:v>
                </c:pt>
                <c:pt idx="29">
                  <c:v>10.601004000000001</c:v>
                </c:pt>
                <c:pt idx="30">
                  <c:v>50.264268999999999</c:v>
                </c:pt>
                <c:pt idx="31">
                  <c:v>26.342711999999999</c:v>
                </c:pt>
                <c:pt idx="32">
                  <c:v>46.662023999999995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4-4F91-B4B5-CED060D6E02B}"/>
            </c:ext>
          </c:extLst>
        </c:ser>
        <c:ser>
          <c:idx val="9"/>
          <c:order val="9"/>
          <c:tx>
            <c:strRef>
              <c:f>'DATA-1'!$A$86</c:f>
              <c:strCache>
                <c:ptCount val="1"/>
                <c:pt idx="0">
                  <c:v>Heat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58D5D7"/>
              </a:solidFill>
              <a:ln w="28575">
                <a:solidFill>
                  <a:srgbClr val="58D5D7"/>
                </a:solidFill>
                <a:prstDash val="solid"/>
              </a:ln>
            </c:spPr>
          </c:marker>
          <c:cat>
            <c:numRef>
              <c:f>'DATA-1'!$B$76:$AH$76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'DATA-1'!$B$86:$AH$86</c:f>
              <c:numCache>
                <c:formatCode>#\ ##0.0</c:formatCode>
                <c:ptCount val="33"/>
                <c:pt idx="0">
                  <c:v>3.8266</c:v>
                </c:pt>
                <c:pt idx="1">
                  <c:v>3.6278000000000001</c:v>
                </c:pt>
                <c:pt idx="2">
                  <c:v>3.8954</c:v>
                </c:pt>
                <c:pt idx="3">
                  <c:v>2.0674000000000001</c:v>
                </c:pt>
                <c:pt idx="4">
                  <c:v>1.6624000000000001</c:v>
                </c:pt>
                <c:pt idx="5">
                  <c:v>2.7158000000000002</c:v>
                </c:pt>
                <c:pt idx="6">
                  <c:v>3.7438000000000002</c:v>
                </c:pt>
                <c:pt idx="7">
                  <c:v>4.1358000000000006</c:v>
                </c:pt>
                <c:pt idx="8">
                  <c:v>5.1894</c:v>
                </c:pt>
                <c:pt idx="9">
                  <c:v>5.3319999999999999</c:v>
                </c:pt>
                <c:pt idx="10">
                  <c:v>10.661</c:v>
                </c:pt>
                <c:pt idx="11">
                  <c:v>9.3420000000000005</c:v>
                </c:pt>
                <c:pt idx="12">
                  <c:v>12.912600000000001</c:v>
                </c:pt>
                <c:pt idx="13">
                  <c:v>13.9482</c:v>
                </c:pt>
                <c:pt idx="14">
                  <c:v>19.0684</c:v>
                </c:pt>
                <c:pt idx="15">
                  <c:v>22.184623999999999</c:v>
                </c:pt>
                <c:pt idx="16">
                  <c:v>22.880755000000001</c:v>
                </c:pt>
                <c:pt idx="17">
                  <c:v>24.870629000000001</c:v>
                </c:pt>
                <c:pt idx="18">
                  <c:v>29.464133</c:v>
                </c:pt>
                <c:pt idx="19">
                  <c:v>24.773047999999999</c:v>
                </c:pt>
                <c:pt idx="20">
                  <c:v>30.210279999999997</c:v>
                </c:pt>
                <c:pt idx="21">
                  <c:v>30.681107000000001</c:v>
                </c:pt>
                <c:pt idx="22">
                  <c:v>32.037686000000001</c:v>
                </c:pt>
                <c:pt idx="23">
                  <c:v>34.389158000000002</c:v>
                </c:pt>
                <c:pt idx="24">
                  <c:v>36.424266000000003</c:v>
                </c:pt>
                <c:pt idx="25">
                  <c:v>40.593343999999995</c:v>
                </c:pt>
                <c:pt idx="26">
                  <c:v>44.414959000000003</c:v>
                </c:pt>
                <c:pt idx="27">
                  <c:v>47.454534000000002</c:v>
                </c:pt>
                <c:pt idx="28">
                  <c:v>45.207140000000003</c:v>
                </c:pt>
                <c:pt idx="29">
                  <c:v>45.667228000000001</c:v>
                </c:pt>
                <c:pt idx="30">
                  <c:v>46.331960000000002</c:v>
                </c:pt>
                <c:pt idx="31">
                  <c:v>46.143712000000001</c:v>
                </c:pt>
                <c:pt idx="32">
                  <c:v>37.505310999999999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E-472E-BF93-2FF0CACD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59296"/>
        <c:axId val="573261648"/>
      </c:lineChart>
      <c:catAx>
        <c:axId val="5732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3261648"/>
        <c:crosses val="autoZero"/>
        <c:auto val="1"/>
        <c:lblAlgn val="ctr"/>
        <c:lblOffset val="100"/>
        <c:tickMarkSkip val="1"/>
        <c:noMultiLvlLbl val="0"/>
      </c:catAx>
      <c:valAx>
        <c:axId val="573261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59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931529050671944E-2"/>
          <c:y val="0.79637432873192104"/>
          <c:w val="0.94599486539592403"/>
          <c:h val="0.132328490319463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by fuel,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141760968403537E-2"/>
          <c:y val="8.7594197168868529E-2"/>
          <c:w val="0.90602268978672751"/>
          <c:h val="0.67841531314861792"/>
        </c:manualLayout>
      </c:layout>
      <c:areaChart>
        <c:grouping val="stacked"/>
        <c:varyColors val="0"/>
        <c:ser>
          <c:idx val="2"/>
          <c:order val="0"/>
          <c:tx>
            <c:strRef>
              <c:f>'DATA-1'!$A$120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'DATA-1'!$B$119:$AH$119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'DATA-1'!$B$120:$AH$120</c:f>
              <c:numCache>
                <c:formatCode>#\ ##0.0</c:formatCode>
                <c:ptCount val="33"/>
                <c:pt idx="0">
                  <c:v>3639.5290800000002</c:v>
                </c:pt>
                <c:pt idx="1">
                  <c:v>3159.5227639999998</c:v>
                </c:pt>
                <c:pt idx="2">
                  <c:v>2655.512984</c:v>
                </c:pt>
                <c:pt idx="3">
                  <c:v>2505.1607999999997</c:v>
                </c:pt>
                <c:pt idx="4">
                  <c:v>2210.6240339999999</c:v>
                </c:pt>
                <c:pt idx="5">
                  <c:v>2171.0223390000001</c:v>
                </c:pt>
                <c:pt idx="6">
                  <c:v>2182.0304879999999</c:v>
                </c:pt>
                <c:pt idx="7">
                  <c:v>1980.639672</c:v>
                </c:pt>
                <c:pt idx="8">
                  <c:v>1616.855057</c:v>
                </c:pt>
                <c:pt idx="9">
                  <c:v>1479.2195589999999</c:v>
                </c:pt>
                <c:pt idx="10">
                  <c:v>1400.6315509999999</c:v>
                </c:pt>
                <c:pt idx="11">
                  <c:v>1332.4513509999999</c:v>
                </c:pt>
                <c:pt idx="12">
                  <c:v>1260.1786079999999</c:v>
                </c:pt>
                <c:pt idx="13">
                  <c:v>1277.137555</c:v>
                </c:pt>
                <c:pt idx="14">
                  <c:v>1234.3009489999999</c:v>
                </c:pt>
                <c:pt idx="15">
                  <c:v>1194.793598</c:v>
                </c:pt>
                <c:pt idx="16">
                  <c:v>1249.1304010000001</c:v>
                </c:pt>
                <c:pt idx="17">
                  <c:v>1221.2076140000001</c:v>
                </c:pt>
                <c:pt idx="18">
                  <c:v>1195.418737</c:v>
                </c:pt>
                <c:pt idx="19">
                  <c:v>1068.360729</c:v>
                </c:pt>
                <c:pt idx="20">
                  <c:v>1139.5225730000002</c:v>
                </c:pt>
                <c:pt idx="21">
                  <c:v>1126.8276720000001</c:v>
                </c:pt>
                <c:pt idx="22">
                  <c:v>1087.090987</c:v>
                </c:pt>
                <c:pt idx="23">
                  <c:v>1038.6590289999999</c:v>
                </c:pt>
                <c:pt idx="24">
                  <c:v>972.97751100000005</c:v>
                </c:pt>
                <c:pt idx="25">
                  <c:v>984.00648799999999</c:v>
                </c:pt>
                <c:pt idx="26">
                  <c:v>994.10046900000009</c:v>
                </c:pt>
                <c:pt idx="27">
                  <c:v>1001.495504</c:v>
                </c:pt>
                <c:pt idx="28">
                  <c:v>947.55192299999999</c:v>
                </c:pt>
                <c:pt idx="29">
                  <c:v>829.46894299999997</c:v>
                </c:pt>
                <c:pt idx="30">
                  <c:v>801.41134599999998</c:v>
                </c:pt>
                <c:pt idx="31">
                  <c:v>788.97556399999996</c:v>
                </c:pt>
                <c:pt idx="32">
                  <c:v>682.20919800000001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8-4E2D-95B1-91F47731D98F}"/>
            </c:ext>
          </c:extLst>
        </c:ser>
        <c:ser>
          <c:idx val="4"/>
          <c:order val="1"/>
          <c:tx>
            <c:strRef>
              <c:f>'DATA-1'!$A$121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cat>
            <c:numRef>
              <c:f>'DATA-1'!$B$119:$AH$119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'DATA-1'!$B$121:$AH$121</c:f>
              <c:numCache>
                <c:formatCode>#\ ##0.0</c:formatCode>
                <c:ptCount val="33"/>
                <c:pt idx="0">
                  <c:v>52.898635999999996</c:v>
                </c:pt>
                <c:pt idx="1">
                  <c:v>44.045317000000004</c:v>
                </c:pt>
                <c:pt idx="2">
                  <c:v>47.495125999999999</c:v>
                </c:pt>
                <c:pt idx="3">
                  <c:v>43.985484999999997</c:v>
                </c:pt>
                <c:pt idx="4">
                  <c:v>44.921171000000001</c:v>
                </c:pt>
                <c:pt idx="5">
                  <c:v>40.235044000000002</c:v>
                </c:pt>
                <c:pt idx="6">
                  <c:v>39.674115</c:v>
                </c:pt>
                <c:pt idx="7">
                  <c:v>35.614855000000006</c:v>
                </c:pt>
                <c:pt idx="8">
                  <c:v>42.099588000000004</c:v>
                </c:pt>
                <c:pt idx="9">
                  <c:v>30.611973000000003</c:v>
                </c:pt>
                <c:pt idx="10">
                  <c:v>27.608847000000001</c:v>
                </c:pt>
                <c:pt idx="11">
                  <c:v>27.976243</c:v>
                </c:pt>
                <c:pt idx="12">
                  <c:v>26.954989000000001</c:v>
                </c:pt>
                <c:pt idx="13">
                  <c:v>26.383384999999997</c:v>
                </c:pt>
                <c:pt idx="14">
                  <c:v>23.897224999999999</c:v>
                </c:pt>
                <c:pt idx="15">
                  <c:v>23.940179000000001</c:v>
                </c:pt>
                <c:pt idx="16">
                  <c:v>27.099565999999999</c:v>
                </c:pt>
                <c:pt idx="17">
                  <c:v>27.044042000000001</c:v>
                </c:pt>
                <c:pt idx="18">
                  <c:v>27.022010999999999</c:v>
                </c:pt>
                <c:pt idx="19">
                  <c:v>23.978472</c:v>
                </c:pt>
                <c:pt idx="20">
                  <c:v>25.258671999999997</c:v>
                </c:pt>
                <c:pt idx="21">
                  <c:v>24.083518999999999</c:v>
                </c:pt>
                <c:pt idx="22">
                  <c:v>21.410094000000001</c:v>
                </c:pt>
                <c:pt idx="23">
                  <c:v>20.549105999999998</c:v>
                </c:pt>
                <c:pt idx="24">
                  <c:v>20.250070000000001</c:v>
                </c:pt>
                <c:pt idx="25">
                  <c:v>19.231894</c:v>
                </c:pt>
                <c:pt idx="26">
                  <c:v>18.680624999999999</c:v>
                </c:pt>
                <c:pt idx="27">
                  <c:v>18.114550999999999</c:v>
                </c:pt>
                <c:pt idx="28">
                  <c:v>19.347720000000002</c:v>
                </c:pt>
                <c:pt idx="29">
                  <c:v>18.226424999999999</c:v>
                </c:pt>
                <c:pt idx="30">
                  <c:v>15.873280000000001</c:v>
                </c:pt>
                <c:pt idx="31">
                  <c:v>14.975618000000001</c:v>
                </c:pt>
                <c:pt idx="32">
                  <c:v>12.764865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8-4E2D-95B1-91F47731D98F}"/>
            </c:ext>
          </c:extLst>
        </c:ser>
        <c:ser>
          <c:idx val="1"/>
          <c:order val="2"/>
          <c:tx>
            <c:strRef>
              <c:f>'DATA-1'!$A$122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'DATA-1'!$B$119:$AH$119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'DATA-1'!$B$122:$AH$122</c:f>
              <c:numCache>
                <c:formatCode>#\ ##0.0</c:formatCode>
                <c:ptCount val="33"/>
                <c:pt idx="0">
                  <c:v>6.6303289999999997</c:v>
                </c:pt>
                <c:pt idx="1">
                  <c:v>7.12493</c:v>
                </c:pt>
                <c:pt idx="2">
                  <c:v>4.2801790000000004</c:v>
                </c:pt>
                <c:pt idx="3">
                  <c:v>3.029458</c:v>
                </c:pt>
                <c:pt idx="4">
                  <c:v>3.6823049999999999</c:v>
                </c:pt>
                <c:pt idx="5">
                  <c:v>3.8816630000000001</c:v>
                </c:pt>
                <c:pt idx="6">
                  <c:v>3.8539319999999999</c:v>
                </c:pt>
                <c:pt idx="7">
                  <c:v>3.7931759999999999</c:v>
                </c:pt>
                <c:pt idx="8">
                  <c:v>3.8085270000000002</c:v>
                </c:pt>
                <c:pt idx="9">
                  <c:v>2.3854349999999998</c:v>
                </c:pt>
                <c:pt idx="10">
                  <c:v>2.525023</c:v>
                </c:pt>
                <c:pt idx="11">
                  <c:v>2.4715030000000002</c:v>
                </c:pt>
                <c:pt idx="12">
                  <c:v>2.1184460000000001</c:v>
                </c:pt>
                <c:pt idx="13">
                  <c:v>1.830786</c:v>
                </c:pt>
                <c:pt idx="14">
                  <c:v>1.969077</c:v>
                </c:pt>
                <c:pt idx="15">
                  <c:v>2.8141750000000001</c:v>
                </c:pt>
                <c:pt idx="16">
                  <c:v>2.1792880000000001</c:v>
                </c:pt>
                <c:pt idx="17">
                  <c:v>3.1175999999999999</c:v>
                </c:pt>
                <c:pt idx="18">
                  <c:v>2.935381</c:v>
                </c:pt>
                <c:pt idx="19">
                  <c:v>1.3583369999999999</c:v>
                </c:pt>
                <c:pt idx="20">
                  <c:v>1.8448359999999999</c:v>
                </c:pt>
                <c:pt idx="21">
                  <c:v>2.1863079999999999</c:v>
                </c:pt>
                <c:pt idx="22">
                  <c:v>1.7383869999999999</c:v>
                </c:pt>
                <c:pt idx="23">
                  <c:v>1.5187109999999999</c:v>
                </c:pt>
                <c:pt idx="24">
                  <c:v>1.419778</c:v>
                </c:pt>
                <c:pt idx="25">
                  <c:v>0.62640499999999999</c:v>
                </c:pt>
                <c:pt idx="26">
                  <c:v>0.40771800000000002</c:v>
                </c:pt>
                <c:pt idx="27">
                  <c:v>0.83655299999999999</c:v>
                </c:pt>
                <c:pt idx="28">
                  <c:v>0.93878899999999998</c:v>
                </c:pt>
                <c:pt idx="29">
                  <c:v>0.83238299999999998</c:v>
                </c:pt>
                <c:pt idx="30">
                  <c:v>5.7758000000000004E-2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8-4E2D-95B1-91F47731D98F}"/>
            </c:ext>
          </c:extLst>
        </c:ser>
        <c:ser>
          <c:idx val="3"/>
          <c:order val="3"/>
          <c:tx>
            <c:strRef>
              <c:f>'DATA-1'!$A$123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'DATA-1'!$B$119:$AH$119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'DATA-1'!$B$123:$AH$123</c:f>
              <c:numCache>
                <c:formatCode>#\ ##0.0</c:formatCode>
                <c:ptCount val="33"/>
                <c:pt idx="0">
                  <c:v>7150.9430679999996</c:v>
                </c:pt>
                <c:pt idx="1">
                  <c:v>7432.0869540000003</c:v>
                </c:pt>
                <c:pt idx="2">
                  <c:v>6978.242467</c:v>
                </c:pt>
                <c:pt idx="3">
                  <c:v>7206.9924609999998</c:v>
                </c:pt>
                <c:pt idx="4">
                  <c:v>7283.7979299999997</c:v>
                </c:pt>
                <c:pt idx="5">
                  <c:v>7827.0624369999996</c:v>
                </c:pt>
                <c:pt idx="6">
                  <c:v>8503.7738869999994</c:v>
                </c:pt>
                <c:pt idx="7">
                  <c:v>8210.9419319999997</c:v>
                </c:pt>
                <c:pt idx="8">
                  <c:v>8310.3069759999998</c:v>
                </c:pt>
                <c:pt idx="9">
                  <c:v>8447.9023029999989</c:v>
                </c:pt>
                <c:pt idx="10">
                  <c:v>8587.3535449999999</c:v>
                </c:pt>
                <c:pt idx="11">
                  <c:v>8919.6054609999992</c:v>
                </c:pt>
                <c:pt idx="12">
                  <c:v>8841.5701960000006</c:v>
                </c:pt>
                <c:pt idx="13">
                  <c:v>9183.4465199999995</c:v>
                </c:pt>
                <c:pt idx="14">
                  <c:v>9186.913849999999</c:v>
                </c:pt>
                <c:pt idx="15">
                  <c:v>9326.7883000000002</c:v>
                </c:pt>
                <c:pt idx="16">
                  <c:v>9120.5389709999999</c:v>
                </c:pt>
                <c:pt idx="17">
                  <c:v>8699.9987270000001</c:v>
                </c:pt>
                <c:pt idx="18">
                  <c:v>8857.7770789999995</c:v>
                </c:pt>
                <c:pt idx="19">
                  <c:v>8342.9402950000003</c:v>
                </c:pt>
                <c:pt idx="20">
                  <c:v>9115.3112650000003</c:v>
                </c:pt>
                <c:pt idx="21">
                  <c:v>8373.9535199999991</c:v>
                </c:pt>
                <c:pt idx="22">
                  <c:v>8579.9238359999999</c:v>
                </c:pt>
                <c:pt idx="23">
                  <c:v>8780.1171620000005</c:v>
                </c:pt>
                <c:pt idx="24">
                  <c:v>7799.6713629999995</c:v>
                </c:pt>
                <c:pt idx="25">
                  <c:v>8054.7086720000007</c:v>
                </c:pt>
                <c:pt idx="26">
                  <c:v>8381.4019919999992</c:v>
                </c:pt>
                <c:pt idx="27">
                  <c:v>8446.8861420000012</c:v>
                </c:pt>
                <c:pt idx="28">
                  <c:v>8447.3110350000006</c:v>
                </c:pt>
                <c:pt idx="29">
                  <c:v>8340.0079430000005</c:v>
                </c:pt>
                <c:pt idx="30">
                  <c:v>8129.1753990000007</c:v>
                </c:pt>
                <c:pt idx="31">
                  <c:v>8968.0424330000005</c:v>
                </c:pt>
                <c:pt idx="32">
                  <c:v>7732.1642330000004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8-4E2D-95B1-91F47731D98F}"/>
            </c:ext>
          </c:extLst>
        </c:ser>
        <c:ser>
          <c:idx val="5"/>
          <c:order val="4"/>
          <c:tx>
            <c:strRef>
              <c:f>'DATA-1'!$A$124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numRef>
              <c:f>'DATA-1'!$B$119:$AH$119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'DATA-1'!$B$124:$AH$124</c:f>
              <c:numCache>
                <c:formatCode>#\ ##0.0</c:formatCode>
                <c:ptCount val="33"/>
                <c:pt idx="0">
                  <c:v>15682.131286</c:v>
                </c:pt>
                <c:pt idx="1">
                  <c:v>16027.120031999999</c:v>
                </c:pt>
                <c:pt idx="2">
                  <c:v>15966.573355</c:v>
                </c:pt>
                <c:pt idx="3">
                  <c:v>15956.635133</c:v>
                </c:pt>
                <c:pt idx="4">
                  <c:v>15872.000602</c:v>
                </c:pt>
                <c:pt idx="5">
                  <c:v>15970.806471999998</c:v>
                </c:pt>
                <c:pt idx="6">
                  <c:v>16535.284991</c:v>
                </c:pt>
                <c:pt idx="7">
                  <c:v>16580.374317999998</c:v>
                </c:pt>
                <c:pt idx="8">
                  <c:v>16931.082881999999</c:v>
                </c:pt>
                <c:pt idx="9">
                  <c:v>16864.748614999997</c:v>
                </c:pt>
                <c:pt idx="10">
                  <c:v>16623.801325</c:v>
                </c:pt>
                <c:pt idx="11">
                  <c:v>17059.758000000002</c:v>
                </c:pt>
                <c:pt idx="12">
                  <c:v>16865.885511999997</c:v>
                </c:pt>
                <c:pt idx="13">
                  <c:v>17076.879976</c:v>
                </c:pt>
                <c:pt idx="14">
                  <c:v>17113.458791000001</c:v>
                </c:pt>
                <c:pt idx="15">
                  <c:v>16977.955453999999</c:v>
                </c:pt>
                <c:pt idx="16">
                  <c:v>16916.898322000001</c:v>
                </c:pt>
                <c:pt idx="17">
                  <c:v>16359.165823000001</c:v>
                </c:pt>
                <c:pt idx="18">
                  <c:v>16344.176738</c:v>
                </c:pt>
                <c:pt idx="19">
                  <c:v>15535.063994</c:v>
                </c:pt>
                <c:pt idx="20">
                  <c:v>15346.182933</c:v>
                </c:pt>
                <c:pt idx="21">
                  <c:v>14872.218267999999</c:v>
                </c:pt>
                <c:pt idx="22">
                  <c:v>14321.553344</c:v>
                </c:pt>
                <c:pt idx="23">
                  <c:v>14156.761331</c:v>
                </c:pt>
                <c:pt idx="24">
                  <c:v>13950.168333000001</c:v>
                </c:pt>
                <c:pt idx="25">
                  <c:v>14173.897657</c:v>
                </c:pt>
                <c:pt idx="26">
                  <c:v>14348.760168999999</c:v>
                </c:pt>
                <c:pt idx="27">
                  <c:v>14469.25021</c:v>
                </c:pt>
                <c:pt idx="28">
                  <c:v>14405.789798</c:v>
                </c:pt>
                <c:pt idx="29">
                  <c:v>14473.180393999999</c:v>
                </c:pt>
                <c:pt idx="30">
                  <c:v>12964.610723</c:v>
                </c:pt>
                <c:pt idx="31">
                  <c:v>13617.908272000001</c:v>
                </c:pt>
                <c:pt idx="32">
                  <c:v>13891.486723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E8-4E2D-95B1-91F47731D98F}"/>
            </c:ext>
          </c:extLst>
        </c:ser>
        <c:ser>
          <c:idx val="0"/>
          <c:order val="5"/>
          <c:tx>
            <c:strRef>
              <c:f>'DATA-1'!$A$125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cat>
            <c:numRef>
              <c:f>'DATA-1'!$B$119:$AH$119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'DATA-1'!$B$125:$AH$125</c:f>
              <c:numCache>
                <c:formatCode>#\ ##0.0</c:formatCode>
                <c:ptCount val="33"/>
                <c:pt idx="0">
                  <c:v>1616.8290149999998</c:v>
                </c:pt>
                <c:pt idx="1">
                  <c:v>1683.4556969999999</c:v>
                </c:pt>
                <c:pt idx="2">
                  <c:v>1658.201883</c:v>
                </c:pt>
                <c:pt idx="3">
                  <c:v>1782.1018959999999</c:v>
                </c:pt>
                <c:pt idx="4">
                  <c:v>1752.3548999999998</c:v>
                </c:pt>
                <c:pt idx="5">
                  <c:v>1826.316511</c:v>
                </c:pt>
                <c:pt idx="6">
                  <c:v>1932.7517269999998</c:v>
                </c:pt>
                <c:pt idx="7">
                  <c:v>2017.817808</c:v>
                </c:pt>
                <c:pt idx="8">
                  <c:v>2033.346497</c:v>
                </c:pt>
                <c:pt idx="9">
                  <c:v>1996.837507</c:v>
                </c:pt>
                <c:pt idx="10">
                  <c:v>2043.392895</c:v>
                </c:pt>
                <c:pt idx="11">
                  <c:v>2050.1280369999999</c:v>
                </c:pt>
                <c:pt idx="12">
                  <c:v>2098.4738780000002</c:v>
                </c:pt>
                <c:pt idx="13">
                  <c:v>2326.5068480000004</c:v>
                </c:pt>
                <c:pt idx="14">
                  <c:v>2362.5610430000002</c:v>
                </c:pt>
                <c:pt idx="15">
                  <c:v>2540.685207</c:v>
                </c:pt>
                <c:pt idx="16">
                  <c:v>2732.3788979999999</c:v>
                </c:pt>
                <c:pt idx="17">
                  <c:v>2994.2823050000002</c:v>
                </c:pt>
                <c:pt idx="18">
                  <c:v>3199.2125120000001</c:v>
                </c:pt>
                <c:pt idx="19">
                  <c:v>3309.7646019999997</c:v>
                </c:pt>
                <c:pt idx="20">
                  <c:v>3620.189989</c:v>
                </c:pt>
                <c:pt idx="21">
                  <c:v>3497.0896029999999</c:v>
                </c:pt>
                <c:pt idx="22">
                  <c:v>3772.6104369999998</c:v>
                </c:pt>
                <c:pt idx="23">
                  <c:v>3795.4537689999997</c:v>
                </c:pt>
                <c:pt idx="24">
                  <c:v>3641.4551800000004</c:v>
                </c:pt>
                <c:pt idx="25">
                  <c:v>3792.42677</c:v>
                </c:pt>
                <c:pt idx="26">
                  <c:v>3849.6573069999999</c:v>
                </c:pt>
                <c:pt idx="27">
                  <c:v>4106.4460070000005</c:v>
                </c:pt>
                <c:pt idx="28">
                  <c:v>4311.8534129999998</c:v>
                </c:pt>
                <c:pt idx="29">
                  <c:v>4376.7525919999998</c:v>
                </c:pt>
                <c:pt idx="30">
                  <c:v>4348.5914570000004</c:v>
                </c:pt>
                <c:pt idx="31">
                  <c:v>4655.9344060000003</c:v>
                </c:pt>
                <c:pt idx="32">
                  <c:v>4620.8694599999999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8-4E2D-95B1-91F47731D98F}"/>
            </c:ext>
          </c:extLst>
        </c:ser>
        <c:ser>
          <c:idx val="8"/>
          <c:order val="6"/>
          <c:tx>
            <c:strRef>
              <c:f>'DATA-1'!$A$126</c:f>
              <c:strCache>
                <c:ptCount val="1"/>
                <c:pt idx="0">
                  <c:v>Non-renewable waste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'DATA-1'!$B$119:$AH$119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'DATA-1'!$B$126:$AH$126</c:f>
              <c:numCache>
                <c:formatCode>#\ ##0.0</c:formatCode>
                <c:ptCount val="33"/>
                <c:pt idx="0">
                  <c:v>35.927999999999997</c:v>
                </c:pt>
                <c:pt idx="1">
                  <c:v>40.444000000000003</c:v>
                </c:pt>
                <c:pt idx="2">
                  <c:v>39.378999999999998</c:v>
                </c:pt>
                <c:pt idx="3">
                  <c:v>43.643000000000001</c:v>
                </c:pt>
                <c:pt idx="4">
                  <c:v>54.643999999999998</c:v>
                </c:pt>
                <c:pt idx="5">
                  <c:v>63.076000000000001</c:v>
                </c:pt>
                <c:pt idx="6">
                  <c:v>56.16</c:v>
                </c:pt>
                <c:pt idx="7">
                  <c:v>54.963000000000001</c:v>
                </c:pt>
                <c:pt idx="8">
                  <c:v>38.08</c:v>
                </c:pt>
                <c:pt idx="9">
                  <c:v>38.863</c:v>
                </c:pt>
                <c:pt idx="10">
                  <c:v>41.626442000000004</c:v>
                </c:pt>
                <c:pt idx="11">
                  <c:v>40.170714999999994</c:v>
                </c:pt>
                <c:pt idx="12">
                  <c:v>42.196646000000001</c:v>
                </c:pt>
                <c:pt idx="13">
                  <c:v>57.118430999999994</c:v>
                </c:pt>
                <c:pt idx="14">
                  <c:v>63.390388000000002</c:v>
                </c:pt>
                <c:pt idx="15">
                  <c:v>55.285831999999999</c:v>
                </c:pt>
                <c:pt idx="16">
                  <c:v>62.461849999999998</c:v>
                </c:pt>
                <c:pt idx="17">
                  <c:v>68.400839000000005</c:v>
                </c:pt>
                <c:pt idx="18">
                  <c:v>86.29634200000001</c:v>
                </c:pt>
                <c:pt idx="19">
                  <c:v>100.565922</c:v>
                </c:pt>
                <c:pt idx="20">
                  <c:v>115.34363</c:v>
                </c:pt>
                <c:pt idx="21">
                  <c:v>132.54404099999999</c:v>
                </c:pt>
                <c:pt idx="22">
                  <c:v>130.31585699999999</c:v>
                </c:pt>
                <c:pt idx="23">
                  <c:v>144.987528</c:v>
                </c:pt>
                <c:pt idx="24">
                  <c:v>153.03760299999999</c:v>
                </c:pt>
                <c:pt idx="25">
                  <c:v>155.50160399999999</c:v>
                </c:pt>
                <c:pt idx="26">
                  <c:v>174.069593</c:v>
                </c:pt>
                <c:pt idx="27">
                  <c:v>174.623683</c:v>
                </c:pt>
                <c:pt idx="28">
                  <c:v>192.867051</c:v>
                </c:pt>
                <c:pt idx="29">
                  <c:v>198.50943900000001</c:v>
                </c:pt>
                <c:pt idx="30">
                  <c:v>207.039625</c:v>
                </c:pt>
                <c:pt idx="31">
                  <c:v>209.84181599999999</c:v>
                </c:pt>
                <c:pt idx="32">
                  <c:v>211.01661300000001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5-4853-A71B-18AE85D80A12}"/>
            </c:ext>
          </c:extLst>
        </c:ser>
        <c:ser>
          <c:idx val="6"/>
          <c:order val="7"/>
          <c:tx>
            <c:strRef>
              <c:f>'DATA-1'!$A$127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'DATA-1'!$B$119:$AH$119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'DATA-1'!$B$127:$AH$127</c:f>
              <c:numCache>
                <c:formatCode>#\ ##0.0</c:formatCode>
                <c:ptCount val="33"/>
                <c:pt idx="0">
                  <c:v>6792.7186840000004</c:v>
                </c:pt>
                <c:pt idx="1">
                  <c:v>6824.8434419999994</c:v>
                </c:pt>
                <c:pt idx="2">
                  <c:v>6798.9779960000005</c:v>
                </c:pt>
                <c:pt idx="3">
                  <c:v>6781.9115310000007</c:v>
                </c:pt>
                <c:pt idx="4">
                  <c:v>6893.0923290000001</c:v>
                </c:pt>
                <c:pt idx="5">
                  <c:v>7065.1899320000002</c:v>
                </c:pt>
                <c:pt idx="6">
                  <c:v>7274.1253099999994</c:v>
                </c:pt>
                <c:pt idx="7">
                  <c:v>7397.0158750000001</c:v>
                </c:pt>
                <c:pt idx="8">
                  <c:v>7541.8443580000003</c:v>
                </c:pt>
                <c:pt idx="9">
                  <c:v>7682.9348339999997</c:v>
                </c:pt>
                <c:pt idx="10">
                  <c:v>7912.7905820000005</c:v>
                </c:pt>
                <c:pt idx="11">
                  <c:v>8134.9186500000005</c:v>
                </c:pt>
                <c:pt idx="12">
                  <c:v>8236.5272679999998</c:v>
                </c:pt>
                <c:pt idx="13">
                  <c:v>8460.7498910000013</c:v>
                </c:pt>
                <c:pt idx="14">
                  <c:v>8660.4067230000001</c:v>
                </c:pt>
                <c:pt idx="15">
                  <c:v>8768.4253340000014</c:v>
                </c:pt>
                <c:pt idx="16">
                  <c:v>8956.6749899999995</c:v>
                </c:pt>
                <c:pt idx="17">
                  <c:v>9027.3655299999991</c:v>
                </c:pt>
                <c:pt idx="18">
                  <c:v>9075.7716079999991</c:v>
                </c:pt>
                <c:pt idx="19">
                  <c:v>8614.1973639999997</c:v>
                </c:pt>
                <c:pt idx="20">
                  <c:v>9038.3591850000012</c:v>
                </c:pt>
                <c:pt idx="21">
                  <c:v>8911.6344719999997</c:v>
                </c:pt>
                <c:pt idx="22">
                  <c:v>8942.5824260000009</c:v>
                </c:pt>
                <c:pt idx="23">
                  <c:v>8860.5941210000001</c:v>
                </c:pt>
                <c:pt idx="24">
                  <c:v>8673.1778869999998</c:v>
                </c:pt>
                <c:pt idx="25">
                  <c:v>8819.6902339999997</c:v>
                </c:pt>
                <c:pt idx="26">
                  <c:v>8932.0541260000009</c:v>
                </c:pt>
                <c:pt idx="27">
                  <c:v>9020.3305130000008</c:v>
                </c:pt>
                <c:pt idx="28">
                  <c:v>9020.8983979999994</c:v>
                </c:pt>
                <c:pt idx="29">
                  <c:v>8922.9703890000001</c:v>
                </c:pt>
                <c:pt idx="30">
                  <c:v>8581.5596459999997</c:v>
                </c:pt>
                <c:pt idx="31">
                  <c:v>8967.6019609999985</c:v>
                </c:pt>
                <c:pt idx="32">
                  <c:v>8678.9701229999991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5-418C-A8D1-BEC2ECED4C4A}"/>
            </c:ext>
          </c:extLst>
        </c:ser>
        <c:ser>
          <c:idx val="7"/>
          <c:order val="8"/>
          <c:tx>
            <c:strRef>
              <c:f>'DATA-1'!$A$128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'DATA-1'!$B$119:$AH$119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'DATA-1'!$B$128:$AH$128</c:f>
              <c:numCache>
                <c:formatCode>#\ ##0.0</c:formatCode>
                <c:ptCount val="33"/>
                <c:pt idx="0">
                  <c:v>2306.989</c:v>
                </c:pt>
                <c:pt idx="1">
                  <c:v>2255.6880000000001</c:v>
                </c:pt>
                <c:pt idx="2">
                  <c:v>2306.3820000000001</c:v>
                </c:pt>
                <c:pt idx="3">
                  <c:v>2198.9569999999999</c:v>
                </c:pt>
                <c:pt idx="4">
                  <c:v>2028.9829999999999</c:v>
                </c:pt>
                <c:pt idx="5">
                  <c:v>1938.037</c:v>
                </c:pt>
                <c:pt idx="6">
                  <c:v>2109.6889999999999</c:v>
                </c:pt>
                <c:pt idx="7">
                  <c:v>1911.941</c:v>
                </c:pt>
                <c:pt idx="8">
                  <c:v>1896.633</c:v>
                </c:pt>
                <c:pt idx="9">
                  <c:v>1804.8989999999999</c:v>
                </c:pt>
                <c:pt idx="10">
                  <c:v>1795.8968970000001</c:v>
                </c:pt>
                <c:pt idx="11">
                  <c:v>1920.526337</c:v>
                </c:pt>
                <c:pt idx="12">
                  <c:v>1883.7315269999999</c:v>
                </c:pt>
                <c:pt idx="13">
                  <c:v>2048.5756259999998</c:v>
                </c:pt>
                <c:pt idx="14">
                  <c:v>2155.6724380000001</c:v>
                </c:pt>
                <c:pt idx="15">
                  <c:v>2149.0484610000003</c:v>
                </c:pt>
                <c:pt idx="16">
                  <c:v>2106.4895460000002</c:v>
                </c:pt>
                <c:pt idx="17">
                  <c:v>2005.7703000000001</c:v>
                </c:pt>
                <c:pt idx="18">
                  <c:v>2023.5880910000001</c:v>
                </c:pt>
                <c:pt idx="19">
                  <c:v>1983.7720770000001</c:v>
                </c:pt>
                <c:pt idx="20">
                  <c:v>2160.9061099999999</c:v>
                </c:pt>
                <c:pt idx="21">
                  <c:v>1974.0482450000002</c:v>
                </c:pt>
                <c:pt idx="22">
                  <c:v>2026.466101</c:v>
                </c:pt>
                <c:pt idx="23">
                  <c:v>2025.017668</c:v>
                </c:pt>
                <c:pt idx="24">
                  <c:v>1862.9827679999999</c:v>
                </c:pt>
                <c:pt idx="25">
                  <c:v>1888.5473079999999</c:v>
                </c:pt>
                <c:pt idx="26">
                  <c:v>1962.6417099999999</c:v>
                </c:pt>
                <c:pt idx="27">
                  <c:v>1971.8826959999999</c:v>
                </c:pt>
                <c:pt idx="28">
                  <c:v>1926.8414150000001</c:v>
                </c:pt>
                <c:pt idx="29">
                  <c:v>1923.635207</c:v>
                </c:pt>
                <c:pt idx="30">
                  <c:v>1837.5170930000002</c:v>
                </c:pt>
                <c:pt idx="31">
                  <c:v>1909.9332870000001</c:v>
                </c:pt>
                <c:pt idx="32">
                  <c:v>1757.9446170000001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5-418C-A8D1-BEC2ECED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264784"/>
        <c:axId val="573262040"/>
      </c:areaChart>
      <c:catAx>
        <c:axId val="57326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3262040"/>
        <c:crosses val="autoZero"/>
        <c:auto val="1"/>
        <c:lblAlgn val="ctr"/>
        <c:lblOffset val="100"/>
        <c:tickMarkSkip val="1"/>
        <c:noMultiLvlLbl val="0"/>
      </c:catAx>
      <c:valAx>
        <c:axId val="573262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647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8169040345366664E-2"/>
          <c:y val="0.86687894619810268"/>
          <c:w val="0.88366184759691924"/>
          <c:h val="7.85602741079959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Non-energy consumption by fuel,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032213186466443E-2"/>
          <c:y val="7.643659605310843E-2"/>
          <c:w val="0.91376755159703393"/>
          <c:h val="0.75262401300255877"/>
        </c:manualLayout>
      </c:layout>
      <c:areaChart>
        <c:grouping val="stacked"/>
        <c:varyColors val="0"/>
        <c:ser>
          <c:idx val="0"/>
          <c:order val="0"/>
          <c:tx>
            <c:strRef>
              <c:f>'DATA-1'!$A$156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'DATA-1'!$B$155:$AH$155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'DATA-1'!$B$156:$AH$156</c:f>
              <c:numCache>
                <c:formatCode>#\ ##0.0</c:formatCode>
                <c:ptCount val="33"/>
                <c:pt idx="0">
                  <c:v>3058.4044389999999</c:v>
                </c:pt>
                <c:pt idx="1">
                  <c:v>3037.3811779999996</c:v>
                </c:pt>
                <c:pt idx="2">
                  <c:v>3060.3459210000001</c:v>
                </c:pt>
                <c:pt idx="3">
                  <c:v>2855.9272880000003</c:v>
                </c:pt>
                <c:pt idx="4">
                  <c:v>3171.1583309999996</c:v>
                </c:pt>
                <c:pt idx="5">
                  <c:v>3353.2525380000002</c:v>
                </c:pt>
                <c:pt idx="6">
                  <c:v>3290.6595170000001</c:v>
                </c:pt>
                <c:pt idx="7">
                  <c:v>3504.5465040000004</c:v>
                </c:pt>
                <c:pt idx="8">
                  <c:v>3607.3187560000001</c:v>
                </c:pt>
                <c:pt idx="9">
                  <c:v>3522.113128</c:v>
                </c:pt>
                <c:pt idx="10">
                  <c:v>3597.8369980000002</c:v>
                </c:pt>
                <c:pt idx="11">
                  <c:v>3625.6934150000002</c:v>
                </c:pt>
                <c:pt idx="12">
                  <c:v>3661.601596</c:v>
                </c:pt>
                <c:pt idx="13">
                  <c:v>3608.045975</c:v>
                </c:pt>
                <c:pt idx="14">
                  <c:v>3659.0212779999997</c:v>
                </c:pt>
                <c:pt idx="15">
                  <c:v>3742.346571</c:v>
                </c:pt>
                <c:pt idx="16">
                  <c:v>3787.7309279999999</c:v>
                </c:pt>
                <c:pt idx="17">
                  <c:v>3743.6053739999998</c:v>
                </c:pt>
                <c:pt idx="18">
                  <c:v>3635.253545</c:v>
                </c:pt>
                <c:pt idx="19">
                  <c:v>3341.0255929999998</c:v>
                </c:pt>
                <c:pt idx="20">
                  <c:v>3485.2676430000001</c:v>
                </c:pt>
                <c:pt idx="21">
                  <c:v>3368.5408280000001</c:v>
                </c:pt>
                <c:pt idx="22">
                  <c:v>3220.1321740000003</c:v>
                </c:pt>
                <c:pt idx="23">
                  <c:v>3093.4178160000001</c:v>
                </c:pt>
                <c:pt idx="24">
                  <c:v>3151.5575759999997</c:v>
                </c:pt>
                <c:pt idx="25">
                  <c:v>3049.8586690000002</c:v>
                </c:pt>
                <c:pt idx="26">
                  <c:v>3049.0019589999997</c:v>
                </c:pt>
                <c:pt idx="27">
                  <c:v>3280.6886120000004</c:v>
                </c:pt>
                <c:pt idx="28">
                  <c:v>3134.0856209999997</c:v>
                </c:pt>
                <c:pt idx="29">
                  <c:v>3086.7206850000002</c:v>
                </c:pt>
                <c:pt idx="30">
                  <c:v>3084.2419920000002</c:v>
                </c:pt>
                <c:pt idx="31">
                  <c:v>3183.6775950000001</c:v>
                </c:pt>
                <c:pt idx="32">
                  <c:v>2769.1031589999998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7-4761-9C43-D8E679FBC8AB}"/>
            </c:ext>
          </c:extLst>
        </c:ser>
        <c:ser>
          <c:idx val="1"/>
          <c:order val="1"/>
          <c:tx>
            <c:strRef>
              <c:f>'DATA-1'!$A$157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cat>
            <c:numRef>
              <c:f>'DATA-1'!$B$155:$AH$155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'DATA-1'!$B$157:$AH$157</c:f>
              <c:numCache>
                <c:formatCode>#\ ##0.0</c:formatCode>
                <c:ptCount val="33"/>
                <c:pt idx="0">
                  <c:v>591.06897199999992</c:v>
                </c:pt>
                <c:pt idx="1">
                  <c:v>543.57422400000007</c:v>
                </c:pt>
                <c:pt idx="2">
                  <c:v>601.85105500000009</c:v>
                </c:pt>
                <c:pt idx="3">
                  <c:v>540.93684800000005</c:v>
                </c:pt>
                <c:pt idx="4">
                  <c:v>554.84242500000005</c:v>
                </c:pt>
                <c:pt idx="5">
                  <c:v>573.75693500000011</c:v>
                </c:pt>
                <c:pt idx="6">
                  <c:v>593.567318</c:v>
                </c:pt>
                <c:pt idx="7">
                  <c:v>620.55982600000004</c:v>
                </c:pt>
                <c:pt idx="8">
                  <c:v>576.16255200000001</c:v>
                </c:pt>
                <c:pt idx="9">
                  <c:v>573.15961100000004</c:v>
                </c:pt>
                <c:pt idx="10">
                  <c:v>607.05986699999994</c:v>
                </c:pt>
                <c:pt idx="11">
                  <c:v>582.54058099999997</c:v>
                </c:pt>
                <c:pt idx="12">
                  <c:v>523.41397499999994</c:v>
                </c:pt>
                <c:pt idx="13">
                  <c:v>544.25647900000001</c:v>
                </c:pt>
                <c:pt idx="14">
                  <c:v>570.01488700000004</c:v>
                </c:pt>
                <c:pt idx="15">
                  <c:v>590.01584199999991</c:v>
                </c:pt>
                <c:pt idx="16">
                  <c:v>537.49417400000004</c:v>
                </c:pt>
                <c:pt idx="17">
                  <c:v>577.825695</c:v>
                </c:pt>
                <c:pt idx="18">
                  <c:v>558.14026100000001</c:v>
                </c:pt>
                <c:pt idx="19">
                  <c:v>503.10469799999998</c:v>
                </c:pt>
                <c:pt idx="20">
                  <c:v>571.37424600000008</c:v>
                </c:pt>
                <c:pt idx="21">
                  <c:v>600.58426499999996</c:v>
                </c:pt>
                <c:pt idx="22">
                  <c:v>584.46463199999994</c:v>
                </c:pt>
                <c:pt idx="23">
                  <c:v>572.75249399999996</c:v>
                </c:pt>
                <c:pt idx="24">
                  <c:v>598.70178599999997</c:v>
                </c:pt>
                <c:pt idx="25">
                  <c:v>573.24208099999998</c:v>
                </c:pt>
                <c:pt idx="26">
                  <c:v>566.893148</c:v>
                </c:pt>
                <c:pt idx="27">
                  <c:v>622.69509900000003</c:v>
                </c:pt>
                <c:pt idx="28">
                  <c:v>611.560608</c:v>
                </c:pt>
                <c:pt idx="29">
                  <c:v>636.09117600000002</c:v>
                </c:pt>
                <c:pt idx="30">
                  <c:v>616.77000100000009</c:v>
                </c:pt>
                <c:pt idx="31">
                  <c:v>600.24284399999999</c:v>
                </c:pt>
                <c:pt idx="32">
                  <c:v>434.67584000000005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7-4761-9C43-D8E679FBC8AB}"/>
            </c:ext>
          </c:extLst>
        </c:ser>
        <c:ser>
          <c:idx val="2"/>
          <c:order val="2"/>
          <c:tx>
            <c:strRef>
              <c:f>'DATA-1'!$A$158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cat>
            <c:numRef>
              <c:f>'DATA-1'!$B$155:$AH$155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'DATA-1'!$B$158:$AH$158</c:f>
              <c:numCache>
                <c:formatCode>#\ ##0.0</c:formatCode>
                <c:ptCount val="33"/>
                <c:pt idx="0">
                  <c:v>67.924132</c:v>
                </c:pt>
                <c:pt idx="1">
                  <c:v>68.742052000000001</c:v>
                </c:pt>
                <c:pt idx="2">
                  <c:v>46.699264999999997</c:v>
                </c:pt>
                <c:pt idx="3">
                  <c:v>42.314180999999998</c:v>
                </c:pt>
                <c:pt idx="4">
                  <c:v>41.557709000000003</c:v>
                </c:pt>
                <c:pt idx="5">
                  <c:v>42.138703999999997</c:v>
                </c:pt>
                <c:pt idx="6">
                  <c:v>43.983069</c:v>
                </c:pt>
                <c:pt idx="7">
                  <c:v>42.809338000000004</c:v>
                </c:pt>
                <c:pt idx="8">
                  <c:v>39.952032000000003</c:v>
                </c:pt>
                <c:pt idx="9">
                  <c:v>36.280319000000006</c:v>
                </c:pt>
                <c:pt idx="10">
                  <c:v>41.206617999999999</c:v>
                </c:pt>
                <c:pt idx="11">
                  <c:v>41.690849</c:v>
                </c:pt>
                <c:pt idx="12">
                  <c:v>51.674016999999999</c:v>
                </c:pt>
                <c:pt idx="13">
                  <c:v>51.581718000000002</c:v>
                </c:pt>
                <c:pt idx="14">
                  <c:v>59.246490000000001</c:v>
                </c:pt>
                <c:pt idx="15">
                  <c:v>57.783881999999998</c:v>
                </c:pt>
                <c:pt idx="16">
                  <c:v>63.629294000000002</c:v>
                </c:pt>
                <c:pt idx="17">
                  <c:v>66.538995</c:v>
                </c:pt>
                <c:pt idx="18">
                  <c:v>68.561467000000007</c:v>
                </c:pt>
                <c:pt idx="19">
                  <c:v>49.986027999999997</c:v>
                </c:pt>
                <c:pt idx="20">
                  <c:v>57.996957000000002</c:v>
                </c:pt>
                <c:pt idx="21">
                  <c:v>69.784729999999996</c:v>
                </c:pt>
                <c:pt idx="22">
                  <c:v>67.748930999999999</c:v>
                </c:pt>
                <c:pt idx="23">
                  <c:v>71.632729000000012</c:v>
                </c:pt>
                <c:pt idx="24">
                  <c:v>71.576266000000004</c:v>
                </c:pt>
                <c:pt idx="25">
                  <c:v>71.801512000000002</c:v>
                </c:pt>
                <c:pt idx="26">
                  <c:v>70.119441000000009</c:v>
                </c:pt>
                <c:pt idx="27">
                  <c:v>69.630168000000012</c:v>
                </c:pt>
                <c:pt idx="28">
                  <c:v>70.785240000000002</c:v>
                </c:pt>
                <c:pt idx="29">
                  <c:v>65.771180999999999</c:v>
                </c:pt>
                <c:pt idx="30">
                  <c:v>61.000413999999999</c:v>
                </c:pt>
                <c:pt idx="31">
                  <c:v>63.919290999999994</c:v>
                </c:pt>
                <c:pt idx="32">
                  <c:v>61.179504999999999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7-4761-9C43-D8E679FBC8AB}"/>
            </c:ext>
          </c:extLst>
        </c:ser>
        <c:ser>
          <c:idx val="3"/>
          <c:order val="3"/>
          <c:tx>
            <c:strRef>
              <c:f>'DATA-1'!$A$159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'DATA-1'!$B$155:$AH$155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'DATA-1'!$B$159:$AH$159</c:f>
              <c:numCache>
                <c:formatCode>#\ ##0.0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0-49AF-94B4-D14C37BD0210}"/>
            </c:ext>
          </c:extLst>
        </c:ser>
        <c:ser>
          <c:idx val="4"/>
          <c:order val="4"/>
          <c:tx>
            <c:strRef>
              <c:f>'DATA-1'!$A$160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'DATA-1'!$B$155:$AH$155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'DATA-1'!$B$160:$AH$160</c:f>
              <c:numCache>
                <c:formatCode>#\ ##0.0</c:formatCode>
                <c:ptCount val="33"/>
                <c:pt idx="0">
                  <c:v>0.18359299999999998</c:v>
                </c:pt>
                <c:pt idx="1">
                  <c:v>0.100922</c:v>
                </c:pt>
                <c:pt idx="2">
                  <c:v>0.16558200000000001</c:v>
                </c:pt>
                <c:pt idx="3">
                  <c:v>0.28263499999999997</c:v>
                </c:pt>
                <c:pt idx="4">
                  <c:v>0.22451099999999999</c:v>
                </c:pt>
                <c:pt idx="5">
                  <c:v>0.24079599999999998</c:v>
                </c:pt>
                <c:pt idx="6">
                  <c:v>0.26467000000000002</c:v>
                </c:pt>
                <c:pt idx="7">
                  <c:v>0.275667</c:v>
                </c:pt>
                <c:pt idx="8">
                  <c:v>0.23577000000000001</c:v>
                </c:pt>
                <c:pt idx="9">
                  <c:v>0.193522</c:v>
                </c:pt>
                <c:pt idx="10">
                  <c:v>0.26756200000000002</c:v>
                </c:pt>
                <c:pt idx="11">
                  <c:v>0.32522099999999998</c:v>
                </c:pt>
                <c:pt idx="12">
                  <c:v>0.32344600000000001</c:v>
                </c:pt>
                <c:pt idx="13">
                  <c:v>0.33912400000000004</c:v>
                </c:pt>
                <c:pt idx="14">
                  <c:v>0.36625099999999999</c:v>
                </c:pt>
                <c:pt idx="15">
                  <c:v>0.38452999999999998</c:v>
                </c:pt>
                <c:pt idx="16">
                  <c:v>0.39320900000000003</c:v>
                </c:pt>
                <c:pt idx="17">
                  <c:v>0.37977300000000003</c:v>
                </c:pt>
                <c:pt idx="18">
                  <c:v>0.47497600000000001</c:v>
                </c:pt>
                <c:pt idx="19">
                  <c:v>0.55699100000000001</c:v>
                </c:pt>
                <c:pt idx="20">
                  <c:v>0.65159599999999995</c:v>
                </c:pt>
                <c:pt idx="21">
                  <c:v>0.64107700000000001</c:v>
                </c:pt>
                <c:pt idx="22">
                  <c:v>0.71200599999999992</c:v>
                </c:pt>
                <c:pt idx="23">
                  <c:v>0.66627200000000009</c:v>
                </c:pt>
                <c:pt idx="24">
                  <c:v>0.77746599999999999</c:v>
                </c:pt>
                <c:pt idx="25">
                  <c:v>0.94229200000000002</c:v>
                </c:pt>
                <c:pt idx="26">
                  <c:v>0.85709199999999996</c:v>
                </c:pt>
                <c:pt idx="27">
                  <c:v>2.9352809999999998</c:v>
                </c:pt>
                <c:pt idx="28">
                  <c:v>2.7757489999999998</c:v>
                </c:pt>
                <c:pt idx="29">
                  <c:v>2.684917</c:v>
                </c:pt>
                <c:pt idx="30">
                  <c:v>2.889669</c:v>
                </c:pt>
                <c:pt idx="31">
                  <c:v>2.6600949999999997</c:v>
                </c:pt>
                <c:pt idx="32">
                  <c:v>2.177835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0-49AF-94B4-D14C37BD0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264000"/>
        <c:axId val="573264392"/>
      </c:areaChart>
      <c:catAx>
        <c:axId val="5732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3264392"/>
        <c:crosses val="autoZero"/>
        <c:auto val="1"/>
        <c:lblAlgn val="ctr"/>
        <c:lblOffset val="100"/>
        <c:tickMarkSkip val="1"/>
        <c:noMultiLvlLbl val="0"/>
      </c:catAx>
      <c:valAx>
        <c:axId val="573264392"/>
        <c:scaling>
          <c:orientation val="minMax"/>
          <c:max val="4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640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99929721899517"/>
          <c:y val="0.91855511220036479"/>
          <c:w val="0.70001405562009666"/>
          <c:h val="2.68841081057336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Imports of selected energy products,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80773919653485E-2"/>
          <c:y val="7.643659605310843E-2"/>
          <c:w val="0.92650725011832535"/>
          <c:h val="0.74826156667655042"/>
        </c:manualLayout>
      </c:layout>
      <c:lineChart>
        <c:grouping val="standard"/>
        <c:varyColors val="0"/>
        <c:ser>
          <c:idx val="0"/>
          <c:order val="0"/>
          <c:tx>
            <c:strRef>
              <c:f>'DATA-2'!$A$27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'DATA-2'!$B$27:$AH$27</c:f>
              <c:numCache>
                <c:formatCode>#\ ##0.0</c:formatCode>
                <c:ptCount val="33"/>
                <c:pt idx="0">
                  <c:v>4624.5639600000004</c:v>
                </c:pt>
                <c:pt idx="1">
                  <c:v>4620.9130580000001</c:v>
                </c:pt>
                <c:pt idx="2">
                  <c:v>4459.7153389999994</c:v>
                </c:pt>
                <c:pt idx="3">
                  <c:v>3842.2904049999997</c:v>
                </c:pt>
                <c:pt idx="4">
                  <c:v>4083.6665240000002</c:v>
                </c:pt>
                <c:pt idx="5">
                  <c:v>4296.9246700000003</c:v>
                </c:pt>
                <c:pt idx="6">
                  <c:v>4300.627101</c:v>
                </c:pt>
                <c:pt idx="7">
                  <c:v>4346.9792719999996</c:v>
                </c:pt>
                <c:pt idx="8">
                  <c:v>4361.4863759999998</c:v>
                </c:pt>
                <c:pt idx="9">
                  <c:v>4163.8486549999998</c:v>
                </c:pt>
                <c:pt idx="10">
                  <c:v>4611.9249289999998</c:v>
                </c:pt>
                <c:pt idx="11">
                  <c:v>4774.6920369999998</c:v>
                </c:pt>
                <c:pt idx="12">
                  <c:v>4821.0295769999993</c:v>
                </c:pt>
                <c:pt idx="13">
                  <c:v>4992.2737079999997</c:v>
                </c:pt>
                <c:pt idx="14">
                  <c:v>5336.0078609999991</c:v>
                </c:pt>
                <c:pt idx="15">
                  <c:v>5068.7282500000001</c:v>
                </c:pt>
                <c:pt idx="16">
                  <c:v>5488.4698839999992</c:v>
                </c:pt>
                <c:pt idx="17">
                  <c:v>5494.7333870000002</c:v>
                </c:pt>
                <c:pt idx="18">
                  <c:v>5405.167974</c:v>
                </c:pt>
                <c:pt idx="19">
                  <c:v>4324.2188459999998</c:v>
                </c:pt>
                <c:pt idx="20">
                  <c:v>4771.2306799999997</c:v>
                </c:pt>
                <c:pt idx="21">
                  <c:v>4965.9366209999998</c:v>
                </c:pt>
                <c:pt idx="22">
                  <c:v>4897.7049349999998</c:v>
                </c:pt>
                <c:pt idx="23">
                  <c:v>4806.6388790000001</c:v>
                </c:pt>
                <c:pt idx="24">
                  <c:v>4823.0492599999998</c:v>
                </c:pt>
                <c:pt idx="25">
                  <c:v>4729.6605020000006</c:v>
                </c:pt>
                <c:pt idx="26">
                  <c:v>4566.4243339999994</c:v>
                </c:pt>
                <c:pt idx="27">
                  <c:v>4568.1740250000003</c:v>
                </c:pt>
                <c:pt idx="28">
                  <c:v>4391.569109</c:v>
                </c:pt>
                <c:pt idx="29">
                  <c:v>3640.992303</c:v>
                </c:pt>
                <c:pt idx="30">
                  <c:v>2633.2614610000001</c:v>
                </c:pt>
                <c:pt idx="31">
                  <c:v>3144.1706609999997</c:v>
                </c:pt>
                <c:pt idx="32">
                  <c:v>3656.513363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4-44A8-8EC3-FF48F7B5D96F}"/>
            </c:ext>
          </c:extLst>
        </c:ser>
        <c:ser>
          <c:idx val="1"/>
          <c:order val="1"/>
          <c:tx>
            <c:strRef>
              <c:f>'DATA-2'!$A$28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'DATA-2'!$B$28:$AH$28</c:f>
              <c:numCache>
                <c:formatCode>#\ ##0.0</c:formatCode>
                <c:ptCount val="33"/>
                <c:pt idx="0">
                  <c:v>6606.1469729999999</c:v>
                </c:pt>
                <c:pt idx="1">
                  <c:v>6664.6803310000005</c:v>
                </c:pt>
                <c:pt idx="2">
                  <c:v>6678.9648980000002</c:v>
                </c:pt>
                <c:pt idx="3">
                  <c:v>6593.1305400000001</c:v>
                </c:pt>
                <c:pt idx="4">
                  <c:v>6733.3645859999997</c:v>
                </c:pt>
                <c:pt idx="5">
                  <c:v>7480.5153849999997</c:v>
                </c:pt>
                <c:pt idx="6">
                  <c:v>8376.0381020000004</c:v>
                </c:pt>
                <c:pt idx="7">
                  <c:v>8433.0246609999995</c:v>
                </c:pt>
                <c:pt idx="8">
                  <c:v>8637.1099080000004</c:v>
                </c:pt>
                <c:pt idx="9">
                  <c:v>9401.2744509999993</c:v>
                </c:pt>
                <c:pt idx="10">
                  <c:v>10065.615789000001</c:v>
                </c:pt>
                <c:pt idx="11">
                  <c:v>10258.572717999999</c:v>
                </c:pt>
                <c:pt idx="12">
                  <c:v>11005.180484999999</c:v>
                </c:pt>
                <c:pt idx="13">
                  <c:v>11652.767462</c:v>
                </c:pt>
                <c:pt idx="14">
                  <c:v>12109.138815</c:v>
                </c:pt>
                <c:pt idx="15">
                  <c:v>12958.491095000001</c:v>
                </c:pt>
                <c:pt idx="16">
                  <c:v>13189.285635</c:v>
                </c:pt>
                <c:pt idx="17">
                  <c:v>12611.177362</c:v>
                </c:pt>
                <c:pt idx="18">
                  <c:v>13248.88877</c:v>
                </c:pt>
                <c:pt idx="19">
                  <c:v>12558.301839</c:v>
                </c:pt>
                <c:pt idx="20">
                  <c:v>13231.820298000001</c:v>
                </c:pt>
                <c:pt idx="21">
                  <c:v>12941.491201999999</c:v>
                </c:pt>
                <c:pt idx="22">
                  <c:v>12523.729727</c:v>
                </c:pt>
                <c:pt idx="23">
                  <c:v>12678.667062</c:v>
                </c:pt>
                <c:pt idx="24">
                  <c:v>11789.796232999999</c:v>
                </c:pt>
                <c:pt idx="25">
                  <c:v>12531.162550000001</c:v>
                </c:pt>
                <c:pt idx="26">
                  <c:v>12891.317472999999</c:v>
                </c:pt>
                <c:pt idx="27">
                  <c:v>13435.55515</c:v>
                </c:pt>
                <c:pt idx="28">
                  <c:v>12479.361539000001</c:v>
                </c:pt>
                <c:pt idx="29">
                  <c:v>13977.817659</c:v>
                </c:pt>
                <c:pt idx="30">
                  <c:v>12552.020348</c:v>
                </c:pt>
                <c:pt idx="31">
                  <c:v>13006.221312000001</c:v>
                </c:pt>
                <c:pt idx="32">
                  <c:v>14056.958837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4-44A8-8EC3-FF48F7B5D96F}"/>
            </c:ext>
          </c:extLst>
        </c:ser>
        <c:ser>
          <c:idx val="2"/>
          <c:order val="2"/>
          <c:tx>
            <c:strRef>
              <c:f>'DATA-2'!$A$29</c:f>
              <c:strCache>
                <c:ptCount val="1"/>
                <c:pt idx="0">
                  <c:v>Crude oil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'DATA-2'!$B$29:$AH$29</c:f>
              <c:numCache>
                <c:formatCode>#\ ##0.0</c:formatCode>
                <c:ptCount val="33"/>
                <c:pt idx="0">
                  <c:v>20629.845018</c:v>
                </c:pt>
                <c:pt idx="1">
                  <c:v>20086.100425999997</c:v>
                </c:pt>
                <c:pt idx="2">
                  <c:v>20589.773828000001</c:v>
                </c:pt>
                <c:pt idx="3">
                  <c:v>20759.058155000002</c:v>
                </c:pt>
                <c:pt idx="4">
                  <c:v>21370.283122000001</c:v>
                </c:pt>
                <c:pt idx="5">
                  <c:v>21688.155899999998</c:v>
                </c:pt>
                <c:pt idx="6">
                  <c:v>22405.094765000002</c:v>
                </c:pt>
                <c:pt idx="7">
                  <c:v>22883.748705999998</c:v>
                </c:pt>
                <c:pt idx="8">
                  <c:v>24186.608249000001</c:v>
                </c:pt>
                <c:pt idx="9">
                  <c:v>22715.371467000001</c:v>
                </c:pt>
                <c:pt idx="10">
                  <c:v>23175.494857999998</c:v>
                </c:pt>
                <c:pt idx="11">
                  <c:v>23177.192258000003</c:v>
                </c:pt>
                <c:pt idx="12">
                  <c:v>22522.304065</c:v>
                </c:pt>
                <c:pt idx="13">
                  <c:v>23472.246644000003</c:v>
                </c:pt>
                <c:pt idx="14">
                  <c:v>24101.331059</c:v>
                </c:pt>
                <c:pt idx="15">
                  <c:v>24188.852988000002</c:v>
                </c:pt>
                <c:pt idx="16">
                  <c:v>23907.665100000002</c:v>
                </c:pt>
                <c:pt idx="17">
                  <c:v>23551.700614000001</c:v>
                </c:pt>
                <c:pt idx="18">
                  <c:v>23728.224613999999</c:v>
                </c:pt>
                <c:pt idx="19">
                  <c:v>21735.702155000003</c:v>
                </c:pt>
                <c:pt idx="20">
                  <c:v>21721.112993000002</c:v>
                </c:pt>
                <c:pt idx="21">
                  <c:v>20921.224016</c:v>
                </c:pt>
                <c:pt idx="22">
                  <c:v>21271.425660999997</c:v>
                </c:pt>
                <c:pt idx="23">
                  <c:v>20183.607277999999</c:v>
                </c:pt>
                <c:pt idx="24">
                  <c:v>20122.735148</c:v>
                </c:pt>
                <c:pt idx="25">
                  <c:v>21469.533383000002</c:v>
                </c:pt>
                <c:pt idx="26">
                  <c:v>21403.053452</c:v>
                </c:pt>
                <c:pt idx="27">
                  <c:v>21942.066779000001</c:v>
                </c:pt>
                <c:pt idx="28">
                  <c:v>21387.475145</c:v>
                </c:pt>
                <c:pt idx="29">
                  <c:v>21477.548424000001</c:v>
                </c:pt>
                <c:pt idx="30">
                  <c:v>18622.907094999999</c:v>
                </c:pt>
                <c:pt idx="31">
                  <c:v>18915.022795000001</c:v>
                </c:pt>
                <c:pt idx="32">
                  <c:v>20319.516587000002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84-44A8-8EC3-FF48F7B5D96F}"/>
            </c:ext>
          </c:extLst>
        </c:ser>
        <c:ser>
          <c:idx val="3"/>
          <c:order val="3"/>
          <c:tx>
            <c:strRef>
              <c:f>'DATA-2'!$A$30</c:f>
              <c:strCache>
                <c:ptCount val="1"/>
                <c:pt idx="0">
                  <c:v>Naphtha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'DATA-2'!$B$30:$AH$30</c:f>
              <c:numCache>
                <c:formatCode>#\ ##0.0</c:formatCode>
                <c:ptCount val="33"/>
                <c:pt idx="0">
                  <c:v>1204.6871299999998</c:v>
                </c:pt>
                <c:pt idx="1">
                  <c:v>1077.0247199999999</c:v>
                </c:pt>
                <c:pt idx="2">
                  <c:v>1106.484604</c:v>
                </c:pt>
                <c:pt idx="3">
                  <c:v>1018.9477879999999</c:v>
                </c:pt>
                <c:pt idx="4">
                  <c:v>1122.241708</c:v>
                </c:pt>
                <c:pt idx="5">
                  <c:v>1173.6582800000001</c:v>
                </c:pt>
                <c:pt idx="6">
                  <c:v>1130.354808</c:v>
                </c:pt>
                <c:pt idx="7">
                  <c:v>1218.4436569999998</c:v>
                </c:pt>
                <c:pt idx="8">
                  <c:v>1162.937686</c:v>
                </c:pt>
                <c:pt idx="9">
                  <c:v>1244.533592</c:v>
                </c:pt>
                <c:pt idx="10">
                  <c:v>1352.342431</c:v>
                </c:pt>
                <c:pt idx="11">
                  <c:v>1259.8775220000002</c:v>
                </c:pt>
                <c:pt idx="12">
                  <c:v>1260.36832</c:v>
                </c:pt>
                <c:pt idx="13">
                  <c:v>1369.3247099999999</c:v>
                </c:pt>
                <c:pt idx="14">
                  <c:v>1560.5670789999999</c:v>
                </c:pt>
                <c:pt idx="15">
                  <c:v>1490.085503</c:v>
                </c:pt>
                <c:pt idx="16">
                  <c:v>1495.5593349999999</c:v>
                </c:pt>
                <c:pt idx="17">
                  <c:v>1458.144415</c:v>
                </c:pt>
                <c:pt idx="18">
                  <c:v>1280.3560930000001</c:v>
                </c:pt>
                <c:pt idx="19">
                  <c:v>1292.0596480000002</c:v>
                </c:pt>
                <c:pt idx="20">
                  <c:v>1438.4334369999999</c:v>
                </c:pt>
                <c:pt idx="21">
                  <c:v>1267.6889210000002</c:v>
                </c:pt>
                <c:pt idx="22">
                  <c:v>1414.856407</c:v>
                </c:pt>
                <c:pt idx="23">
                  <c:v>1367.2542900000001</c:v>
                </c:pt>
                <c:pt idx="24">
                  <c:v>1423.5325270000001</c:v>
                </c:pt>
                <c:pt idx="25">
                  <c:v>1421.2609299999999</c:v>
                </c:pt>
                <c:pt idx="26">
                  <c:v>1482.5443009999999</c:v>
                </c:pt>
                <c:pt idx="27">
                  <c:v>1687.432045</c:v>
                </c:pt>
                <c:pt idx="28">
                  <c:v>1786.605769</c:v>
                </c:pt>
                <c:pt idx="29">
                  <c:v>1762.7978579999999</c:v>
                </c:pt>
                <c:pt idx="30">
                  <c:v>1775.3637430000001</c:v>
                </c:pt>
                <c:pt idx="31">
                  <c:v>2000.3371340000001</c:v>
                </c:pt>
                <c:pt idx="32">
                  <c:v>1803.3335059999999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84-44A8-8EC3-FF48F7B5D96F}"/>
            </c:ext>
          </c:extLst>
        </c:ser>
        <c:ser>
          <c:idx val="4"/>
          <c:order val="4"/>
          <c:tx>
            <c:strRef>
              <c:f>'DATA-2'!$A$31</c:f>
              <c:strCache>
                <c:ptCount val="1"/>
                <c:pt idx="0">
                  <c:v>Gas oil and diesel oil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88AE2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'DATA-2'!$B$31:$AH$31</c:f>
              <c:numCache>
                <c:formatCode>#\ ##0.0</c:formatCode>
                <c:ptCount val="33"/>
                <c:pt idx="0">
                  <c:v>1276.2004830000001</c:v>
                </c:pt>
                <c:pt idx="1">
                  <c:v>1269.0188989999999</c:v>
                </c:pt>
                <c:pt idx="2">
                  <c:v>1208.2576980000001</c:v>
                </c:pt>
                <c:pt idx="3">
                  <c:v>1216.7974059999999</c:v>
                </c:pt>
                <c:pt idx="4">
                  <c:v>1153.2763559999999</c:v>
                </c:pt>
                <c:pt idx="5">
                  <c:v>1180.252847</c:v>
                </c:pt>
                <c:pt idx="6">
                  <c:v>1137.241237</c:v>
                </c:pt>
                <c:pt idx="7">
                  <c:v>1166.161527</c:v>
                </c:pt>
                <c:pt idx="8">
                  <c:v>1209.8201610000001</c:v>
                </c:pt>
                <c:pt idx="9">
                  <c:v>1135.2541310000001</c:v>
                </c:pt>
                <c:pt idx="10">
                  <c:v>1250.5126279999999</c:v>
                </c:pt>
                <c:pt idx="11">
                  <c:v>1133.6953659999999</c:v>
                </c:pt>
                <c:pt idx="12">
                  <c:v>1049.21759</c:v>
                </c:pt>
                <c:pt idx="13">
                  <c:v>1007.144671</c:v>
                </c:pt>
                <c:pt idx="14">
                  <c:v>969.89940000000001</c:v>
                </c:pt>
                <c:pt idx="15">
                  <c:v>1049.4355270000001</c:v>
                </c:pt>
                <c:pt idx="16">
                  <c:v>1010.8709570000001</c:v>
                </c:pt>
                <c:pt idx="17">
                  <c:v>975.63572699999997</c:v>
                </c:pt>
                <c:pt idx="18">
                  <c:v>1018.2347129999999</c:v>
                </c:pt>
                <c:pt idx="19">
                  <c:v>1002.2670420000001</c:v>
                </c:pt>
                <c:pt idx="20">
                  <c:v>994.79144400000007</c:v>
                </c:pt>
                <c:pt idx="21">
                  <c:v>1006.1367290000001</c:v>
                </c:pt>
                <c:pt idx="22">
                  <c:v>1011.1518179999999</c:v>
                </c:pt>
                <c:pt idx="23">
                  <c:v>925.45775800000001</c:v>
                </c:pt>
                <c:pt idx="24">
                  <c:v>951.32484199999999</c:v>
                </c:pt>
                <c:pt idx="25">
                  <c:v>1023.606418</c:v>
                </c:pt>
                <c:pt idx="26">
                  <c:v>1058.872832</c:v>
                </c:pt>
                <c:pt idx="27">
                  <c:v>1077.3201040000001</c:v>
                </c:pt>
                <c:pt idx="28">
                  <c:v>938.53969299999994</c:v>
                </c:pt>
                <c:pt idx="29">
                  <c:v>1005.6764459999999</c:v>
                </c:pt>
                <c:pt idx="30">
                  <c:v>891.3136310000001</c:v>
                </c:pt>
                <c:pt idx="31">
                  <c:v>975.05661299999997</c:v>
                </c:pt>
                <c:pt idx="32">
                  <c:v>969.18220299999996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84-44A8-8EC3-FF48F7B5D96F}"/>
            </c:ext>
          </c:extLst>
        </c:ser>
        <c:ser>
          <c:idx val="5"/>
          <c:order val="5"/>
          <c:tx>
            <c:strRef>
              <c:f>'DATA-2'!$A$32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'DATA-2'!$B$26:$AH$26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'DATA-2'!$B$32:$AH$32</c:f>
              <c:numCache>
                <c:formatCode>#\ ##0.0</c:formatCode>
                <c:ptCount val="33"/>
                <c:pt idx="0">
                  <c:v>2695.6943580000002</c:v>
                </c:pt>
                <c:pt idx="1">
                  <c:v>2948.3087999999998</c:v>
                </c:pt>
                <c:pt idx="2">
                  <c:v>2767.3547719999997</c:v>
                </c:pt>
                <c:pt idx="3">
                  <c:v>2716.8650610000004</c:v>
                </c:pt>
                <c:pt idx="4">
                  <c:v>2413.9712159999999</c:v>
                </c:pt>
                <c:pt idx="5">
                  <c:v>2505.0061660000001</c:v>
                </c:pt>
                <c:pt idx="6">
                  <c:v>2957.6979589999996</c:v>
                </c:pt>
                <c:pt idx="7">
                  <c:v>2868.1022849999999</c:v>
                </c:pt>
                <c:pt idx="8">
                  <c:v>2989.6065070000004</c:v>
                </c:pt>
                <c:pt idx="9">
                  <c:v>2971.5791439999998</c:v>
                </c:pt>
                <c:pt idx="10">
                  <c:v>2945.4533160000001</c:v>
                </c:pt>
                <c:pt idx="11">
                  <c:v>3416.7332200000001</c:v>
                </c:pt>
                <c:pt idx="12">
                  <c:v>3593.692305</c:v>
                </c:pt>
                <c:pt idx="13">
                  <c:v>3668.3391979999997</c:v>
                </c:pt>
                <c:pt idx="14">
                  <c:v>3907.2463859999998</c:v>
                </c:pt>
                <c:pt idx="15">
                  <c:v>4262.0696100000005</c:v>
                </c:pt>
                <c:pt idx="16">
                  <c:v>4366.8291870000003</c:v>
                </c:pt>
                <c:pt idx="17">
                  <c:v>3770.040383</c:v>
                </c:pt>
                <c:pt idx="18">
                  <c:v>4169.9916199999998</c:v>
                </c:pt>
                <c:pt idx="19">
                  <c:v>4345.9063749999996</c:v>
                </c:pt>
                <c:pt idx="20">
                  <c:v>4572.8894440000004</c:v>
                </c:pt>
                <c:pt idx="21">
                  <c:v>4495.4529080000002</c:v>
                </c:pt>
                <c:pt idx="22">
                  <c:v>4385.125282</c:v>
                </c:pt>
                <c:pt idx="23">
                  <c:v>4750.3907170000002</c:v>
                </c:pt>
                <c:pt idx="24">
                  <c:v>4474.6993309999998</c:v>
                </c:pt>
                <c:pt idx="25">
                  <c:v>4871.8890289999999</c:v>
                </c:pt>
                <c:pt idx="26">
                  <c:v>5179.6480579999998</c:v>
                </c:pt>
                <c:pt idx="27">
                  <c:v>5093.6862690000007</c:v>
                </c:pt>
                <c:pt idx="28">
                  <c:v>4791.799215</c:v>
                </c:pt>
                <c:pt idx="29">
                  <c:v>4970.6353589999999</c:v>
                </c:pt>
                <c:pt idx="30">
                  <c:v>4729.0961520000001</c:v>
                </c:pt>
                <c:pt idx="31">
                  <c:v>4613.9657569999999</c:v>
                </c:pt>
                <c:pt idx="32">
                  <c:v>4692.7512729999999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84-44A8-8EC3-FF48F7B5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67136"/>
        <c:axId val="573269096"/>
      </c:lineChart>
      <c:catAx>
        <c:axId val="57326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3269096"/>
        <c:crosses val="autoZero"/>
        <c:auto val="1"/>
        <c:lblAlgn val="ctr"/>
        <c:lblOffset val="100"/>
        <c:tickMarkSkip val="1"/>
        <c:noMultiLvlLbl val="0"/>
      </c:catAx>
      <c:valAx>
        <c:axId val="573269096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67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064641509975189"/>
          <c:y val="0.91855511220036479"/>
          <c:w val="0.61870716980049623"/>
          <c:h val="2.68841081057336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Exports of selected energy products,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80773919653485E-2"/>
          <c:y val="7.643659605310843E-2"/>
          <c:w val="0.92650725011832535"/>
          <c:h val="0.78033966988436065"/>
        </c:manualLayout>
      </c:layout>
      <c:lineChart>
        <c:grouping val="standard"/>
        <c:varyColors val="0"/>
        <c:ser>
          <c:idx val="0"/>
          <c:order val="0"/>
          <c:tx>
            <c:strRef>
              <c:f>'DATA-2'!$A$64</c:f>
              <c:strCache>
                <c:ptCount val="1"/>
                <c:pt idx="0">
                  <c:v>Naphtha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'DATA-2'!$B$63:$AH$63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'DATA-2'!$B$64:$AH$64</c:f>
              <c:numCache>
                <c:formatCode>#\ ##0.0</c:formatCode>
                <c:ptCount val="33"/>
                <c:pt idx="0">
                  <c:v>661.86713699999996</c:v>
                </c:pt>
                <c:pt idx="1">
                  <c:v>559.13489800000002</c:v>
                </c:pt>
                <c:pt idx="2">
                  <c:v>590.92243099999996</c:v>
                </c:pt>
                <c:pt idx="3">
                  <c:v>529.70419600000002</c:v>
                </c:pt>
                <c:pt idx="4">
                  <c:v>574.63167799999997</c:v>
                </c:pt>
                <c:pt idx="5">
                  <c:v>640.08635100000004</c:v>
                </c:pt>
                <c:pt idx="6">
                  <c:v>633.36365599999999</c:v>
                </c:pt>
                <c:pt idx="7">
                  <c:v>711.087175</c:v>
                </c:pt>
                <c:pt idx="8">
                  <c:v>730.04661299999998</c:v>
                </c:pt>
                <c:pt idx="9">
                  <c:v>817.10429699999997</c:v>
                </c:pt>
                <c:pt idx="10">
                  <c:v>887.99083999999993</c:v>
                </c:pt>
                <c:pt idx="11">
                  <c:v>802.36171899999999</c:v>
                </c:pt>
                <c:pt idx="12">
                  <c:v>774.10448100000008</c:v>
                </c:pt>
                <c:pt idx="13">
                  <c:v>807.43995299999995</c:v>
                </c:pt>
                <c:pt idx="14">
                  <c:v>980.716049</c:v>
                </c:pt>
                <c:pt idx="15">
                  <c:v>895.67957899999999</c:v>
                </c:pt>
                <c:pt idx="16">
                  <c:v>865.15688299999999</c:v>
                </c:pt>
                <c:pt idx="17">
                  <c:v>808.33961600000009</c:v>
                </c:pt>
                <c:pt idx="18">
                  <c:v>865.405306</c:v>
                </c:pt>
                <c:pt idx="19">
                  <c:v>807.43020200000001</c:v>
                </c:pt>
                <c:pt idx="20">
                  <c:v>834.57394700000009</c:v>
                </c:pt>
                <c:pt idx="21">
                  <c:v>862.91680599999995</c:v>
                </c:pt>
                <c:pt idx="22">
                  <c:v>871.34467599999994</c:v>
                </c:pt>
                <c:pt idx="23">
                  <c:v>888.18761899999993</c:v>
                </c:pt>
                <c:pt idx="24">
                  <c:v>849.49371299999996</c:v>
                </c:pt>
                <c:pt idx="25">
                  <c:v>916.61923999999999</c:v>
                </c:pt>
                <c:pt idx="26">
                  <c:v>1024.493888</c:v>
                </c:pt>
                <c:pt idx="27">
                  <c:v>1066.5445500000001</c:v>
                </c:pt>
                <c:pt idx="28">
                  <c:v>1128.884045</c:v>
                </c:pt>
                <c:pt idx="29">
                  <c:v>1011.8163989999999</c:v>
                </c:pt>
                <c:pt idx="30">
                  <c:v>975.00257599999998</c:v>
                </c:pt>
                <c:pt idx="31">
                  <c:v>1005.310218</c:v>
                </c:pt>
                <c:pt idx="32">
                  <c:v>1016.4680980000001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6-49E6-B737-B04BBE408ED6}"/>
            </c:ext>
          </c:extLst>
        </c:ser>
        <c:ser>
          <c:idx val="1"/>
          <c:order val="1"/>
          <c:tx>
            <c:strRef>
              <c:f>'DATA-2'!$A$65</c:f>
              <c:strCache>
                <c:ptCount val="1"/>
                <c:pt idx="0">
                  <c:v>Motor gasoline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'DATA-2'!$B$63:$AH$63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'DATA-2'!$B$65:$AH$65</c:f>
              <c:numCache>
                <c:formatCode>#\ ##0.0</c:formatCode>
                <c:ptCount val="33"/>
                <c:pt idx="0">
                  <c:v>1540.7689150000001</c:v>
                </c:pt>
                <c:pt idx="1">
                  <c:v>1420.9864319999999</c:v>
                </c:pt>
                <c:pt idx="2">
                  <c:v>1376.3126200000002</c:v>
                </c:pt>
                <c:pt idx="3">
                  <c:v>1490.910617</c:v>
                </c:pt>
                <c:pt idx="4">
                  <c:v>1661.589381</c:v>
                </c:pt>
                <c:pt idx="5">
                  <c:v>1552.184035</c:v>
                </c:pt>
                <c:pt idx="6">
                  <c:v>1584.1714539999998</c:v>
                </c:pt>
                <c:pt idx="7">
                  <c:v>1598.4919439999999</c:v>
                </c:pt>
                <c:pt idx="8">
                  <c:v>1693.6482169999999</c:v>
                </c:pt>
                <c:pt idx="9">
                  <c:v>1695.1077069999999</c:v>
                </c:pt>
                <c:pt idx="10">
                  <c:v>1853.9969080000001</c:v>
                </c:pt>
                <c:pt idx="11">
                  <c:v>1894.934714</c:v>
                </c:pt>
                <c:pt idx="12">
                  <c:v>1911.8912800000001</c:v>
                </c:pt>
                <c:pt idx="13">
                  <c:v>1995.47127</c:v>
                </c:pt>
                <c:pt idx="14">
                  <c:v>2270.0533719999999</c:v>
                </c:pt>
                <c:pt idx="15">
                  <c:v>2495.4990400000002</c:v>
                </c:pt>
                <c:pt idx="16">
                  <c:v>2651.031755</c:v>
                </c:pt>
                <c:pt idx="17">
                  <c:v>2519.851568</c:v>
                </c:pt>
                <c:pt idx="18">
                  <c:v>2732.566632</c:v>
                </c:pt>
                <c:pt idx="19">
                  <c:v>2620.6363029999998</c:v>
                </c:pt>
                <c:pt idx="20">
                  <c:v>2632.854867</c:v>
                </c:pt>
                <c:pt idx="21">
                  <c:v>2499.395434</c:v>
                </c:pt>
                <c:pt idx="22">
                  <c:v>2833.4714629999999</c:v>
                </c:pt>
                <c:pt idx="23">
                  <c:v>2644.364341</c:v>
                </c:pt>
                <c:pt idx="24">
                  <c:v>2732.7924969999999</c:v>
                </c:pt>
                <c:pt idx="25">
                  <c:v>3069.9996839999999</c:v>
                </c:pt>
                <c:pt idx="26">
                  <c:v>3066.2215820000001</c:v>
                </c:pt>
                <c:pt idx="27">
                  <c:v>3167.5227730000001</c:v>
                </c:pt>
                <c:pt idx="28">
                  <c:v>3164.4762780000001</c:v>
                </c:pt>
                <c:pt idx="29">
                  <c:v>3205.7640240000001</c:v>
                </c:pt>
                <c:pt idx="30">
                  <c:v>2739.1677869999999</c:v>
                </c:pt>
                <c:pt idx="31">
                  <c:v>3058.423499</c:v>
                </c:pt>
                <c:pt idx="32">
                  <c:v>3036.8906609999999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6-49E6-B737-B04BBE408ED6}"/>
            </c:ext>
          </c:extLst>
        </c:ser>
        <c:ser>
          <c:idx val="2"/>
          <c:order val="2"/>
          <c:tx>
            <c:strRef>
              <c:f>'DATA-2'!$A$66</c:f>
              <c:strCache>
                <c:ptCount val="1"/>
                <c:pt idx="0">
                  <c:v>Gas oil and diesel oil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'DATA-2'!$B$63:$AH$63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'DATA-2'!$B$66:$AH$66</c:f>
              <c:numCache>
                <c:formatCode>#\ ##0.0</c:formatCode>
                <c:ptCount val="33"/>
                <c:pt idx="0">
                  <c:v>2001.6460630000001</c:v>
                </c:pt>
                <c:pt idx="1">
                  <c:v>1990.313662</c:v>
                </c:pt>
                <c:pt idx="2">
                  <c:v>2042.354771</c:v>
                </c:pt>
                <c:pt idx="3">
                  <c:v>2329.4921140000001</c:v>
                </c:pt>
                <c:pt idx="4">
                  <c:v>2384.541976</c:v>
                </c:pt>
                <c:pt idx="5">
                  <c:v>2312.0473780000002</c:v>
                </c:pt>
                <c:pt idx="6">
                  <c:v>2419.2947300000001</c:v>
                </c:pt>
                <c:pt idx="7">
                  <c:v>2457.4869100000001</c:v>
                </c:pt>
                <c:pt idx="8">
                  <c:v>2554.0746690000001</c:v>
                </c:pt>
                <c:pt idx="9">
                  <c:v>2468.0284689999999</c:v>
                </c:pt>
                <c:pt idx="10">
                  <c:v>2500.8080319999999</c:v>
                </c:pt>
                <c:pt idx="11">
                  <c:v>2712.6544309999999</c:v>
                </c:pt>
                <c:pt idx="12">
                  <c:v>2742.03566</c:v>
                </c:pt>
                <c:pt idx="13">
                  <c:v>2729.6922689999997</c:v>
                </c:pt>
                <c:pt idx="14">
                  <c:v>2880.2408730000002</c:v>
                </c:pt>
                <c:pt idx="15">
                  <c:v>3155.6177390000003</c:v>
                </c:pt>
                <c:pt idx="16">
                  <c:v>3305.9591460000001</c:v>
                </c:pt>
                <c:pt idx="17">
                  <c:v>3234.6209950000002</c:v>
                </c:pt>
                <c:pt idx="18">
                  <c:v>3389.4757409999997</c:v>
                </c:pt>
                <c:pt idx="19">
                  <c:v>3434.735717</c:v>
                </c:pt>
                <c:pt idx="20">
                  <c:v>3496.0208269999998</c:v>
                </c:pt>
                <c:pt idx="21">
                  <c:v>3478.1869630000001</c:v>
                </c:pt>
                <c:pt idx="22">
                  <c:v>3902.963182</c:v>
                </c:pt>
                <c:pt idx="23">
                  <c:v>3974.2448399999998</c:v>
                </c:pt>
                <c:pt idx="24">
                  <c:v>3918.8969300000003</c:v>
                </c:pt>
                <c:pt idx="25">
                  <c:v>4250.783504</c:v>
                </c:pt>
                <c:pt idx="26">
                  <c:v>4501.1827470000007</c:v>
                </c:pt>
                <c:pt idx="27">
                  <c:v>4579.5762560000003</c:v>
                </c:pt>
                <c:pt idx="28">
                  <c:v>4058.7688429999998</c:v>
                </c:pt>
                <c:pt idx="29">
                  <c:v>3957.7748630000001</c:v>
                </c:pt>
                <c:pt idx="30">
                  <c:v>3772.770904</c:v>
                </c:pt>
                <c:pt idx="31">
                  <c:v>4063.3502370000001</c:v>
                </c:pt>
                <c:pt idx="32">
                  <c:v>3857.2372190000001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6-49E6-B737-B04BBE408ED6}"/>
            </c:ext>
          </c:extLst>
        </c:ser>
        <c:ser>
          <c:idx val="3"/>
          <c:order val="3"/>
          <c:tx>
            <c:strRef>
              <c:f>'DATA-2'!$A$67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'DATA-2'!$B$63:$AH$63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'DATA-2'!$B$67:$AH$67</c:f>
              <c:numCache>
                <c:formatCode>#\ ##0.0</c:formatCode>
                <c:ptCount val="33"/>
                <c:pt idx="0">
                  <c:v>1864.3979259999999</c:v>
                </c:pt>
                <c:pt idx="1">
                  <c:v>1703.807409</c:v>
                </c:pt>
                <c:pt idx="2">
                  <c:v>1757.9122170000001</c:v>
                </c:pt>
                <c:pt idx="3">
                  <c:v>1835.8669729999999</c:v>
                </c:pt>
                <c:pt idx="4">
                  <c:v>1564.7253519999999</c:v>
                </c:pt>
                <c:pt idx="5">
                  <c:v>1336.9472639999999</c:v>
                </c:pt>
                <c:pt idx="6">
                  <c:v>1412.6885020000002</c:v>
                </c:pt>
                <c:pt idx="7">
                  <c:v>1448.4195569999999</c:v>
                </c:pt>
                <c:pt idx="8">
                  <c:v>1601.716776</c:v>
                </c:pt>
                <c:pt idx="9">
                  <c:v>1364.7088570000001</c:v>
                </c:pt>
                <c:pt idx="10">
                  <c:v>1623.8054999999999</c:v>
                </c:pt>
                <c:pt idx="11">
                  <c:v>1536.948705</c:v>
                </c:pt>
                <c:pt idx="12">
                  <c:v>1484.130807</c:v>
                </c:pt>
                <c:pt idx="13">
                  <c:v>1609.057018</c:v>
                </c:pt>
                <c:pt idx="14">
                  <c:v>1898.94643</c:v>
                </c:pt>
                <c:pt idx="15">
                  <c:v>2221.3287310000001</c:v>
                </c:pt>
                <c:pt idx="16">
                  <c:v>2235.9635429999998</c:v>
                </c:pt>
                <c:pt idx="17">
                  <c:v>2318.9364700000001</c:v>
                </c:pt>
                <c:pt idx="18">
                  <c:v>2250.2434040000003</c:v>
                </c:pt>
                <c:pt idx="19">
                  <c:v>2155.6365230000001</c:v>
                </c:pt>
                <c:pt idx="20">
                  <c:v>2485.705958</c:v>
                </c:pt>
                <c:pt idx="21">
                  <c:v>2575.0191049999999</c:v>
                </c:pt>
                <c:pt idx="22">
                  <c:v>2604.7323620000002</c:v>
                </c:pt>
                <c:pt idx="23">
                  <c:v>2704.0857969999997</c:v>
                </c:pt>
                <c:pt idx="24">
                  <c:v>2792.0147590000001</c:v>
                </c:pt>
                <c:pt idx="25">
                  <c:v>3225.5704470000001</c:v>
                </c:pt>
                <c:pt idx="26">
                  <c:v>3086.2781009999999</c:v>
                </c:pt>
                <c:pt idx="27">
                  <c:v>2380.2787779999999</c:v>
                </c:pt>
                <c:pt idx="28">
                  <c:v>2228.487333</c:v>
                </c:pt>
                <c:pt idx="29">
                  <c:v>1837.2143980000001</c:v>
                </c:pt>
                <c:pt idx="30">
                  <c:v>2011.6816629999998</c:v>
                </c:pt>
                <c:pt idx="31">
                  <c:v>2379.3669410000002</c:v>
                </c:pt>
                <c:pt idx="32">
                  <c:v>2294.9036759999999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76-49E6-B737-B04BBE408ED6}"/>
            </c:ext>
          </c:extLst>
        </c:ser>
        <c:ser>
          <c:idx val="4"/>
          <c:order val="4"/>
          <c:tx>
            <c:strRef>
              <c:f>'DATA-2'!$A$68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'DATA-2'!$B$63:$AH$63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'DATA-2'!$B$68:$AH$68</c:f>
              <c:numCache>
                <c:formatCode>#\ ##0.0</c:formatCode>
                <c:ptCount val="33"/>
                <c:pt idx="0">
                  <c:v>665.10792000000004</c:v>
                </c:pt>
                <c:pt idx="1">
                  <c:v>631.81116000000009</c:v>
                </c:pt>
                <c:pt idx="2">
                  <c:v>611.61119999999994</c:v>
                </c:pt>
                <c:pt idx="3">
                  <c:v>612.76319999999998</c:v>
                </c:pt>
                <c:pt idx="4">
                  <c:v>598.22280000000001</c:v>
                </c:pt>
                <c:pt idx="5">
                  <c:v>637.29719999999998</c:v>
                </c:pt>
                <c:pt idx="6">
                  <c:v>761.7636</c:v>
                </c:pt>
                <c:pt idx="7">
                  <c:v>737.27639999999997</c:v>
                </c:pt>
                <c:pt idx="8">
                  <c:v>718.27200000000005</c:v>
                </c:pt>
                <c:pt idx="9">
                  <c:v>775.17359999999996</c:v>
                </c:pt>
                <c:pt idx="10">
                  <c:v>874.60147400000005</c:v>
                </c:pt>
                <c:pt idx="11">
                  <c:v>919.94682999999998</c:v>
                </c:pt>
                <c:pt idx="12">
                  <c:v>981.28771600000005</c:v>
                </c:pt>
                <c:pt idx="13">
                  <c:v>1051.136665</c:v>
                </c:pt>
                <c:pt idx="14">
                  <c:v>1040.466895</c:v>
                </c:pt>
                <c:pt idx="15">
                  <c:v>1139.790884</c:v>
                </c:pt>
                <c:pt idx="16">
                  <c:v>1110.2399350000001</c:v>
                </c:pt>
                <c:pt idx="17">
                  <c:v>1102.890924</c:v>
                </c:pt>
                <c:pt idx="18">
                  <c:v>1055.0697270000001</c:v>
                </c:pt>
                <c:pt idx="19">
                  <c:v>989.97776999999996</c:v>
                </c:pt>
                <c:pt idx="20">
                  <c:v>1031.906534</c:v>
                </c:pt>
                <c:pt idx="21">
                  <c:v>1152.533754</c:v>
                </c:pt>
                <c:pt idx="22">
                  <c:v>1233.606679</c:v>
                </c:pt>
                <c:pt idx="23">
                  <c:v>1201.9773749999999</c:v>
                </c:pt>
                <c:pt idx="24">
                  <c:v>1327.3572530000001</c:v>
                </c:pt>
                <c:pt idx="25">
                  <c:v>1419.5295190000002</c:v>
                </c:pt>
                <c:pt idx="26">
                  <c:v>1302.7615560000002</c:v>
                </c:pt>
                <c:pt idx="27">
                  <c:v>1336.0680669999999</c:v>
                </c:pt>
                <c:pt idx="28">
                  <c:v>1308.591915</c:v>
                </c:pt>
                <c:pt idx="29">
                  <c:v>1319.3558070000001</c:v>
                </c:pt>
                <c:pt idx="30">
                  <c:v>1321.3675930000002</c:v>
                </c:pt>
                <c:pt idx="31">
                  <c:v>1418.790244</c:v>
                </c:pt>
                <c:pt idx="32">
                  <c:v>1474.0210970000001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76-49E6-B737-B04BBE40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68704"/>
        <c:axId val="573268312"/>
      </c:lineChart>
      <c:catAx>
        <c:axId val="5732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3268312"/>
        <c:crosses val="autoZero"/>
        <c:auto val="1"/>
        <c:lblAlgn val="ctr"/>
        <c:lblOffset val="100"/>
        <c:tickMarkSkip val="1"/>
        <c:noMultiLvlLbl val="0"/>
      </c:catAx>
      <c:valAx>
        <c:axId val="573268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68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20209256629807"/>
          <c:y val="0.91855511220036479"/>
          <c:w val="0.51595814867403866"/>
          <c:h val="2.68841081057336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available energy by fuel,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3.6429872495446266E-3"/>
          <c:y val="2.48292985723153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37449622075931"/>
          <c:y val="4.3608557310224491E-2"/>
          <c:w val="0.82916562683762907"/>
          <c:h val="0.879713925424126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'DATA-3'!$Z$11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Iceland*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'DATA-3'!$Z$12:$Z$54</c:f>
              <c:numCache>
                <c:formatCode>0.0</c:formatCode>
                <c:ptCount val="43"/>
                <c:pt idx="0">
                  <c:v>11.605056707669331</c:v>
                </c:pt>
                <c:pt idx="2">
                  <c:v>4.5680422688630644</c:v>
                </c:pt>
                <c:pt idx="3">
                  <c:v>31.906891422633986</c:v>
                </c:pt>
                <c:pt idx="4">
                  <c:v>32.082659113674019</c:v>
                </c:pt>
                <c:pt idx="5">
                  <c:v>6.2564430987084476</c:v>
                </c:pt>
                <c:pt idx="6">
                  <c:v>19.558928788225909</c:v>
                </c:pt>
                <c:pt idx="7">
                  <c:v>-8.7997624691858428E-2</c:v>
                </c:pt>
                <c:pt idx="8">
                  <c:v>4.9165621986431391</c:v>
                </c:pt>
                <c:pt idx="9">
                  <c:v>6.5721952242808968</c:v>
                </c:pt>
                <c:pt idx="10">
                  <c:v>2.8041940622200028</c:v>
                </c:pt>
                <c:pt idx="11">
                  <c:v>3.3766631564914267</c:v>
                </c:pt>
                <c:pt idx="12">
                  <c:v>4.7671211760394616</c:v>
                </c:pt>
                <c:pt idx="13">
                  <c:v>4.9229325956322496</c:v>
                </c:pt>
                <c:pt idx="14">
                  <c:v>1.0699918080356368</c:v>
                </c:pt>
                <c:pt idx="15">
                  <c:v>0.24878421651609353</c:v>
                </c:pt>
                <c:pt idx="16">
                  <c:v>2.1668630277066234</c:v>
                </c:pt>
                <c:pt idx="17">
                  <c:v>1.073070099191703</c:v>
                </c:pt>
                <c:pt idx="18">
                  <c:v>4.8057262615205145</c:v>
                </c:pt>
                <c:pt idx="19">
                  <c:v>0</c:v>
                </c:pt>
                <c:pt idx="20">
                  <c:v>7.0187393038393848</c:v>
                </c:pt>
                <c:pt idx="21">
                  <c:v>7.4822053658268954</c:v>
                </c:pt>
                <c:pt idx="22">
                  <c:v>40.164759376651062</c:v>
                </c:pt>
                <c:pt idx="23">
                  <c:v>2.9182336013964187E-2</c:v>
                </c:pt>
                <c:pt idx="24">
                  <c:v>11.089261292065157</c:v>
                </c:pt>
                <c:pt idx="25">
                  <c:v>11.743773387080404</c:v>
                </c:pt>
                <c:pt idx="26">
                  <c:v>14.458954695233864</c:v>
                </c:pt>
                <c:pt idx="27">
                  <c:v>6.5576214467979499</c:v>
                </c:pt>
                <c:pt idx="28">
                  <c:v>3.0961811471582212</c:v>
                </c:pt>
                <c:pt idx="30">
                  <c:v>2.1103182008215069</c:v>
                </c:pt>
                <c:pt idx="31">
                  <c:v>2.9952966432415815</c:v>
                </c:pt>
                <c:pt idx="33">
                  <c:v>53.014157818182781</c:v>
                </c:pt>
                <c:pt idx="34">
                  <c:v>33.620969086967335</c:v>
                </c:pt>
                <c:pt idx="35">
                  <c:v>2.3098447256579591</c:v>
                </c:pt>
                <c:pt idx="36">
                  <c:v>30.389797250109385</c:v>
                </c:pt>
                <c:pt idx="37">
                  <c:v>4.0155482464694252</c:v>
                </c:pt>
                <c:pt idx="38">
                  <c:v>6.4052765053773024</c:v>
                </c:pt>
                <c:pt idx="39">
                  <c:v>41.892553013507573</c:v>
                </c:pt>
                <c:pt idx="40">
                  <c:v>29.858392239711069</c:v>
                </c:pt>
                <c:pt idx="42">
                  <c:v>57.583120615796091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D-486F-A272-AD4B8A66B925}"/>
            </c:ext>
          </c:extLst>
        </c:ser>
        <c:ser>
          <c:idx val="1"/>
          <c:order val="1"/>
          <c:tx>
            <c:strRef>
              <c:f>'DATA-3'!$AA$11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Iceland*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'DATA-3'!$AA$12:$AA$54</c:f>
              <c:numCache>
                <c:formatCode>0.0</c:formatCode>
                <c:ptCount val="43"/>
                <c:pt idx="0">
                  <c:v>9.1604025039264569E-2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0.15123919553006426</c:v>
                </c:pt>
                <c:pt idx="8">
                  <c:v>2.1693787177816479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1.7119134142922765E-2</c:v>
                </c:pt>
                <c:pt idx="16">
                  <c:v>0.32150860137795884</c:v>
                </c:pt>
                <c:pt idx="17">
                  <c:v>0</c:v>
                </c:pt>
                <c:pt idx="18">
                  <c:v>1.426244377242238E-3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5.6945747879986609E-2</c:v>
                </c:pt>
                <c:pt idx="25">
                  <c:v>0</c:v>
                </c:pt>
                <c:pt idx="26">
                  <c:v>0</c:v>
                </c:pt>
                <c:pt idx="27">
                  <c:v>2.6674492648006534</c:v>
                </c:pt>
                <c:pt idx="28">
                  <c:v>6.6842323889916316E-2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3.1610171196712641E-3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D-486F-A272-AD4B8A66B925}"/>
            </c:ext>
          </c:extLst>
        </c:ser>
        <c:ser>
          <c:idx val="2"/>
          <c:order val="2"/>
          <c:tx>
            <c:strRef>
              <c:f>'DATA-3'!$AB$11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Iceland*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'DATA-3'!$AB$12:$AB$54</c:f>
              <c:numCache>
                <c:formatCode>0.0</c:formatCode>
                <c:ptCount val="43"/>
                <c:pt idx="0">
                  <c:v>0.21087179506788062</c:v>
                </c:pt>
                <c:pt idx="2">
                  <c:v>0</c:v>
                </c:pt>
                <c:pt idx="3">
                  <c:v>2.5849842243819421E-2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56.928042986319952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D-486F-A272-AD4B8A66B925}"/>
            </c:ext>
          </c:extLst>
        </c:ser>
        <c:ser>
          <c:idx val="3"/>
          <c:order val="3"/>
          <c:tx>
            <c:strRef>
              <c:f>'DATA-3'!$AC$11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Iceland*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'DATA-3'!$AC$12:$AC$54</c:f>
              <c:numCache>
                <c:formatCode>0.0</c:formatCode>
                <c:ptCount val="43"/>
                <c:pt idx="0">
                  <c:v>36.831033338143385</c:v>
                </c:pt>
                <c:pt idx="2">
                  <c:v>46.664834524269736</c:v>
                </c:pt>
                <c:pt idx="3">
                  <c:v>24.96783415565595</c:v>
                </c:pt>
                <c:pt idx="4">
                  <c:v>23.203531654692345</c:v>
                </c:pt>
                <c:pt idx="5">
                  <c:v>41.69695185635404</c:v>
                </c:pt>
                <c:pt idx="6">
                  <c:v>35.811987794130921</c:v>
                </c:pt>
                <c:pt idx="7">
                  <c:v>8.356045001664512</c:v>
                </c:pt>
                <c:pt idx="8">
                  <c:v>49.123932574295694</c:v>
                </c:pt>
                <c:pt idx="9">
                  <c:v>58.272134414162949</c:v>
                </c:pt>
                <c:pt idx="10">
                  <c:v>48.747543823333906</c:v>
                </c:pt>
                <c:pt idx="11">
                  <c:v>31.832757429464493</c:v>
                </c:pt>
                <c:pt idx="12">
                  <c:v>38.8407445062969</c:v>
                </c:pt>
                <c:pt idx="13">
                  <c:v>35.870663748072857</c:v>
                </c:pt>
                <c:pt idx="14">
                  <c:v>86.590007287092476</c:v>
                </c:pt>
                <c:pt idx="15">
                  <c:v>36.616343384278693</c:v>
                </c:pt>
                <c:pt idx="16">
                  <c:v>42.673613494197539</c:v>
                </c:pt>
                <c:pt idx="17">
                  <c:v>61.15996422600459</c:v>
                </c:pt>
                <c:pt idx="18">
                  <c:v>31.278098854920444</c:v>
                </c:pt>
                <c:pt idx="19">
                  <c:v>85.50866935828607</c:v>
                </c:pt>
                <c:pt idx="20">
                  <c:v>49.753887264857596</c:v>
                </c:pt>
                <c:pt idx="21">
                  <c:v>35.103106477647053</c:v>
                </c:pt>
                <c:pt idx="22">
                  <c:v>31.633533905902134</c:v>
                </c:pt>
                <c:pt idx="23">
                  <c:v>47.142820273553312</c:v>
                </c:pt>
                <c:pt idx="24">
                  <c:v>33.264082399567812</c:v>
                </c:pt>
                <c:pt idx="25">
                  <c:v>37.34857121624421</c:v>
                </c:pt>
                <c:pt idx="26">
                  <c:v>23.045255902368208</c:v>
                </c:pt>
                <c:pt idx="27">
                  <c:v>24.787183700603865</c:v>
                </c:pt>
                <c:pt idx="28">
                  <c:v>23.80834297527328</c:v>
                </c:pt>
                <c:pt idx="30">
                  <c:v>12.127161159317097</c:v>
                </c:pt>
                <c:pt idx="31">
                  <c:v>28.393854811472806</c:v>
                </c:pt>
                <c:pt idx="33">
                  <c:v>23.135101390778846</c:v>
                </c:pt>
                <c:pt idx="34">
                  <c:v>38.988453659452013</c:v>
                </c:pt>
                <c:pt idx="35">
                  <c:v>41.448895979062016</c:v>
                </c:pt>
                <c:pt idx="36">
                  <c:v>43.218075407992366</c:v>
                </c:pt>
                <c:pt idx="37">
                  <c:v>26.206278822027691</c:v>
                </c:pt>
                <c:pt idx="38">
                  <c:v>48.372702351637258</c:v>
                </c:pt>
                <c:pt idx="39">
                  <c:v>27.221253059176771</c:v>
                </c:pt>
                <c:pt idx="40">
                  <c:v>28.906333913625488</c:v>
                </c:pt>
                <c:pt idx="42">
                  <c:v>28.736825496877639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D-486F-A272-AD4B8A66B925}"/>
            </c:ext>
          </c:extLst>
        </c:ser>
        <c:ser>
          <c:idx val="4"/>
          <c:order val="4"/>
          <c:tx>
            <c:strRef>
              <c:f>'DATA-3'!$AD$11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Iceland*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'DATA-3'!$AD$12:$AD$54</c:f>
              <c:numCache>
                <c:formatCode>0.0</c:formatCode>
                <c:ptCount val="43"/>
                <c:pt idx="0">
                  <c:v>21.079761181263724</c:v>
                </c:pt>
                <c:pt idx="2">
                  <c:v>21.634943190213988</c:v>
                </c:pt>
                <c:pt idx="3">
                  <c:v>11.850031409847253</c:v>
                </c:pt>
                <c:pt idx="4">
                  <c:v>15.147888647840738</c:v>
                </c:pt>
                <c:pt idx="5">
                  <c:v>8.371841199972712</c:v>
                </c:pt>
                <c:pt idx="6">
                  <c:v>23.529431820556397</c:v>
                </c:pt>
                <c:pt idx="7">
                  <c:v>6.722256004657952</c:v>
                </c:pt>
                <c:pt idx="8">
                  <c:v>30.146632212638192</c:v>
                </c:pt>
                <c:pt idx="9">
                  <c:v>18.523072326273397</c:v>
                </c:pt>
                <c:pt idx="10">
                  <c:v>22.129843029233783</c:v>
                </c:pt>
                <c:pt idx="11">
                  <c:v>15.035184601899646</c:v>
                </c:pt>
                <c:pt idx="12">
                  <c:v>25.013213051754835</c:v>
                </c:pt>
                <c:pt idx="13">
                  <c:v>37.270715830831321</c:v>
                </c:pt>
                <c:pt idx="14">
                  <c:v>0</c:v>
                </c:pt>
                <c:pt idx="15">
                  <c:v>15.329322476050253</c:v>
                </c:pt>
                <c:pt idx="16">
                  <c:v>17.586339292484933</c:v>
                </c:pt>
                <c:pt idx="17">
                  <c:v>13.742435869324851</c:v>
                </c:pt>
                <c:pt idx="18">
                  <c:v>30.643425849070461</c:v>
                </c:pt>
                <c:pt idx="19">
                  <c:v>10.614896172377208</c:v>
                </c:pt>
                <c:pt idx="20">
                  <c:v>29.76491147804548</c:v>
                </c:pt>
                <c:pt idx="21">
                  <c:v>21.246434033255987</c:v>
                </c:pt>
                <c:pt idx="22">
                  <c:v>14.336929611740295</c:v>
                </c:pt>
                <c:pt idx="23">
                  <c:v>20.687864396854213</c:v>
                </c:pt>
                <c:pt idx="24">
                  <c:v>26.355745253393163</c:v>
                </c:pt>
                <c:pt idx="25">
                  <c:v>10.732636438895945</c:v>
                </c:pt>
                <c:pt idx="26">
                  <c:v>22.817179628862153</c:v>
                </c:pt>
                <c:pt idx="27">
                  <c:v>3.3469908359039264</c:v>
                </c:pt>
                <c:pt idx="28">
                  <c:v>1.3480605910772852</c:v>
                </c:pt>
                <c:pt idx="30">
                  <c:v>0</c:v>
                </c:pt>
                <c:pt idx="31">
                  <c:v>14.918871429659086</c:v>
                </c:pt>
                <c:pt idx="33">
                  <c:v>2.7553539672150378</c:v>
                </c:pt>
                <c:pt idx="34">
                  <c:v>0</c:v>
                </c:pt>
                <c:pt idx="35">
                  <c:v>23.367909992969643</c:v>
                </c:pt>
                <c:pt idx="36">
                  <c:v>8.7434428269292077</c:v>
                </c:pt>
                <c:pt idx="37">
                  <c:v>49.157671547392887</c:v>
                </c:pt>
                <c:pt idx="38">
                  <c:v>1.7031314888975562</c:v>
                </c:pt>
                <c:pt idx="39">
                  <c:v>14.084739911283192</c:v>
                </c:pt>
                <c:pt idx="40">
                  <c:v>24.768622602541036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D-486F-A272-AD4B8A66B925}"/>
            </c:ext>
          </c:extLst>
        </c:ser>
        <c:ser>
          <c:idx val="5"/>
          <c:order val="5"/>
          <c:tx>
            <c:strRef>
              <c:f>'DATA-3'!$AE$11</c:f>
              <c:strCache>
                <c:ptCount val="1"/>
                <c:pt idx="0">
                  <c:v>Nuclear heat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Iceland*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'DATA-3'!$AE$12:$AE$54</c:f>
              <c:numCache>
                <c:formatCode>0.0</c:formatCode>
                <c:ptCount val="43"/>
                <c:pt idx="0">
                  <c:v>11.135092344112671</c:v>
                </c:pt>
                <c:pt idx="2">
                  <c:v>17.850925983595403</c:v>
                </c:pt>
                <c:pt idx="3">
                  <c:v>21.86103240296768</c:v>
                </c:pt>
                <c:pt idx="4">
                  <c:v>18.427237692725349</c:v>
                </c:pt>
                <c:pt idx="5">
                  <c:v>0</c:v>
                </c:pt>
                <c:pt idx="6">
                  <c:v>3.1500297596376443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11.938062115677022</c:v>
                </c:pt>
                <c:pt idx="11">
                  <c:v>34.755072804236661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15.4791095031702</c:v>
                </c:pt>
                <c:pt idx="19">
                  <c:v>0</c:v>
                </c:pt>
                <c:pt idx="20">
                  <c:v>1.2268734568950541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8.9070264962710954</c:v>
                </c:pt>
                <c:pt idx="25">
                  <c:v>20.985763803086787</c:v>
                </c:pt>
                <c:pt idx="26">
                  <c:v>24.653618849400218</c:v>
                </c:pt>
                <c:pt idx="27">
                  <c:v>18.625766090271281</c:v>
                </c:pt>
                <c:pt idx="28">
                  <c:v>25.921670341027848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DD-486F-A272-AD4B8A66B925}"/>
            </c:ext>
          </c:extLst>
        </c:ser>
        <c:ser>
          <c:idx val="6"/>
          <c:order val="6"/>
          <c:tx>
            <c:strRef>
              <c:f>'DATA-3'!$AF$11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Iceland*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'DATA-3'!$AF$12:$AF$54</c:f>
              <c:numCache>
                <c:formatCode>0.0</c:formatCode>
                <c:ptCount val="43"/>
                <c:pt idx="0">
                  <c:v>17.880322321504298</c:v>
                </c:pt>
                <c:pt idx="2">
                  <c:v>8.8469969470710197</c:v>
                </c:pt>
                <c:pt idx="3">
                  <c:v>14.007822382598823</c:v>
                </c:pt>
                <c:pt idx="4">
                  <c:v>13.026072066416825</c:v>
                </c:pt>
                <c:pt idx="5">
                  <c:v>40.512262793278083</c:v>
                </c:pt>
                <c:pt idx="6">
                  <c:v>17.342417998441519</c:v>
                </c:pt>
                <c:pt idx="7">
                  <c:v>25.570887776228773</c:v>
                </c:pt>
                <c:pt idx="8">
                  <c:v>12.493774405503107</c:v>
                </c:pt>
                <c:pt idx="9">
                  <c:v>15.38590240861169</c:v>
                </c:pt>
                <c:pt idx="10">
                  <c:v>15.307265320619459</c:v>
                </c:pt>
                <c:pt idx="11">
                  <c:v>13.606123515917115</c:v>
                </c:pt>
                <c:pt idx="12">
                  <c:v>26.102725648693298</c:v>
                </c:pt>
                <c:pt idx="13">
                  <c:v>18.705770373545967</c:v>
                </c:pt>
                <c:pt idx="14">
                  <c:v>10.712936473715544</c:v>
                </c:pt>
                <c:pt idx="15">
                  <c:v>42.27528789211793</c:v>
                </c:pt>
                <c:pt idx="16">
                  <c:v>24.592346109266828</c:v>
                </c:pt>
                <c:pt idx="17">
                  <c:v>10.569871270451713</c:v>
                </c:pt>
                <c:pt idx="18">
                  <c:v>12.898046537720557</c:v>
                </c:pt>
                <c:pt idx="19">
                  <c:v>2.0688104181045208</c:v>
                </c:pt>
                <c:pt idx="20">
                  <c:v>11.332917564392014</c:v>
                </c:pt>
                <c:pt idx="21">
                  <c:v>31.718162260922746</c:v>
                </c:pt>
                <c:pt idx="22">
                  <c:v>13.002587496833714</c:v>
                </c:pt>
                <c:pt idx="23">
                  <c:v>27.990044877737109</c:v>
                </c:pt>
                <c:pt idx="24">
                  <c:v>18.963983047035008</c:v>
                </c:pt>
                <c:pt idx="25">
                  <c:v>16.392100821979554</c:v>
                </c:pt>
                <c:pt idx="26">
                  <c:v>12.925133926463861</c:v>
                </c:pt>
                <c:pt idx="27">
                  <c:v>39.361777042656627</c:v>
                </c:pt>
                <c:pt idx="28">
                  <c:v>49.729547211210594</c:v>
                </c:pt>
                <c:pt idx="30">
                  <c:v>85.762521032123701</c:v>
                </c:pt>
                <c:pt idx="31">
                  <c:v>55.960144402813839</c:v>
                </c:pt>
                <c:pt idx="33">
                  <c:v>24.657046195853866</c:v>
                </c:pt>
                <c:pt idx="34">
                  <c:v>28.480781361541545</c:v>
                </c:pt>
                <c:pt idx="35">
                  <c:v>21.190305438180847</c:v>
                </c:pt>
                <c:pt idx="36">
                  <c:v>13.218326587851603</c:v>
                </c:pt>
                <c:pt idx="37">
                  <c:v>19.79710817579944</c:v>
                </c:pt>
                <c:pt idx="38">
                  <c:v>39.982463684358855</c:v>
                </c:pt>
                <c:pt idx="39">
                  <c:v>15.354107723226235</c:v>
                </c:pt>
                <c:pt idx="40">
                  <c:v>15.659127254830702</c:v>
                </c:pt>
                <c:pt idx="42">
                  <c:v>11.908332546199492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DD-486F-A272-AD4B8A66B925}"/>
            </c:ext>
          </c:extLst>
        </c:ser>
        <c:ser>
          <c:idx val="7"/>
          <c:order val="7"/>
          <c:tx>
            <c:strRef>
              <c:f>'DATA-3'!$AG$11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Iceland*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'DATA-3'!$AG$12:$AG$54</c:f>
              <c:numCache>
                <c:formatCode>0.0</c:formatCode>
                <c:ptCount val="43"/>
                <c:pt idx="0">
                  <c:v>7.9817231569500408E-2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0.68161735142112556</c:v>
                </c:pt>
                <c:pt idx="6">
                  <c:v>0</c:v>
                </c:pt>
                <c:pt idx="7">
                  <c:v>1.6836170488957529</c:v>
                </c:pt>
                <c:pt idx="8">
                  <c:v>0.14642674147808366</c:v>
                </c:pt>
                <c:pt idx="9">
                  <c:v>1.2466956266710691</c:v>
                </c:pt>
                <c:pt idx="10">
                  <c:v>0</c:v>
                </c:pt>
                <c:pt idx="11">
                  <c:v>0.58144472695531524</c:v>
                </c:pt>
                <c:pt idx="12">
                  <c:v>4.7341863394116048</c:v>
                </c:pt>
                <c:pt idx="13">
                  <c:v>2.4554442291662424</c:v>
                </c:pt>
                <c:pt idx="14">
                  <c:v>0</c:v>
                </c:pt>
                <c:pt idx="15">
                  <c:v>4.4041557970979204</c:v>
                </c:pt>
                <c:pt idx="16">
                  <c:v>10.110177191448177</c:v>
                </c:pt>
                <c:pt idx="17">
                  <c:v>12.370827931916887</c:v>
                </c:pt>
                <c:pt idx="18">
                  <c:v>4.0515713000059499</c:v>
                </c:pt>
                <c:pt idx="19">
                  <c:v>1.8076248366677046</c:v>
                </c:pt>
                <c:pt idx="20">
                  <c:v>0</c:v>
                </c:pt>
                <c:pt idx="21">
                  <c:v>2.3081441879035403</c:v>
                </c:pt>
                <c:pt idx="22">
                  <c:v>0</c:v>
                </c:pt>
                <c:pt idx="23">
                  <c:v>3.4164169677253851</c:v>
                </c:pt>
                <c:pt idx="24">
                  <c:v>0.33214910280311338</c:v>
                </c:pt>
                <c:pt idx="25">
                  <c:v>1.9521056234719409</c:v>
                </c:pt>
                <c:pt idx="26">
                  <c:v>0.73058500845742824</c:v>
                </c:pt>
                <c:pt idx="27">
                  <c:v>3.2781137244820737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11.679882847009857</c:v>
                </c:pt>
                <c:pt idx="36">
                  <c:v>4.4303579271174325</c:v>
                </c:pt>
                <c:pt idx="37">
                  <c:v>0.82339320831056328</c:v>
                </c:pt>
                <c:pt idx="38">
                  <c:v>3.5364259697290081</c:v>
                </c:pt>
                <c:pt idx="39">
                  <c:v>1.4388601882194896</c:v>
                </c:pt>
                <c:pt idx="40">
                  <c:v>0.1382911556590361</c:v>
                </c:pt>
                <c:pt idx="42">
                  <c:v>1.7717222383157996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9-42FC-A730-2847B8520510}"/>
            </c:ext>
          </c:extLst>
        </c:ser>
        <c:ser>
          <c:idx val="8"/>
          <c:order val="8"/>
          <c:tx>
            <c:strRef>
              <c:f>'DATA-3'!$AH$11</c:f>
              <c:strCache>
                <c:ptCount val="1"/>
                <c:pt idx="0">
                  <c:v>Non-renewable waste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Iceland*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'DATA-3'!$AH$12:$AH$54</c:f>
              <c:numCache>
                <c:formatCode>0.0</c:formatCode>
                <c:ptCount val="43"/>
                <c:pt idx="0">
                  <c:v>1.0222867460453839</c:v>
                </c:pt>
                <c:pt idx="2">
                  <c:v>1.025731112559453</c:v>
                </c:pt>
                <c:pt idx="3">
                  <c:v>0.39512210471615494</c:v>
                </c:pt>
                <c:pt idx="4">
                  <c:v>0.8421595323852602</c:v>
                </c:pt>
                <c:pt idx="5">
                  <c:v>2.466703045709898</c:v>
                </c:pt>
                <c:pt idx="6">
                  <c:v>1.4331594668734766</c:v>
                </c:pt>
                <c:pt idx="7">
                  <c:v>0.67590961139485484</c:v>
                </c:pt>
                <c:pt idx="8">
                  <c:v>1.0032931496601472</c:v>
                </c:pt>
                <c:pt idx="9">
                  <c:v>0</c:v>
                </c:pt>
                <c:pt idx="10">
                  <c:v>0.40203630605785262</c:v>
                </c:pt>
                <c:pt idx="11">
                  <c:v>0.81275376503536279</c:v>
                </c:pt>
                <c:pt idx="12">
                  <c:v>0.5420092778038974</c:v>
                </c:pt>
                <c:pt idx="13">
                  <c:v>0.77447320688445154</c:v>
                </c:pt>
                <c:pt idx="14">
                  <c:v>1.6270635957871731</c:v>
                </c:pt>
                <c:pt idx="15">
                  <c:v>1.1089870997961793</c:v>
                </c:pt>
                <c:pt idx="16">
                  <c:v>1.214793611056219</c:v>
                </c:pt>
                <c:pt idx="17">
                  <c:v>1.0838312271246471</c:v>
                </c:pt>
                <c:pt idx="18">
                  <c:v>0.84259554182791441</c:v>
                </c:pt>
                <c:pt idx="19">
                  <c:v>0</c:v>
                </c:pt>
                <c:pt idx="20">
                  <c:v>1.0418021811735636</c:v>
                </c:pt>
                <c:pt idx="21">
                  <c:v>2.1312504444688556</c:v>
                </c:pt>
                <c:pt idx="22">
                  <c:v>0.97832256094260162</c:v>
                </c:pt>
                <c:pt idx="23">
                  <c:v>0.73367125067319172</c:v>
                </c:pt>
                <c:pt idx="24">
                  <c:v>1.0308066609846511</c:v>
                </c:pt>
                <c:pt idx="25">
                  <c:v>0.84504870924114917</c:v>
                </c:pt>
                <c:pt idx="26">
                  <c:v>1.3599298375086926</c:v>
                </c:pt>
                <c:pt idx="27">
                  <c:v>0.96834908494627048</c:v>
                </c:pt>
                <c:pt idx="28">
                  <c:v>1.9960394189296051</c:v>
                </c:pt>
                <c:pt idx="30">
                  <c:v>0</c:v>
                </c:pt>
                <c:pt idx="31">
                  <c:v>0.97270449385732005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8.4859592891755199E-3</c:v>
                </c:pt>
                <c:pt idx="40">
                  <c:v>0.66923283363267394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9-42FC-A730-2847B8520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8523624"/>
        <c:axId val="578521664"/>
      </c:barChart>
      <c:catAx>
        <c:axId val="578523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8521664"/>
        <c:crosses val="autoZero"/>
        <c:auto val="1"/>
        <c:lblAlgn val="ctr"/>
        <c:lblOffset val="100"/>
        <c:tickMarkSkip val="1"/>
        <c:noMultiLvlLbl val="0"/>
      </c:catAx>
      <c:valAx>
        <c:axId val="5785216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23624"/>
        <c:crosses val="max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600" b="1"/>
            </a:pPr>
            <a:endParaRPr lang="en-US"/>
          </a:p>
        </c:txPr>
      </c:legendEntry>
      <c:layout>
        <c:manualLayout>
          <c:xMode val="edge"/>
          <c:yMode val="edge"/>
          <c:x val="0.19260487930811926"/>
          <c:y val="0.93126096658314139"/>
          <c:w val="0.61479024138376148"/>
          <c:h val="4.319594128946172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Structural shares of energy use in main categories of energy balances,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xMode val="edge"/>
          <c:yMode val="edge"/>
          <c:x val="3.4315792493151469E-2"/>
          <c:y val="6.708507670850769E-2"/>
          <c:w val="0.94794845316466592"/>
          <c:h val="0.88672234443441089"/>
        </c:manualLayout>
      </c:layout>
      <c:areaChart>
        <c:grouping val="percentStacked"/>
        <c:varyColors val="0"/>
        <c:ser>
          <c:idx val="0"/>
          <c:order val="0"/>
          <c:tx>
            <c:strRef>
              <c:f>'DATA-5'!$A$33</c:f>
              <c:strCache>
                <c:ptCount val="1"/>
                <c:pt idx="0">
                  <c:v>Energy transformation</c:v>
                </c:pt>
              </c:strCache>
            </c:strRef>
          </c:tx>
          <c:cat>
            <c:numRef>
              <c:f>'DATA-5'!$B$32:$AH$32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'DATA-5'!$B$33:$AH$33</c:f>
              <c:numCache>
                <c:formatCode>0.0%</c:formatCode>
                <c:ptCount val="33"/>
                <c:pt idx="0">
                  <c:v>0.28513899431634732</c:v>
                </c:pt>
                <c:pt idx="1">
                  <c:v>0.28658277166349261</c:v>
                </c:pt>
                <c:pt idx="2">
                  <c:v>0.28692395556840272</c:v>
                </c:pt>
                <c:pt idx="3">
                  <c:v>0.28311912991569427</c:v>
                </c:pt>
                <c:pt idx="4">
                  <c:v>0.28746110756798571</c:v>
                </c:pt>
                <c:pt idx="5">
                  <c:v>0.28937095611417285</c:v>
                </c:pt>
                <c:pt idx="6">
                  <c:v>0.2856964499574523</c:v>
                </c:pt>
                <c:pt idx="7">
                  <c:v>0.28467547693633727</c:v>
                </c:pt>
                <c:pt idx="8">
                  <c:v>0.28136177200163737</c:v>
                </c:pt>
                <c:pt idx="9">
                  <c:v>0.28176708372622367</c:v>
                </c:pt>
                <c:pt idx="10">
                  <c:v>0.28287477504861136</c:v>
                </c:pt>
                <c:pt idx="11">
                  <c:v>0.27948836461971954</c:v>
                </c:pt>
                <c:pt idx="12">
                  <c:v>0.28529491481939345</c:v>
                </c:pt>
                <c:pt idx="13">
                  <c:v>0.2873865716801986</c:v>
                </c:pt>
                <c:pt idx="14">
                  <c:v>0.28675403928653947</c:v>
                </c:pt>
                <c:pt idx="15">
                  <c:v>0.28388946182068492</c:v>
                </c:pt>
                <c:pt idx="16">
                  <c:v>0.2863620905024637</c:v>
                </c:pt>
                <c:pt idx="17">
                  <c:v>0.28898203205302492</c:v>
                </c:pt>
                <c:pt idx="18">
                  <c:v>0.28239354928322224</c:v>
                </c:pt>
                <c:pt idx="19">
                  <c:v>0.27565058170104756</c:v>
                </c:pt>
                <c:pt idx="20">
                  <c:v>0.27480415179432349</c:v>
                </c:pt>
                <c:pt idx="21">
                  <c:v>0.27918298573145928</c:v>
                </c:pt>
                <c:pt idx="22">
                  <c:v>0.27936835580831337</c:v>
                </c:pt>
                <c:pt idx="23">
                  <c:v>0.2711435997217424</c:v>
                </c:pt>
                <c:pt idx="24">
                  <c:v>0.27624624518018387</c:v>
                </c:pt>
                <c:pt idx="25">
                  <c:v>0.27485750107746326</c:v>
                </c:pt>
                <c:pt idx="26">
                  <c:v>0.26542925390856004</c:v>
                </c:pt>
                <c:pt idx="27">
                  <c:v>0.26188060628298471</c:v>
                </c:pt>
                <c:pt idx="28">
                  <c:v>0.25697174292267033</c:v>
                </c:pt>
                <c:pt idx="29">
                  <c:v>0.2472732122063144</c:v>
                </c:pt>
                <c:pt idx="30">
                  <c:v>0.24227445489989283</c:v>
                </c:pt>
                <c:pt idx="31">
                  <c:v>0.2437520445788445</c:v>
                </c:pt>
                <c:pt idx="32">
                  <c:v>0.23843964434050718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6-49B1-B1D9-06B0B84AB1D8}"/>
            </c:ext>
          </c:extLst>
        </c:ser>
        <c:ser>
          <c:idx val="3"/>
          <c:order val="1"/>
          <c:tx>
            <c:strRef>
              <c:f>'DATA-5'!$A$34</c:f>
              <c:strCache>
                <c:ptCount val="1"/>
                <c:pt idx="0">
                  <c:v>Non-energy use</c:v>
                </c:pt>
              </c:strCache>
            </c:strRef>
          </c:tx>
          <c:cat>
            <c:numRef>
              <c:f>'DATA-5'!$B$32:$AH$32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'DATA-5'!$B$34:$AH$34</c:f>
              <c:numCache>
                <c:formatCode>0.0%</c:formatCode>
                <c:ptCount val="33"/>
                <c:pt idx="0">
                  <c:v>6.0966098182068384E-2</c:v>
                </c:pt>
                <c:pt idx="1">
                  <c:v>6.0081578541608144E-2</c:v>
                </c:pt>
                <c:pt idx="2">
                  <c:v>6.2789933407877224E-2</c:v>
                </c:pt>
                <c:pt idx="3">
                  <c:v>5.8284874033122741E-2</c:v>
                </c:pt>
                <c:pt idx="4">
                  <c:v>6.4181126635938127E-2</c:v>
                </c:pt>
                <c:pt idx="5">
                  <c:v>6.5313049260207118E-2</c:v>
                </c:pt>
                <c:pt idx="6">
                  <c:v>6.2540393276260833E-2</c:v>
                </c:pt>
                <c:pt idx="7">
                  <c:v>6.6762184446912176E-2</c:v>
                </c:pt>
                <c:pt idx="8">
                  <c:v>6.7273081074806965E-2</c:v>
                </c:pt>
                <c:pt idx="9">
                  <c:v>6.6358356660057849E-2</c:v>
                </c:pt>
                <c:pt idx="10">
                  <c:v>6.7698353138630568E-2</c:v>
                </c:pt>
                <c:pt idx="11">
                  <c:v>6.6086513539459796E-2</c:v>
                </c:pt>
                <c:pt idx="12">
                  <c:v>6.5793942576676534E-2</c:v>
                </c:pt>
                <c:pt idx="13">
                  <c:v>6.3720425602755593E-2</c:v>
                </c:pt>
                <c:pt idx="14">
                  <c:v>6.4144198328859633E-2</c:v>
                </c:pt>
                <c:pt idx="15">
                  <c:v>6.5386338665835972E-2</c:v>
                </c:pt>
                <c:pt idx="16">
                  <c:v>6.4807579994769743E-2</c:v>
                </c:pt>
                <c:pt idx="17">
                  <c:v>6.5649311662344681E-2</c:v>
                </c:pt>
                <c:pt idx="18">
                  <c:v>6.3916712544460699E-2</c:v>
                </c:pt>
                <c:pt idx="19">
                  <c:v>6.2063561490481124E-2</c:v>
                </c:pt>
                <c:pt idx="20">
                  <c:v>6.3030249299258045E-2</c:v>
                </c:pt>
                <c:pt idx="21">
                  <c:v>6.3742755281110522E-2</c:v>
                </c:pt>
                <c:pt idx="22">
                  <c:v>6.1898593512868048E-2</c:v>
                </c:pt>
                <c:pt idx="23">
                  <c:v>6.035400648482598E-2</c:v>
                </c:pt>
                <c:pt idx="24">
                  <c:v>6.3917076042857901E-2</c:v>
                </c:pt>
                <c:pt idx="25">
                  <c:v>6.1249088891284942E-2</c:v>
                </c:pt>
                <c:pt idx="26">
                  <c:v>6.041940135724512E-2</c:v>
                </c:pt>
                <c:pt idx="27">
                  <c:v>6.3897785903461929E-2</c:v>
                </c:pt>
                <c:pt idx="28">
                  <c:v>6.1978585176677169E-2</c:v>
                </c:pt>
                <c:pt idx="29">
                  <c:v>6.2094238224083186E-2</c:v>
                </c:pt>
                <c:pt idx="30">
                  <c:v>6.7107253998619026E-2</c:v>
                </c:pt>
                <c:pt idx="31">
                  <c:v>6.4701725194655293E-2</c:v>
                </c:pt>
                <c:pt idx="32">
                  <c:v>5.7637558817832425E-2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6-49B1-B1D9-06B0B84AB1D8}"/>
            </c:ext>
          </c:extLst>
        </c:ser>
        <c:ser>
          <c:idx val="4"/>
          <c:order val="2"/>
          <c:tx>
            <c:strRef>
              <c:f>'DATA-5'!$A$35</c:f>
              <c:strCache>
                <c:ptCount val="1"/>
                <c:pt idx="0">
                  <c:v>Industry sector</c:v>
                </c:pt>
              </c:strCache>
            </c:strRef>
          </c:tx>
          <c:cat>
            <c:numRef>
              <c:f>'DATA-5'!$B$32:$AH$32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'DATA-5'!$B$35:$AH$35</c:f>
              <c:numCache>
                <c:formatCode>0.0%</c:formatCode>
                <c:ptCount val="33"/>
                <c:pt idx="0">
                  <c:v>0.21299996164937857</c:v>
                </c:pt>
                <c:pt idx="1">
                  <c:v>0.2010553764132014</c:v>
                </c:pt>
                <c:pt idx="2">
                  <c:v>0.19381176232396438</c:v>
                </c:pt>
                <c:pt idx="3">
                  <c:v>0.18778895121490324</c:v>
                </c:pt>
                <c:pt idx="4">
                  <c:v>0.18957048672469906</c:v>
                </c:pt>
                <c:pt idx="5">
                  <c:v>0.18712336464110663</c:v>
                </c:pt>
                <c:pt idx="6">
                  <c:v>0.18236212122317452</c:v>
                </c:pt>
                <c:pt idx="7">
                  <c:v>0.18382035036251426</c:v>
                </c:pt>
                <c:pt idx="8">
                  <c:v>0.17925761954780137</c:v>
                </c:pt>
                <c:pt idx="9">
                  <c:v>0.1771603063536123</c:v>
                </c:pt>
                <c:pt idx="10">
                  <c:v>0.18087539835885597</c:v>
                </c:pt>
                <c:pt idx="11">
                  <c:v>0.17612478841659976</c:v>
                </c:pt>
                <c:pt idx="12">
                  <c:v>0.17516159209055132</c:v>
                </c:pt>
                <c:pt idx="13">
                  <c:v>0.1749218177156622</c:v>
                </c:pt>
                <c:pt idx="14">
                  <c:v>0.17217977483001809</c:v>
                </c:pt>
                <c:pt idx="15">
                  <c:v>0.1715458520508483</c:v>
                </c:pt>
                <c:pt idx="16">
                  <c:v>0.16664702029424444</c:v>
                </c:pt>
                <c:pt idx="17">
                  <c:v>0.17177319288946988</c:v>
                </c:pt>
                <c:pt idx="18">
                  <c:v>0.16644121319723038</c:v>
                </c:pt>
                <c:pt idx="19">
                  <c:v>0.1529068543096278</c:v>
                </c:pt>
                <c:pt idx="20">
                  <c:v>0.15636400904883377</c:v>
                </c:pt>
                <c:pt idx="21">
                  <c:v>0.16142823050928573</c:v>
                </c:pt>
                <c:pt idx="22">
                  <c:v>0.16045526002360649</c:v>
                </c:pt>
                <c:pt idx="23">
                  <c:v>0.16010392974340529</c:v>
                </c:pt>
                <c:pt idx="24">
                  <c:v>0.16339061821400289</c:v>
                </c:pt>
                <c:pt idx="25">
                  <c:v>0.16196663464696695</c:v>
                </c:pt>
                <c:pt idx="26">
                  <c:v>0.16309920609238185</c:v>
                </c:pt>
                <c:pt idx="27">
                  <c:v>0.16143992593755699</c:v>
                </c:pt>
                <c:pt idx="28">
                  <c:v>0.16423573477086403</c:v>
                </c:pt>
                <c:pt idx="29">
                  <c:v>0.16382540741372656</c:v>
                </c:pt>
                <c:pt idx="30">
                  <c:v>0.17184219789041788</c:v>
                </c:pt>
                <c:pt idx="31">
                  <c:v>0.16982664012837015</c:v>
                </c:pt>
                <c:pt idx="32">
                  <c:v>0.16707515043554161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76-49B1-B1D9-06B0B84AB1D8}"/>
            </c:ext>
          </c:extLst>
        </c:ser>
        <c:ser>
          <c:idx val="2"/>
          <c:order val="3"/>
          <c:tx>
            <c:strRef>
              <c:f>'DATA-5'!$A$36</c:f>
              <c:strCache>
                <c:ptCount val="1"/>
                <c:pt idx="0">
                  <c:v>Transport activities</c:v>
                </c:pt>
              </c:strCache>
            </c:strRef>
          </c:tx>
          <c:cat>
            <c:numRef>
              <c:f>'DATA-5'!$B$32:$AH$32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'DATA-5'!$B$36:$AH$36</c:f>
              <c:numCache>
                <c:formatCode>0.0%</c:formatCode>
                <c:ptCount val="33"/>
                <c:pt idx="0">
                  <c:v>0.15151596142160692</c:v>
                </c:pt>
                <c:pt idx="1">
                  <c:v>0.15400855973331337</c:v>
                </c:pt>
                <c:pt idx="2">
                  <c:v>0.16264829926992008</c:v>
                </c:pt>
                <c:pt idx="3">
                  <c:v>0.16398173101611244</c:v>
                </c:pt>
                <c:pt idx="4">
                  <c:v>0.16606680661443696</c:v>
                </c:pt>
                <c:pt idx="5">
                  <c:v>0.16248079948339469</c:v>
                </c:pt>
                <c:pt idx="6">
                  <c:v>0.16235448014273104</c:v>
                </c:pt>
                <c:pt idx="7">
                  <c:v>0.16587851600802755</c:v>
                </c:pt>
                <c:pt idx="8">
                  <c:v>0.17131184247102069</c:v>
                </c:pt>
                <c:pt idx="9">
                  <c:v>0.17661986954115966</c:v>
                </c:pt>
                <c:pt idx="10">
                  <c:v>0.17547708619728297</c:v>
                </c:pt>
                <c:pt idx="11">
                  <c:v>0.17430817452818909</c:v>
                </c:pt>
                <c:pt idx="12">
                  <c:v>0.17591054822952368</c:v>
                </c:pt>
                <c:pt idx="13">
                  <c:v>0.17410093540145566</c:v>
                </c:pt>
                <c:pt idx="14">
                  <c:v>0.17605695000069665</c:v>
                </c:pt>
                <c:pt idx="15">
                  <c:v>0.17557072731006865</c:v>
                </c:pt>
                <c:pt idx="16">
                  <c:v>0.17755557028564284</c:v>
                </c:pt>
                <c:pt idx="17">
                  <c:v>0.18277105810183208</c:v>
                </c:pt>
                <c:pt idx="18">
                  <c:v>0.18074246907773037</c:v>
                </c:pt>
                <c:pt idx="19">
                  <c:v>0.18724065097656845</c:v>
                </c:pt>
                <c:pt idx="20">
                  <c:v>0.1795188458299419</c:v>
                </c:pt>
                <c:pt idx="21">
                  <c:v>0.18419923906778421</c:v>
                </c:pt>
                <c:pt idx="22">
                  <c:v>0.18002351269414713</c:v>
                </c:pt>
                <c:pt idx="23">
                  <c:v>0.17931909969092991</c:v>
                </c:pt>
                <c:pt idx="24">
                  <c:v>0.18808166195395493</c:v>
                </c:pt>
                <c:pt idx="25">
                  <c:v>0.18897488350177669</c:v>
                </c:pt>
                <c:pt idx="26">
                  <c:v>0.19116256038909799</c:v>
                </c:pt>
                <c:pt idx="27">
                  <c:v>0.19142185894304037</c:v>
                </c:pt>
                <c:pt idx="28">
                  <c:v>0.19424435433720511</c:v>
                </c:pt>
                <c:pt idx="29">
                  <c:v>0.19788564310705078</c:v>
                </c:pt>
                <c:pt idx="30">
                  <c:v>0.18756887103986591</c:v>
                </c:pt>
                <c:pt idx="31">
                  <c:v>0.19119258467187697</c:v>
                </c:pt>
                <c:pt idx="32">
                  <c:v>0.20668868865525217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6-49B1-B1D9-06B0B84AB1D8}"/>
            </c:ext>
          </c:extLst>
        </c:ser>
        <c:ser>
          <c:idx val="5"/>
          <c:order val="4"/>
          <c:tx>
            <c:strRef>
              <c:f>'DATA-5'!$A$37</c:f>
              <c:strCache>
                <c:ptCount val="1"/>
                <c:pt idx="0">
                  <c:v>Households</c:v>
                </c:pt>
              </c:strCache>
            </c:strRef>
          </c:tx>
          <c:cat>
            <c:numRef>
              <c:f>'DATA-5'!$B$32:$AH$32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'DATA-5'!$B$37:$AH$37</c:f>
              <c:numCache>
                <c:formatCode>0.0%</c:formatCode>
                <c:ptCount val="33"/>
                <c:pt idx="0">
                  <c:v>0.16464742697900461</c:v>
                </c:pt>
                <c:pt idx="1">
                  <c:v>0.17457433477394832</c:v>
                </c:pt>
                <c:pt idx="2">
                  <c:v>0.17368646636018989</c:v>
                </c:pt>
                <c:pt idx="3">
                  <c:v>0.18003641803368159</c:v>
                </c:pt>
                <c:pt idx="4">
                  <c:v>0.17354511813464715</c:v>
                </c:pt>
                <c:pt idx="5">
                  <c:v>0.17203140250727658</c:v>
                </c:pt>
                <c:pt idx="6">
                  <c:v>0.179795326645044</c:v>
                </c:pt>
                <c:pt idx="7">
                  <c:v>0.17440750565666863</c:v>
                </c:pt>
                <c:pt idx="8">
                  <c:v>0.17352063866153714</c:v>
                </c:pt>
                <c:pt idx="9">
                  <c:v>0.17177584851498676</c:v>
                </c:pt>
                <c:pt idx="10">
                  <c:v>0.16591117121273488</c:v>
                </c:pt>
                <c:pt idx="11">
                  <c:v>0.17045244891540828</c:v>
                </c:pt>
                <c:pt idx="12">
                  <c:v>0.16666022004475745</c:v>
                </c:pt>
                <c:pt idx="13">
                  <c:v>0.16830301625089758</c:v>
                </c:pt>
                <c:pt idx="14">
                  <c:v>0.16491549479917392</c:v>
                </c:pt>
                <c:pt idx="15">
                  <c:v>0.16605889820169381</c:v>
                </c:pt>
                <c:pt idx="16">
                  <c:v>0.16406210514399869</c:v>
                </c:pt>
                <c:pt idx="17">
                  <c:v>0.15609223771314285</c:v>
                </c:pt>
                <c:pt idx="18">
                  <c:v>0.16591212126140434</c:v>
                </c:pt>
                <c:pt idx="19">
                  <c:v>0.17506225965044742</c:v>
                </c:pt>
                <c:pt idx="20">
                  <c:v>0.17930303035920114</c:v>
                </c:pt>
                <c:pt idx="21">
                  <c:v>0.16691250478371089</c:v>
                </c:pt>
                <c:pt idx="22">
                  <c:v>0.17649531461733239</c:v>
                </c:pt>
                <c:pt idx="23">
                  <c:v>0.18041930418969027</c:v>
                </c:pt>
                <c:pt idx="24">
                  <c:v>0.1646000793744811</c:v>
                </c:pt>
                <c:pt idx="25">
                  <c:v>0.17061827764710011</c:v>
                </c:pt>
                <c:pt idx="26">
                  <c:v>0.17277874753021077</c:v>
                </c:pt>
                <c:pt idx="27">
                  <c:v>0.17001446728613204</c:v>
                </c:pt>
                <c:pt idx="28">
                  <c:v>0.17033363012615269</c:v>
                </c:pt>
                <c:pt idx="29">
                  <c:v>0.17046600368523004</c:v>
                </c:pt>
                <c:pt idx="30">
                  <c:v>0.18560088934256805</c:v>
                </c:pt>
                <c:pt idx="31">
                  <c:v>0.18437999787036444</c:v>
                </c:pt>
                <c:pt idx="32">
                  <c:v>0.17906725024375447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76-49B1-B1D9-06B0B84AB1D8}"/>
            </c:ext>
          </c:extLst>
        </c:ser>
        <c:ser>
          <c:idx val="1"/>
          <c:order val="5"/>
          <c:tx>
            <c:strRef>
              <c:f>'DATA-5'!$A$38</c:f>
              <c:strCache>
                <c:ptCount val="1"/>
                <c:pt idx="0">
                  <c:v>Services</c:v>
                </c:pt>
              </c:strCache>
            </c:strRef>
          </c:tx>
          <c:cat>
            <c:numRef>
              <c:f>'DATA-5'!$B$32:$AH$32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'DATA-5'!$B$38:$AH$38</c:f>
              <c:numCache>
                <c:formatCode>0.0%</c:formatCode>
                <c:ptCount val="33"/>
                <c:pt idx="0">
                  <c:v>6.5072109301926195E-2</c:v>
                </c:pt>
                <c:pt idx="1">
                  <c:v>6.8177806843428321E-2</c:v>
                </c:pt>
                <c:pt idx="2">
                  <c:v>6.7817357369281323E-2</c:v>
                </c:pt>
                <c:pt idx="3">
                  <c:v>6.7828715877121887E-2</c:v>
                </c:pt>
                <c:pt idx="4">
                  <c:v>6.6805254325130001E-2</c:v>
                </c:pt>
                <c:pt idx="5">
                  <c:v>6.5705569403270853E-2</c:v>
                </c:pt>
                <c:pt idx="6">
                  <c:v>6.9689540490328633E-2</c:v>
                </c:pt>
                <c:pt idx="7">
                  <c:v>6.710273033085197E-2</c:v>
                </c:pt>
                <c:pt idx="8">
                  <c:v>6.7344722707926769E-2</c:v>
                </c:pt>
                <c:pt idx="9">
                  <c:v>7.0263573570003596E-2</c:v>
                </c:pt>
                <c:pt idx="10">
                  <c:v>6.9921058324270965E-2</c:v>
                </c:pt>
                <c:pt idx="11">
                  <c:v>7.2375573588235348E-2</c:v>
                </c:pt>
                <c:pt idx="12">
                  <c:v>7.1523829266696579E-2</c:v>
                </c:pt>
                <c:pt idx="13">
                  <c:v>7.8158479702723618E-2</c:v>
                </c:pt>
                <c:pt idx="14">
                  <c:v>7.9158697410701237E-2</c:v>
                </c:pt>
                <c:pt idx="15">
                  <c:v>7.9797513623409991E-2</c:v>
                </c:pt>
                <c:pt idx="16">
                  <c:v>8.2222909934175567E-2</c:v>
                </c:pt>
                <c:pt idx="17">
                  <c:v>7.909744206985013E-2</c:v>
                </c:pt>
                <c:pt idx="18">
                  <c:v>8.4241014790080962E-2</c:v>
                </c:pt>
                <c:pt idx="19">
                  <c:v>8.9631909815198002E-2</c:v>
                </c:pt>
                <c:pt idx="20">
                  <c:v>8.9744988450773833E-2</c:v>
                </c:pt>
                <c:pt idx="21">
                  <c:v>8.4761205429792486E-2</c:v>
                </c:pt>
                <c:pt idx="22">
                  <c:v>8.7717580334585113E-2</c:v>
                </c:pt>
                <c:pt idx="23">
                  <c:v>8.9616641145123188E-2</c:v>
                </c:pt>
                <c:pt idx="24">
                  <c:v>8.6353123162024314E-2</c:v>
                </c:pt>
                <c:pt idx="25">
                  <c:v>8.9208147929325229E-2</c:v>
                </c:pt>
                <c:pt idx="26">
                  <c:v>8.9306019697946715E-2</c:v>
                </c:pt>
                <c:pt idx="27">
                  <c:v>9.0068549027373379E-2</c:v>
                </c:pt>
                <c:pt idx="28">
                  <c:v>8.9651532090939429E-2</c:v>
                </c:pt>
                <c:pt idx="29">
                  <c:v>8.8349996185358728E-2</c:v>
                </c:pt>
                <c:pt idx="30">
                  <c:v>9.0572642751654692E-2</c:v>
                </c:pt>
                <c:pt idx="31">
                  <c:v>9.1445717362659829E-2</c:v>
                </c:pt>
                <c:pt idx="32">
                  <c:v>8.9593197937162125E-2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6-49B1-B1D9-06B0B84AB1D8}"/>
            </c:ext>
          </c:extLst>
        </c:ser>
        <c:ser>
          <c:idx val="6"/>
          <c:order val="6"/>
          <c:tx>
            <c:strRef>
              <c:f>'DATA-5'!$A$39</c:f>
              <c:strCache>
                <c:ptCount val="1"/>
                <c:pt idx="0">
                  <c:v>Other</c:v>
                </c:pt>
              </c:strCache>
            </c:strRef>
          </c:tx>
          <c:cat>
            <c:numRef>
              <c:f>'DATA-5'!$B$32:$AH$32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'DATA-5'!$B$39:$AH$39</c:f>
              <c:numCache>
                <c:formatCode>0.0%</c:formatCode>
                <c:ptCount val="33"/>
                <c:pt idx="0">
                  <c:v>5.965944814966806E-2</c:v>
                </c:pt>
                <c:pt idx="1">
                  <c:v>5.5519572031007769E-2</c:v>
                </c:pt>
                <c:pt idx="2">
                  <c:v>5.2322225700364378E-2</c:v>
                </c:pt>
                <c:pt idx="3">
                  <c:v>5.8960179909363863E-2</c:v>
                </c:pt>
                <c:pt idx="4">
                  <c:v>5.2370099997163133E-2</c:v>
                </c:pt>
                <c:pt idx="5">
                  <c:v>5.7974858590571277E-2</c:v>
                </c:pt>
                <c:pt idx="6">
                  <c:v>5.7561688265008737E-2</c:v>
                </c:pt>
                <c:pt idx="7">
                  <c:v>5.7353236258688045E-2</c:v>
                </c:pt>
                <c:pt idx="8">
                  <c:v>5.9930323535269725E-2</c:v>
                </c:pt>
                <c:pt idx="9">
                  <c:v>5.605496163395618E-2</c:v>
                </c:pt>
                <c:pt idx="10">
                  <c:v>5.7242157719613163E-2</c:v>
                </c:pt>
                <c:pt idx="11">
                  <c:v>6.116413639238838E-2</c:v>
                </c:pt>
                <c:pt idx="12">
                  <c:v>5.9654952972400976E-2</c:v>
                </c:pt>
                <c:pt idx="13">
                  <c:v>5.3408753646306706E-2</c:v>
                </c:pt>
                <c:pt idx="14">
                  <c:v>5.6790845344011021E-2</c:v>
                </c:pt>
                <c:pt idx="15">
                  <c:v>5.7751208327458281E-2</c:v>
                </c:pt>
                <c:pt idx="16">
                  <c:v>5.8342723844705069E-2</c:v>
                </c:pt>
                <c:pt idx="17">
                  <c:v>5.5634725510335437E-2</c:v>
                </c:pt>
                <c:pt idx="18">
                  <c:v>5.6352919845870986E-2</c:v>
                </c:pt>
                <c:pt idx="19">
                  <c:v>5.7444182056629711E-2</c:v>
                </c:pt>
                <c:pt idx="20">
                  <c:v>5.7234725217667815E-2</c:v>
                </c:pt>
                <c:pt idx="21">
                  <c:v>5.9773079196856926E-2</c:v>
                </c:pt>
                <c:pt idx="22">
                  <c:v>5.4041383009147403E-2</c:v>
                </c:pt>
                <c:pt idx="23">
                  <c:v>5.9043419024283006E-2</c:v>
                </c:pt>
                <c:pt idx="24">
                  <c:v>5.7411196072495008E-2</c:v>
                </c:pt>
                <c:pt idx="25">
                  <c:v>5.3125466306082836E-2</c:v>
                </c:pt>
                <c:pt idx="26">
                  <c:v>5.7804811024557479E-2</c:v>
                </c:pt>
                <c:pt idx="27">
                  <c:v>6.1276806619450563E-2</c:v>
                </c:pt>
                <c:pt idx="28">
                  <c:v>6.2584420575491295E-2</c:v>
                </c:pt>
                <c:pt idx="29">
                  <c:v>7.0105499178236275E-2</c:v>
                </c:pt>
                <c:pt idx="30">
                  <c:v>5.5033690076981667E-2</c:v>
                </c:pt>
                <c:pt idx="31">
                  <c:v>5.4701290193228891E-2</c:v>
                </c:pt>
                <c:pt idx="32">
                  <c:v>6.1498509569949955E-2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76-49B1-B1D9-06B0B84A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520880"/>
        <c:axId val="578518528"/>
      </c:areaChart>
      <c:catAx>
        <c:axId val="57852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8518528"/>
        <c:crosses val="autoZero"/>
        <c:auto val="1"/>
        <c:lblAlgn val="ctr"/>
        <c:lblOffset val="100"/>
        <c:tickMarkSkip val="1"/>
        <c:noMultiLvlLbl val="0"/>
      </c:catAx>
      <c:valAx>
        <c:axId val="578518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20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4790126644005564"/>
          <c:y val="0.96876431764021154"/>
          <c:w val="0.6335234427663754"/>
          <c:h val="2.68841081057336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by sector,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Petajoules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141760968403537E-2"/>
          <c:y val="7.643659605310843E-2"/>
          <c:w val="0.90465793210274947"/>
          <c:h val="0.76936041467619898"/>
        </c:manualLayout>
      </c:layout>
      <c:areaChart>
        <c:grouping val="stacked"/>
        <c:varyColors val="0"/>
        <c:ser>
          <c:idx val="0"/>
          <c:order val="0"/>
          <c:tx>
            <c:strRef>
              <c:f>'DATA-5'!$A$48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'DATA-5'!$B$48:$AH$48</c:f>
              <c:numCache>
                <c:formatCode>#\ ##0.0</c:formatCode>
                <c:ptCount val="33"/>
                <c:pt idx="0">
                  <c:v>12990.410007999999</c:v>
                </c:pt>
                <c:pt idx="1">
                  <c:v>12214.659173</c:v>
                </c:pt>
                <c:pt idx="2">
                  <c:v>11448.64741</c:v>
                </c:pt>
                <c:pt idx="3">
                  <c:v>11081.653269999999</c:v>
                </c:pt>
                <c:pt idx="4">
                  <c:v>11128.823847</c:v>
                </c:pt>
                <c:pt idx="5">
                  <c:v>11372.389261</c:v>
                </c:pt>
                <c:pt idx="6">
                  <c:v>11455.075975</c:v>
                </c:pt>
                <c:pt idx="7">
                  <c:v>11478.188</c:v>
                </c:pt>
                <c:pt idx="8">
                  <c:v>11255.82828</c:v>
                </c:pt>
                <c:pt idx="9">
                  <c:v>11030.735641000001</c:v>
                </c:pt>
                <c:pt idx="10">
                  <c:v>11345.387572000001</c:v>
                </c:pt>
                <c:pt idx="11">
                  <c:v>11327.188461</c:v>
                </c:pt>
                <c:pt idx="12">
                  <c:v>11280.095396000001</c:v>
                </c:pt>
                <c:pt idx="13">
                  <c:v>11541.203218000001</c:v>
                </c:pt>
                <c:pt idx="14">
                  <c:v>11511.85333</c:v>
                </c:pt>
                <c:pt idx="15">
                  <c:v>11518.879428</c:v>
                </c:pt>
                <c:pt idx="16">
                  <c:v>11286.566092000001</c:v>
                </c:pt>
                <c:pt idx="17">
                  <c:v>11483.326682000001</c:v>
                </c:pt>
                <c:pt idx="18">
                  <c:v>11099.507991</c:v>
                </c:pt>
                <c:pt idx="19">
                  <c:v>9595.3604649999997</c:v>
                </c:pt>
                <c:pt idx="20">
                  <c:v>10210.694235999999</c:v>
                </c:pt>
                <c:pt idx="21">
                  <c:v>10231.957084000001</c:v>
                </c:pt>
                <c:pt idx="22">
                  <c:v>10041.452863</c:v>
                </c:pt>
                <c:pt idx="23">
                  <c:v>9919.1138589999991</c:v>
                </c:pt>
                <c:pt idx="24">
                  <c:v>9773.7343550000005</c:v>
                </c:pt>
                <c:pt idx="25">
                  <c:v>9775.1704289999998</c:v>
                </c:pt>
                <c:pt idx="26">
                  <c:v>9954.5480779999998</c:v>
                </c:pt>
                <c:pt idx="27">
                  <c:v>10047.220459</c:v>
                </c:pt>
                <c:pt idx="28">
                  <c:v>10122.535918</c:v>
                </c:pt>
                <c:pt idx="29">
                  <c:v>10005.253868000002</c:v>
                </c:pt>
                <c:pt idx="30">
                  <c:v>9642.3371079999997</c:v>
                </c:pt>
                <c:pt idx="31">
                  <c:v>10108.548194000001</c:v>
                </c:pt>
                <c:pt idx="32">
                  <c:v>9472.833944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5-4B23-ACB4-6C964E3D9896}"/>
            </c:ext>
          </c:extLst>
        </c:ser>
        <c:ser>
          <c:idx val="1"/>
          <c:order val="1"/>
          <c:tx>
            <c:strRef>
              <c:f>'DATA-5'!$A$49</c:f>
              <c:strCache>
                <c:ptCount val="1"/>
                <c:pt idx="0">
                  <c:v>Road transport</c:v>
                </c:pt>
              </c:strCache>
            </c:strRef>
          </c:tx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'DATA-5'!$B$49:$AH$49</c:f>
              <c:numCache>
                <c:formatCode>#\ ##0.0</c:formatCode>
                <c:ptCount val="33"/>
                <c:pt idx="0">
                  <c:v>8442.3516540000001</c:v>
                </c:pt>
                <c:pt idx="1">
                  <c:v>8571.6795430000002</c:v>
                </c:pt>
                <c:pt idx="2">
                  <c:v>8818.0147410000009</c:v>
                </c:pt>
                <c:pt idx="3">
                  <c:v>8915.4293419999995</c:v>
                </c:pt>
                <c:pt idx="4">
                  <c:v>8998.580331000001</c:v>
                </c:pt>
                <c:pt idx="5">
                  <c:v>9127.242776000001</c:v>
                </c:pt>
                <c:pt idx="6">
                  <c:v>9410.9178200000006</c:v>
                </c:pt>
                <c:pt idx="7">
                  <c:v>9561.6102229999997</c:v>
                </c:pt>
                <c:pt idx="8">
                  <c:v>9944.7124189999995</c:v>
                </c:pt>
                <c:pt idx="9">
                  <c:v>10172.238207</c:v>
                </c:pt>
                <c:pt idx="10">
                  <c:v>10180.615954999999</c:v>
                </c:pt>
                <c:pt idx="11">
                  <c:v>10367.775107000001</c:v>
                </c:pt>
                <c:pt idx="12">
                  <c:v>10507.216941999999</c:v>
                </c:pt>
                <c:pt idx="13">
                  <c:v>10620.552353000001</c:v>
                </c:pt>
                <c:pt idx="14">
                  <c:v>10878.753011000001</c:v>
                </c:pt>
                <c:pt idx="15">
                  <c:v>10892.444898</c:v>
                </c:pt>
                <c:pt idx="16">
                  <c:v>11139.386032</c:v>
                </c:pt>
                <c:pt idx="17">
                  <c:v>11321.929481000001</c:v>
                </c:pt>
                <c:pt idx="18">
                  <c:v>11172.530853</c:v>
                </c:pt>
                <c:pt idx="19">
                  <c:v>10936.772718</c:v>
                </c:pt>
                <c:pt idx="20">
                  <c:v>10912.285243</c:v>
                </c:pt>
                <c:pt idx="21">
                  <c:v>10858.756303</c:v>
                </c:pt>
                <c:pt idx="22">
                  <c:v>10454.353289000001</c:v>
                </c:pt>
                <c:pt idx="23">
                  <c:v>10368.640528000002</c:v>
                </c:pt>
                <c:pt idx="24">
                  <c:v>10539.547181</c:v>
                </c:pt>
                <c:pt idx="25">
                  <c:v>10682.282909</c:v>
                </c:pt>
                <c:pt idx="26">
                  <c:v>10916.324081000001</c:v>
                </c:pt>
                <c:pt idx="27">
                  <c:v>11134.776014000001</c:v>
                </c:pt>
                <c:pt idx="28">
                  <c:v>11183.741280999999</c:v>
                </c:pt>
                <c:pt idx="29">
                  <c:v>11292.536503000001</c:v>
                </c:pt>
                <c:pt idx="30">
                  <c:v>9954.2147349999996</c:v>
                </c:pt>
                <c:pt idx="31">
                  <c:v>10730.169352999999</c:v>
                </c:pt>
                <c:pt idx="32">
                  <c:v>10995.668210999998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5-4B23-ACB4-6C964E3D9896}"/>
            </c:ext>
          </c:extLst>
        </c:ser>
        <c:ser>
          <c:idx val="2"/>
          <c:order val="2"/>
          <c:tx>
            <c:strRef>
              <c:f>'DATA-5'!$A$50</c:f>
              <c:strCache>
                <c:ptCount val="1"/>
                <c:pt idx="0">
                  <c:v>Other transport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'DATA-5'!$B$50:$AH$50</c:f>
              <c:numCache>
                <c:formatCode>#\ ##0.0</c:formatCode>
                <c:ptCount val="33"/>
                <c:pt idx="0">
                  <c:v>798.28128500000014</c:v>
                </c:pt>
                <c:pt idx="1">
                  <c:v>784.75797400000135</c:v>
                </c:pt>
                <c:pt idx="2">
                  <c:v>789.77690100000052</c:v>
                </c:pt>
                <c:pt idx="3">
                  <c:v>761.33105299999943</c:v>
                </c:pt>
                <c:pt idx="4">
                  <c:v>750.44901200000015</c:v>
                </c:pt>
                <c:pt idx="5">
                  <c:v>747.49896299999955</c:v>
                </c:pt>
                <c:pt idx="6">
                  <c:v>787.37825399999883</c:v>
                </c:pt>
                <c:pt idx="7">
                  <c:v>796.24617400000056</c:v>
                </c:pt>
                <c:pt idx="8">
                  <c:v>812.18977600000051</c:v>
                </c:pt>
                <c:pt idx="9">
                  <c:v>824.84759599999893</c:v>
                </c:pt>
                <c:pt idx="10">
                  <c:v>826.16313700000012</c:v>
                </c:pt>
                <c:pt idx="11">
                  <c:v>842.58069199999977</c:v>
                </c:pt>
                <c:pt idx="12">
                  <c:v>821.10989900000015</c:v>
                </c:pt>
                <c:pt idx="13">
                  <c:v>866.48969899999906</c:v>
                </c:pt>
                <c:pt idx="14">
                  <c:v>892.32630499999971</c:v>
                </c:pt>
                <c:pt idx="15">
                  <c:v>896.69494299999997</c:v>
                </c:pt>
                <c:pt idx="16">
                  <c:v>885.98757200000068</c:v>
                </c:pt>
                <c:pt idx="17">
                  <c:v>896.62297699999999</c:v>
                </c:pt>
                <c:pt idx="18">
                  <c:v>880.68866699999944</c:v>
                </c:pt>
                <c:pt idx="19">
                  <c:v>813.13573399999927</c:v>
                </c:pt>
                <c:pt idx="20">
                  <c:v>810.43826299999841</c:v>
                </c:pt>
                <c:pt idx="21">
                  <c:v>816.51699400000086</c:v>
                </c:pt>
                <c:pt idx="22">
                  <c:v>811.70066699999938</c:v>
                </c:pt>
                <c:pt idx="23">
                  <c:v>740.93416999999988</c:v>
                </c:pt>
                <c:pt idx="24">
                  <c:v>711.16122000000064</c:v>
                </c:pt>
                <c:pt idx="25">
                  <c:v>722.91605100000095</c:v>
                </c:pt>
                <c:pt idx="26">
                  <c:v>751.03435500000046</c:v>
                </c:pt>
                <c:pt idx="27">
                  <c:v>778.37128399999995</c:v>
                </c:pt>
                <c:pt idx="28">
                  <c:v>788.35149400000091</c:v>
                </c:pt>
                <c:pt idx="29">
                  <c:v>792.86665499999935</c:v>
                </c:pt>
                <c:pt idx="30">
                  <c:v>570.57083999999986</c:v>
                </c:pt>
                <c:pt idx="31">
                  <c:v>650.13856000000055</c:v>
                </c:pt>
                <c:pt idx="32">
                  <c:v>723.17579800000044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5-4B23-ACB4-6C964E3D9896}"/>
            </c:ext>
          </c:extLst>
        </c:ser>
        <c:ser>
          <c:idx val="3"/>
          <c:order val="3"/>
          <c:tx>
            <c:strRef>
              <c:f>'DATA-5'!$A$51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'DATA-5'!$B$51:$AH$51</c:f>
              <c:numCache>
                <c:formatCode>#\ ##0.0</c:formatCode>
                <c:ptCount val="33"/>
                <c:pt idx="0">
                  <c:v>10041.492809000001</c:v>
                </c:pt>
                <c:pt idx="1">
                  <c:v>10605.864104</c:v>
                </c:pt>
                <c:pt idx="2">
                  <c:v>10259.826800000001</c:v>
                </c:pt>
                <c:pt idx="3">
                  <c:v>10624.166905</c:v>
                </c:pt>
                <c:pt idx="4">
                  <c:v>10188.047108999999</c:v>
                </c:pt>
                <c:pt idx="5">
                  <c:v>10455.177942</c:v>
                </c:pt>
                <c:pt idx="6">
                  <c:v>11293.842783</c:v>
                </c:pt>
                <c:pt idx="7">
                  <c:v>10890.427173</c:v>
                </c:pt>
                <c:pt idx="8">
                  <c:v>10895.595494000001</c:v>
                </c:pt>
                <c:pt idx="9">
                  <c:v>10695.476958000001</c:v>
                </c:pt>
                <c:pt idx="10">
                  <c:v>10406.758227</c:v>
                </c:pt>
                <c:pt idx="11">
                  <c:v>10962.380877</c:v>
                </c:pt>
                <c:pt idx="12">
                  <c:v>10732.622137</c:v>
                </c:pt>
                <c:pt idx="13">
                  <c:v>11104.499931</c:v>
                </c:pt>
                <c:pt idx="14">
                  <c:v>11026.167212999999</c:v>
                </c:pt>
                <c:pt idx="15">
                  <c:v>11150.444056</c:v>
                </c:pt>
                <c:pt idx="16">
                  <c:v>11111.496561</c:v>
                </c:pt>
                <c:pt idx="17">
                  <c:v>10435.028470000001</c:v>
                </c:pt>
                <c:pt idx="18">
                  <c:v>11064.224301</c:v>
                </c:pt>
                <c:pt idx="19">
                  <c:v>10985.678129</c:v>
                </c:pt>
                <c:pt idx="20">
                  <c:v>11708.630584</c:v>
                </c:pt>
                <c:pt idx="21">
                  <c:v>10579.571989</c:v>
                </c:pt>
                <c:pt idx="22">
                  <c:v>11045.255743000002</c:v>
                </c:pt>
                <c:pt idx="23">
                  <c:v>11177.737008</c:v>
                </c:pt>
                <c:pt idx="24">
                  <c:v>9846.0821569999989</c:v>
                </c:pt>
                <c:pt idx="25">
                  <c:v>10297.322939</c:v>
                </c:pt>
                <c:pt idx="26">
                  <c:v>10545.32631</c:v>
                </c:pt>
                <c:pt idx="27">
                  <c:v>10580.857393999999</c:v>
                </c:pt>
                <c:pt idx="28">
                  <c:v>10498.374738</c:v>
                </c:pt>
                <c:pt idx="29">
                  <c:v>10410.812765000001</c:v>
                </c:pt>
                <c:pt idx="30">
                  <c:v>10414.359014</c:v>
                </c:pt>
                <c:pt idx="31">
                  <c:v>10974.804029999999</c:v>
                </c:pt>
                <c:pt idx="32">
                  <c:v>10152.762526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5-4B23-ACB4-6C964E3D9896}"/>
            </c:ext>
          </c:extLst>
        </c:ser>
        <c:ser>
          <c:idx val="4"/>
          <c:order val="4"/>
          <c:tx>
            <c:strRef>
              <c:f>'DATA-5'!$A$52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'DATA-5'!$B$52:$AH$52</c:f>
              <c:numCache>
                <c:formatCode>#\ ##0.0</c:formatCode>
                <c:ptCount val="33"/>
                <c:pt idx="0">
                  <c:v>3968.6081320000003</c:v>
                </c:pt>
                <c:pt idx="1">
                  <c:v>4141.986594</c:v>
                </c:pt>
                <c:pt idx="2">
                  <c:v>4006.0365970000003</c:v>
                </c:pt>
                <c:pt idx="3">
                  <c:v>4002.6546090000002</c:v>
                </c:pt>
                <c:pt idx="4">
                  <c:v>3921.8336159999999</c:v>
                </c:pt>
                <c:pt idx="5">
                  <c:v>3993.2443139999996</c:v>
                </c:pt>
                <c:pt idx="6">
                  <c:v>4377.5482300000003</c:v>
                </c:pt>
                <c:pt idx="7">
                  <c:v>4190.0570449999996</c:v>
                </c:pt>
                <c:pt idx="8">
                  <c:v>4228.6661859999995</c:v>
                </c:pt>
                <c:pt idx="9">
                  <c:v>4374.901586</c:v>
                </c:pt>
                <c:pt idx="10">
                  <c:v>4385.7899600000001</c:v>
                </c:pt>
                <c:pt idx="11">
                  <c:v>4654.7210610000002</c:v>
                </c:pt>
                <c:pt idx="12">
                  <c:v>4606.0075590000006</c:v>
                </c:pt>
                <c:pt idx="13">
                  <c:v>5156.8346890000003</c:v>
                </c:pt>
                <c:pt idx="14">
                  <c:v>5292.5107800000005</c:v>
                </c:pt>
                <c:pt idx="15">
                  <c:v>5358.205559</c:v>
                </c:pt>
                <c:pt idx="16">
                  <c:v>5568.7422769999994</c:v>
                </c:pt>
                <c:pt idx="17">
                  <c:v>5287.7969590000002</c:v>
                </c:pt>
                <c:pt idx="18">
                  <c:v>5617.8022189999992</c:v>
                </c:pt>
                <c:pt idx="19">
                  <c:v>5624.6692649999995</c:v>
                </c:pt>
                <c:pt idx="20">
                  <c:v>5860.4191710000005</c:v>
                </c:pt>
                <c:pt idx="21">
                  <c:v>5372.4990580000003</c:v>
                </c:pt>
                <c:pt idx="22">
                  <c:v>5489.4551169999995</c:v>
                </c:pt>
                <c:pt idx="23">
                  <c:v>5552.1289740000002</c:v>
                </c:pt>
                <c:pt idx="24">
                  <c:v>5165.489278</c:v>
                </c:pt>
                <c:pt idx="25">
                  <c:v>5383.9783210000005</c:v>
                </c:pt>
                <c:pt idx="26">
                  <c:v>5450.6768490000004</c:v>
                </c:pt>
                <c:pt idx="27">
                  <c:v>5605.4198690000003</c:v>
                </c:pt>
                <c:pt idx="28">
                  <c:v>5525.5992550000001</c:v>
                </c:pt>
                <c:pt idx="29">
                  <c:v>5395.7695269999995</c:v>
                </c:pt>
                <c:pt idx="30">
                  <c:v>5082.1740230000005</c:v>
                </c:pt>
                <c:pt idx="31">
                  <c:v>5443.1003310000006</c:v>
                </c:pt>
                <c:pt idx="32">
                  <c:v>5079.7589250000001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A5-4B23-ACB4-6C964E3D9896}"/>
            </c:ext>
          </c:extLst>
        </c:ser>
        <c:ser>
          <c:idx val="5"/>
          <c:order val="5"/>
          <c:tx>
            <c:strRef>
              <c:f>'DATA-5'!$A$53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'DATA-5'!$B$53:$AH$53</c:f>
              <c:numCache>
                <c:formatCode>#\ ##0.0</c:formatCode>
                <c:ptCount val="33"/>
                <c:pt idx="0">
                  <c:v>1711.2036860000007</c:v>
                </c:pt>
                <c:pt idx="1">
                  <c:v>1741.7987090000024</c:v>
                </c:pt>
                <c:pt idx="2">
                  <c:v>1639.5843640000021</c:v>
                </c:pt>
                <c:pt idx="3">
                  <c:v>1624.1177080000052</c:v>
                </c:pt>
                <c:pt idx="4">
                  <c:v>1628.919673999997</c:v>
                </c:pt>
                <c:pt idx="5">
                  <c:v>1673.0727340000012</c:v>
                </c:pt>
                <c:pt idx="6">
                  <c:v>1735.8082560000039</c:v>
                </c:pt>
                <c:pt idx="7">
                  <c:v>1672.9999720000051</c:v>
                </c:pt>
                <c:pt idx="8">
                  <c:v>1664.1519120000012</c:v>
                </c:pt>
                <c:pt idx="9">
                  <c:v>1570.3531920000023</c:v>
                </c:pt>
                <c:pt idx="10">
                  <c:v>1628.7807919999977</c:v>
                </c:pt>
                <c:pt idx="11">
                  <c:v>1639.792508999999</c:v>
                </c:pt>
                <c:pt idx="12">
                  <c:v>1604.3758030000026</c:v>
                </c:pt>
                <c:pt idx="13">
                  <c:v>1450.5065909999976</c:v>
                </c:pt>
                <c:pt idx="14">
                  <c:v>1490.3474270000079</c:v>
                </c:pt>
                <c:pt idx="15">
                  <c:v>1492.834213999995</c:v>
                </c:pt>
                <c:pt idx="16">
                  <c:v>1454.8881229999897</c:v>
                </c:pt>
                <c:pt idx="17">
                  <c:v>1242.2915229999999</c:v>
                </c:pt>
                <c:pt idx="18">
                  <c:v>1223.5756780000011</c:v>
                </c:pt>
                <c:pt idx="19">
                  <c:v>1199.1615999999995</c:v>
                </c:pt>
                <c:pt idx="20">
                  <c:v>1275.007568999994</c:v>
                </c:pt>
                <c:pt idx="21">
                  <c:v>1269.5936719999954</c:v>
                </c:pt>
                <c:pt idx="22">
                  <c:v>1260.3191399999996</c:v>
                </c:pt>
                <c:pt idx="23">
                  <c:v>1271.9694220000019</c:v>
                </c:pt>
                <c:pt idx="24">
                  <c:v>1248.6588100000008</c:v>
                </c:pt>
                <c:pt idx="25">
                  <c:v>1233.9486500000057</c:v>
                </c:pt>
                <c:pt idx="26">
                  <c:v>1243.2358299999978</c:v>
                </c:pt>
                <c:pt idx="27">
                  <c:v>1258.5807260000001</c:v>
                </c:pt>
                <c:pt idx="28">
                  <c:v>1359.9206430000049</c:v>
                </c:pt>
                <c:pt idx="29">
                  <c:v>1374.0821769999966</c:v>
                </c:pt>
                <c:pt idx="30">
                  <c:v>1394.5200499999992</c:v>
                </c:pt>
                <c:pt idx="31">
                  <c:v>1413.6423809999978</c:v>
                </c:pt>
                <c:pt idx="32">
                  <c:v>1347.0799240000051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A5-4B23-ACB4-6C964E3D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511080"/>
        <c:axId val="578515392"/>
      </c:areaChart>
      <c:catAx>
        <c:axId val="578511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8515392"/>
        <c:crosses val="autoZero"/>
        <c:auto val="1"/>
        <c:lblAlgn val="ctr"/>
        <c:lblOffset val="100"/>
        <c:tickMarkSkip val="1"/>
        <c:noMultiLvlLbl val="0"/>
      </c:catAx>
      <c:valAx>
        <c:axId val="578515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110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5746683303931273"/>
          <c:y val="0.91855511220036479"/>
          <c:w val="0.48506626220902715"/>
          <c:h val="2.68841081057336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intensity of the economy, in selected years, 2012-2022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(kilogram of oil equivalent per € thousand)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58877271488605E-2"/>
          <c:y val="7.643659605310843E-2"/>
          <c:w val="0.92637157035698403"/>
          <c:h val="0.74037569048638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'DATA-6'!$D$16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'DATA-6'!$A$17:$A$43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'DATA-6'!$D$17:$D$43</c:f>
              <c:numCache>
                <c:formatCode>#,##0.00</c:formatCode>
                <c:ptCount val="27"/>
                <c:pt idx="0" formatCode="#,##0.##########">
                  <c:v>162.36000000000001</c:v>
                </c:pt>
                <c:pt idx="1">
                  <c:v>468.7</c:v>
                </c:pt>
                <c:pt idx="2" formatCode="#,##0.##########">
                  <c:v>271.20999999999998</c:v>
                </c:pt>
                <c:pt idx="3" formatCode="#,##0.##########">
                  <c:v>75.64</c:v>
                </c:pt>
                <c:pt idx="4" formatCode="#,##0.##########">
                  <c:v>121.87</c:v>
                </c:pt>
                <c:pt idx="5" formatCode="#,##0.##########">
                  <c:v>347.96</c:v>
                </c:pt>
                <c:pt idx="6" formatCode="#,##0.##########">
                  <c:v>83.57</c:v>
                </c:pt>
                <c:pt idx="7" formatCode="#,##0.##########">
                  <c:v>157.72</c:v>
                </c:pt>
                <c:pt idx="8" formatCode="#,##0.##########">
                  <c:v>133.13999999999999</c:v>
                </c:pt>
                <c:pt idx="9" formatCode="#,##0.##########">
                  <c:v>130.69</c:v>
                </c:pt>
                <c:pt idx="10" formatCode="#,##0.##########">
                  <c:v>195.05</c:v>
                </c:pt>
                <c:pt idx="11" formatCode="#,##0.##########">
                  <c:v>106.02</c:v>
                </c:pt>
                <c:pt idx="12" formatCode="#,##0.##########">
                  <c:v>144.99</c:v>
                </c:pt>
                <c:pt idx="13" formatCode="#,##0.##########">
                  <c:v>242.62</c:v>
                </c:pt>
                <c:pt idx="14" formatCode="#,##0.##########">
                  <c:v>244.22</c:v>
                </c:pt>
                <c:pt idx="15" formatCode="#,##0.##########">
                  <c:v>102.42</c:v>
                </c:pt>
                <c:pt idx="16" formatCode="#,##0.##########">
                  <c:v>246.81</c:v>
                </c:pt>
                <c:pt idx="17" formatCode="#,##0.##########">
                  <c:v>303.85000000000002</c:v>
                </c:pt>
                <c:pt idx="18">
                  <c:v>147</c:v>
                </c:pt>
                <c:pt idx="19" formatCode="#,##0.##########">
                  <c:v>110.04</c:v>
                </c:pt>
                <c:pt idx="20" formatCode="#,##0.##########">
                  <c:v>255.71</c:v>
                </c:pt>
                <c:pt idx="21" formatCode="#,##0.##########">
                  <c:v>135.57</c:v>
                </c:pt>
                <c:pt idx="22" formatCode="#,##0.##########">
                  <c:v>256.11</c:v>
                </c:pt>
                <c:pt idx="23" formatCode="#,##0.##########">
                  <c:v>196.45</c:v>
                </c:pt>
                <c:pt idx="24" formatCode="#,##0.##########">
                  <c:v>241.87</c:v>
                </c:pt>
                <c:pt idx="25" formatCode="#,##0.##########">
                  <c:v>180.27</c:v>
                </c:pt>
                <c:pt idx="26" formatCode="#,##0.##########">
                  <c:v>136.34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F-42CE-8B3A-8A420253969D}"/>
            </c:ext>
          </c:extLst>
        </c:ser>
        <c:ser>
          <c:idx val="1"/>
          <c:order val="1"/>
          <c:tx>
            <c:strRef>
              <c:f>'DATA-6'!$I$16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'DATA-6'!$A$17:$A$43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'DATA-6'!$I$17:$I$43</c:f>
              <c:numCache>
                <c:formatCode>#,##0.##########</c:formatCode>
                <c:ptCount val="27"/>
                <c:pt idx="0">
                  <c:v>160.35</c:v>
                </c:pt>
                <c:pt idx="1">
                  <c:v>439.38</c:v>
                </c:pt>
                <c:pt idx="2">
                  <c:v>234.66</c:v>
                </c:pt>
                <c:pt idx="3">
                  <c:v>66.87</c:v>
                </c:pt>
                <c:pt idx="4">
                  <c:v>110.79</c:v>
                </c:pt>
                <c:pt idx="5">
                  <c:v>328.79</c:v>
                </c:pt>
                <c:pt idx="6">
                  <c:v>58.04</c:v>
                </c:pt>
                <c:pt idx="7">
                  <c:v>144.18</c:v>
                </c:pt>
                <c:pt idx="8">
                  <c:v>120.59</c:v>
                </c:pt>
                <c:pt idx="9">
                  <c:v>118.65</c:v>
                </c:pt>
                <c:pt idx="10">
                  <c:v>182.41</c:v>
                </c:pt>
                <c:pt idx="11" formatCode="#,##0.00">
                  <c:v>100.9</c:v>
                </c:pt>
                <c:pt idx="12">
                  <c:v>140.11000000000001</c:v>
                </c:pt>
                <c:pt idx="13" formatCode="#,##0.00">
                  <c:v>213.9</c:v>
                </c:pt>
                <c:pt idx="14">
                  <c:v>217.97</c:v>
                </c:pt>
                <c:pt idx="15">
                  <c:v>86.33</c:v>
                </c:pt>
                <c:pt idx="16">
                  <c:v>226.48</c:v>
                </c:pt>
                <c:pt idx="17">
                  <c:v>291.02999999999997</c:v>
                </c:pt>
                <c:pt idx="18">
                  <c:v>124.75</c:v>
                </c:pt>
                <c:pt idx="19">
                  <c:v>107.07</c:v>
                </c:pt>
                <c:pt idx="20">
                  <c:v>232.77</c:v>
                </c:pt>
                <c:pt idx="21" formatCode="#,##0.00">
                  <c:v>139.80000000000001</c:v>
                </c:pt>
                <c:pt idx="22">
                  <c:v>204.91</c:v>
                </c:pt>
                <c:pt idx="23">
                  <c:v>175.74</c:v>
                </c:pt>
                <c:pt idx="24">
                  <c:v>219.19</c:v>
                </c:pt>
                <c:pt idx="25">
                  <c:v>172.73</c:v>
                </c:pt>
                <c:pt idx="26">
                  <c:v>120.58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F-42CE-8B3A-8A420253969D}"/>
            </c:ext>
          </c:extLst>
        </c:ser>
        <c:ser>
          <c:idx val="2"/>
          <c:order val="2"/>
          <c:tx>
            <c:strRef>
              <c:f>'DATA-6'!$N$16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'DATA-6'!$A$17:$A$43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'DATA-6'!$N$17:$N$43</c:f>
              <c:numCache>
                <c:formatCode>#,##0.##########</c:formatCode>
                <c:ptCount val="27"/>
                <c:pt idx="0">
                  <c:v>138.52000000000001</c:v>
                </c:pt>
                <c:pt idx="1">
                  <c:v>394.95</c:v>
                </c:pt>
                <c:pt idx="2">
                  <c:v>212.22</c:v>
                </c:pt>
                <c:pt idx="3">
                  <c:v>56.34</c:v>
                </c:pt>
                <c:pt idx="4">
                  <c:v>94.03</c:v>
                </c:pt>
                <c:pt idx="5">
                  <c:v>238.55</c:v>
                </c:pt>
                <c:pt idx="6">
                  <c:v>37.35</c:v>
                </c:pt>
                <c:pt idx="7">
                  <c:v>120.24</c:v>
                </c:pt>
                <c:pt idx="8">
                  <c:v>108.02</c:v>
                </c:pt>
                <c:pt idx="9">
                  <c:v>97.29</c:v>
                </c:pt>
                <c:pt idx="10">
                  <c:v>148.81</c:v>
                </c:pt>
                <c:pt idx="11">
                  <c:v>90.21</c:v>
                </c:pt>
                <c:pt idx="12">
                  <c:v>113.94</c:v>
                </c:pt>
                <c:pt idx="13">
                  <c:v>180.21</c:v>
                </c:pt>
                <c:pt idx="14">
                  <c:v>170.37</c:v>
                </c:pt>
                <c:pt idx="15">
                  <c:v>68.040000000000006</c:v>
                </c:pt>
                <c:pt idx="16">
                  <c:v>185.54</c:v>
                </c:pt>
                <c:pt idx="17">
                  <c:v>232.44</c:v>
                </c:pt>
                <c:pt idx="18">
                  <c:v>101.52</c:v>
                </c:pt>
                <c:pt idx="19">
                  <c:v>94.07</c:v>
                </c:pt>
                <c:pt idx="20">
                  <c:v>189.71</c:v>
                </c:pt>
                <c:pt idx="21">
                  <c:v>117.08</c:v>
                </c:pt>
                <c:pt idx="22">
                  <c:v>165.72</c:v>
                </c:pt>
                <c:pt idx="23">
                  <c:v>138.13999999999999</c:v>
                </c:pt>
                <c:pt idx="24">
                  <c:v>185.31</c:v>
                </c:pt>
                <c:pt idx="25">
                  <c:v>156.83000000000001</c:v>
                </c:pt>
                <c:pt idx="26">
                  <c:v>98.63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F-42CE-8B3A-8A4202539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516176"/>
        <c:axId val="578514608"/>
      </c:barChart>
      <c:catAx>
        <c:axId val="57851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8514608"/>
        <c:crosses val="autoZero"/>
        <c:auto val="1"/>
        <c:lblAlgn val="ctr"/>
        <c:lblOffset val="100"/>
        <c:tickMarkSkip val="1"/>
        <c:noMultiLvlLbl val="0"/>
      </c:catAx>
      <c:valAx>
        <c:axId val="578514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16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190840898985989"/>
          <c:y val="0.93110741387452112"/>
          <c:w val="0.12711214376891414"/>
          <c:h val="2.68841081057336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available energy per capita, 1990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(Gigajoules per capita)</a:t>
            </a:r>
          </a:p>
        </c:rich>
      </c:tx>
      <c:layout>
        <c:manualLayout>
          <c:xMode val="edge"/>
          <c:yMode val="edge"/>
          <c:x val="3.6429872495446266E-3"/>
          <c:y val="2.48292985723153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309431607934253"/>
          <c:y val="4.3608557310224491E-2"/>
          <c:w val="0.77223104284095634"/>
          <c:h val="0.914353729526826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'DATA-7'!$B$114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'DATA-7'!$A$115:$A$159</c15:sqref>
                  </c15:fullRef>
                </c:ext>
              </c:extLst>
              <c:f>('DATA-7'!$A$115:$A$147,'DATA-7'!$A$149:$A$159)</c:f>
              <c:strCache>
                <c:ptCount val="43"/>
                <c:pt idx="0">
                  <c:v>EU</c:v>
                </c:pt>
                <c:pt idx="2">
                  <c:v>Luxembourg</c:v>
                </c:pt>
                <c:pt idx="3">
                  <c:v>Finland</c:v>
                </c:pt>
                <c:pt idx="4">
                  <c:v>Malta</c:v>
                </c:pt>
                <c:pt idx="5">
                  <c:v>Belgium</c:v>
                </c:pt>
                <c:pt idx="6">
                  <c:v>Sweden</c:v>
                </c:pt>
                <c:pt idx="7">
                  <c:v>Netherlands</c:v>
                </c:pt>
                <c:pt idx="8">
                  <c:v>Czechia</c:v>
                </c:pt>
                <c:pt idx="9">
                  <c:v>Estonia</c:v>
                </c:pt>
                <c:pt idx="10">
                  <c:v>Austria</c:v>
                </c:pt>
                <c:pt idx="11">
                  <c:v>Germany</c:v>
                </c:pt>
                <c:pt idx="12">
                  <c:v>France</c:v>
                </c:pt>
                <c:pt idx="13">
                  <c:v>Cyprus</c:v>
                </c:pt>
                <c:pt idx="14">
                  <c:v>Slovakia</c:v>
                </c:pt>
                <c:pt idx="15">
                  <c:v>Slovenia</c:v>
                </c:pt>
                <c:pt idx="16">
                  <c:v>Denmark</c:v>
                </c:pt>
                <c:pt idx="17">
                  <c:v>Ireland</c:v>
                </c:pt>
                <c:pt idx="18">
                  <c:v>Bulgaria</c:v>
                </c:pt>
                <c:pt idx="19">
                  <c:v>Poland</c:v>
                </c:pt>
                <c:pt idx="20">
                  <c:v>Spain</c:v>
                </c:pt>
                <c:pt idx="21">
                  <c:v>Hungary</c:v>
                </c:pt>
                <c:pt idx="22">
                  <c:v>Lithuania</c:v>
                </c:pt>
                <c:pt idx="23">
                  <c:v>Italy</c:v>
                </c:pt>
                <c:pt idx="24">
                  <c:v>Latvia</c:v>
                </c:pt>
                <c:pt idx="25">
                  <c:v>Greece</c:v>
                </c:pt>
                <c:pt idx="26">
                  <c:v>Portugal</c:v>
                </c:pt>
                <c:pt idx="27">
                  <c:v>Croatia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North Macedonia</c:v>
                </c:pt>
                <c:pt idx="34">
                  <c:v>Georgia</c:v>
                </c:pt>
                <c:pt idx="35">
                  <c:v>Montenegro</c:v>
                </c:pt>
                <c:pt idx="36">
                  <c:v>Türkiye</c:v>
                </c:pt>
                <c:pt idx="37">
                  <c:v>Serbia</c:v>
                </c:pt>
                <c:pt idx="38">
                  <c:v>Bosnia and Herzegovina</c:v>
                </c:pt>
                <c:pt idx="39">
                  <c:v>Moldova</c:v>
                </c:pt>
                <c:pt idx="40">
                  <c:v>Ukraine</c:v>
                </c:pt>
                <c:pt idx="42">
                  <c:v>Kosovo*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('DATA-7'!$B$115:$B$158,'DATA-7'!$A$160)</c15:sqref>
                  </c15:fullRef>
                </c:ext>
              </c:extLst>
              <c:f>('DATA-7'!$B$115:$B$147,'DATA-7'!$B$149:$B$158,'DATA-7'!$A$160)</c:f>
              <c:numCache>
                <c:formatCode>_-* #,##0.00\ _€_-;\-* #,##0.00\ _€_-;_-* "-"??\ _€_-;_-@_-</c:formatCode>
                <c:ptCount val="44"/>
                <c:pt idx="0">
                  <c:v>149.21353192163221</c:v>
                </c:pt>
                <c:pt idx="2">
                  <c:v>387.54326127076195</c:v>
                </c:pt>
                <c:pt idx="3">
                  <c:v>245.86895862260707</c:v>
                </c:pt>
                <c:pt idx="4">
                  <c:v>94.830179042646762</c:v>
                </c:pt>
                <c:pt idx="5">
                  <c:v>222.34966327167203</c:v>
                </c:pt>
                <c:pt idx="6">
                  <c:v>235.8650277077424</c:v>
                </c:pt>
                <c:pt idx="7">
                  <c:v>224.60978961729518</c:v>
                </c:pt>
                <c:pt idx="8">
                  <c:v>202.00268690657552</c:v>
                </c:pt>
                <c:pt idx="9">
                  <c:v>291.24684849538295</c:v>
                </c:pt>
                <c:pt idx="10">
                  <c:v>138.80746997508638</c:v>
                </c:pt>
                <c:pt idx="11">
                  <c:v>239.29996908854773</c:v>
                </c:pt>
                <c:pt idx="12">
                  <c:v>0</c:v>
                </c:pt>
                <c:pt idx="13">
                  <c:v>122.52258340536623</c:v>
                </c:pt>
                <c:pt idx="14">
                  <c:v>168.51153921874371</c:v>
                </c:pt>
                <c:pt idx="15">
                  <c:v>120.25027186748797</c:v>
                </c:pt>
                <c:pt idx="16">
                  <c:v>154.33965318049641</c:v>
                </c:pt>
                <c:pt idx="17">
                  <c:v>122.84431859981694</c:v>
                </c:pt>
                <c:pt idx="18">
                  <c:v>134.95358004988532</c:v>
                </c:pt>
                <c:pt idx="19">
                  <c:v>114.18451040123846</c:v>
                </c:pt>
                <c:pt idx="20">
                  <c:v>99.262651207839184</c:v>
                </c:pt>
                <c:pt idx="21">
                  <c:v>117.63408262483129</c:v>
                </c:pt>
                <c:pt idx="22">
                  <c:v>185.74697566781131</c:v>
                </c:pt>
                <c:pt idx="23">
                  <c:v>111.35796073895182</c:v>
                </c:pt>
                <c:pt idx="24">
                  <c:v>132.21362072454971</c:v>
                </c:pt>
                <c:pt idx="25">
                  <c:v>102.3597102903578</c:v>
                </c:pt>
                <c:pt idx="26">
                  <c:v>74.782928162729164</c:v>
                </c:pt>
                <c:pt idx="27">
                  <c:v>84.730861198904748</c:v>
                </c:pt>
                <c:pt idx="28">
                  <c:v>113.96785893308007</c:v>
                </c:pt>
                <c:pt idx="30">
                  <c:v>399.3598518430955</c:v>
                </c:pt>
                <c:pt idx="31">
                  <c:v>211.24750514750838</c:v>
                </c:pt>
                <c:pt idx="33">
                  <c:v>55.115312563230432</c:v>
                </c:pt>
                <c:pt idx="34">
                  <c:v>0</c:v>
                </c:pt>
                <c:pt idx="35">
                  <c:v>0</c:v>
                </c:pt>
                <c:pt idx="36">
                  <c:v>39.163143078626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8-4E59-ADDF-3CEEECDEFDB8}"/>
            </c:ext>
          </c:extLst>
        </c:ser>
        <c:ser>
          <c:idx val="1"/>
          <c:order val="1"/>
          <c:tx>
            <c:strRef>
              <c:f>'DATA-7'!$AH$114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'DATA-7'!$A$115:$A$159</c15:sqref>
                  </c15:fullRef>
                </c:ext>
              </c:extLst>
              <c:f>('DATA-7'!$A$115:$A$147,'DATA-7'!$A$149:$A$159)</c:f>
              <c:strCache>
                <c:ptCount val="43"/>
                <c:pt idx="0">
                  <c:v>EU</c:v>
                </c:pt>
                <c:pt idx="2">
                  <c:v>Luxembourg</c:v>
                </c:pt>
                <c:pt idx="3">
                  <c:v>Finland</c:v>
                </c:pt>
                <c:pt idx="4">
                  <c:v>Malta</c:v>
                </c:pt>
                <c:pt idx="5">
                  <c:v>Belgium</c:v>
                </c:pt>
                <c:pt idx="6">
                  <c:v>Sweden</c:v>
                </c:pt>
                <c:pt idx="7">
                  <c:v>Netherlands</c:v>
                </c:pt>
                <c:pt idx="8">
                  <c:v>Czechia</c:v>
                </c:pt>
                <c:pt idx="9">
                  <c:v>Estonia</c:v>
                </c:pt>
                <c:pt idx="10">
                  <c:v>Austria</c:v>
                </c:pt>
                <c:pt idx="11">
                  <c:v>Germany</c:v>
                </c:pt>
                <c:pt idx="12">
                  <c:v>France</c:v>
                </c:pt>
                <c:pt idx="13">
                  <c:v>Cyprus</c:v>
                </c:pt>
                <c:pt idx="14">
                  <c:v>Slovakia</c:v>
                </c:pt>
                <c:pt idx="15">
                  <c:v>Slovenia</c:v>
                </c:pt>
                <c:pt idx="16">
                  <c:v>Denmark</c:v>
                </c:pt>
                <c:pt idx="17">
                  <c:v>Ireland</c:v>
                </c:pt>
                <c:pt idx="18">
                  <c:v>Bulgaria</c:v>
                </c:pt>
                <c:pt idx="19">
                  <c:v>Poland</c:v>
                </c:pt>
                <c:pt idx="20">
                  <c:v>Spain</c:v>
                </c:pt>
                <c:pt idx="21">
                  <c:v>Hungary</c:v>
                </c:pt>
                <c:pt idx="22">
                  <c:v>Lithuania</c:v>
                </c:pt>
                <c:pt idx="23">
                  <c:v>Italy</c:v>
                </c:pt>
                <c:pt idx="24">
                  <c:v>Latvia</c:v>
                </c:pt>
                <c:pt idx="25">
                  <c:v>Greece</c:v>
                </c:pt>
                <c:pt idx="26">
                  <c:v>Portugal</c:v>
                </c:pt>
                <c:pt idx="27">
                  <c:v>Croatia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North Macedonia</c:v>
                </c:pt>
                <c:pt idx="34">
                  <c:v>Georgia</c:v>
                </c:pt>
                <c:pt idx="35">
                  <c:v>Montenegro</c:v>
                </c:pt>
                <c:pt idx="36">
                  <c:v>Türkiye</c:v>
                </c:pt>
                <c:pt idx="37">
                  <c:v>Serbia</c:v>
                </c:pt>
                <c:pt idx="38">
                  <c:v>Bosnia and Herzegovina</c:v>
                </c:pt>
                <c:pt idx="39">
                  <c:v>Moldova</c:v>
                </c:pt>
                <c:pt idx="40">
                  <c:v>Ukraine</c:v>
                </c:pt>
                <c:pt idx="42">
                  <c:v>Kosovo*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'DATA-7'!$AH$115:$AH$158</c15:sqref>
                  </c15:fullRef>
                </c:ext>
              </c:extLst>
              <c:f>('DATA-7'!$AH$115:$AH$147,'DATA-7'!$AH$149:$AH$158)</c:f>
              <c:numCache>
                <c:formatCode>_-* #,##0.00\ _€_-;\-* #,##0.00\ _€_-;_-* "-"??\ _€_-;_-@_-</c:formatCode>
                <c:ptCount val="43"/>
                <c:pt idx="0">
                  <c:v>130.83800121050422</c:v>
                </c:pt>
                <c:pt idx="2">
                  <c:v>248.30099613106353</c:v>
                </c:pt>
                <c:pt idx="3">
                  <c:v>247.75556577300804</c:v>
                </c:pt>
                <c:pt idx="4">
                  <c:v>244.38577387225007</c:v>
                </c:pt>
                <c:pt idx="5">
                  <c:v>215.96757529487746</c:v>
                </c:pt>
                <c:pt idx="6">
                  <c:v>191.75339871718506</c:v>
                </c:pt>
                <c:pt idx="7">
                  <c:v>187.37571287782524</c:v>
                </c:pt>
                <c:pt idx="8">
                  <c:v>166.66823892688083</c:v>
                </c:pt>
                <c:pt idx="9">
                  <c:v>162.32022471910113</c:v>
                </c:pt>
                <c:pt idx="10">
                  <c:v>151.20822628177595</c:v>
                </c:pt>
                <c:pt idx="11">
                  <c:v>142.72197370730876</c:v>
                </c:pt>
                <c:pt idx="12">
                  <c:v>136.32828046353481</c:v>
                </c:pt>
                <c:pt idx="13">
                  <c:v>132.31666896944307</c:v>
                </c:pt>
                <c:pt idx="14">
                  <c:v>128.02356205811827</c:v>
                </c:pt>
                <c:pt idx="15">
                  <c:v>126.54373522907395</c:v>
                </c:pt>
                <c:pt idx="16">
                  <c:v>122.53727794028011</c:v>
                </c:pt>
                <c:pt idx="17">
                  <c:v>122.39285285149971</c:v>
                </c:pt>
                <c:pt idx="18">
                  <c:v>120.13036645899794</c:v>
                </c:pt>
                <c:pt idx="19">
                  <c:v>119.09226996618384</c:v>
                </c:pt>
                <c:pt idx="20">
                  <c:v>113.0884492750632</c:v>
                </c:pt>
                <c:pt idx="21">
                  <c:v>111.44160837897783</c:v>
                </c:pt>
                <c:pt idx="22">
                  <c:v>108.72153080650806</c:v>
                </c:pt>
                <c:pt idx="23">
                  <c:v>106.76627347256697</c:v>
                </c:pt>
                <c:pt idx="24">
                  <c:v>100.73078335839877</c:v>
                </c:pt>
                <c:pt idx="25">
                  <c:v>95.161376403447036</c:v>
                </c:pt>
                <c:pt idx="26">
                  <c:v>94.190679964397361</c:v>
                </c:pt>
                <c:pt idx="27">
                  <c:v>92.433134876712217</c:v>
                </c:pt>
                <c:pt idx="28">
                  <c:v>69.660011642406417</c:v>
                </c:pt>
                <c:pt idx="30">
                  <c:v>0</c:v>
                </c:pt>
                <c:pt idx="31">
                  <c:v>208.54493490646547</c:v>
                </c:pt>
                <c:pt idx="33">
                  <c:v>62.477511466354294</c:v>
                </c:pt>
                <c:pt idx="34">
                  <c:v>66.625688497706619</c:v>
                </c:pt>
                <c:pt idx="35">
                  <c:v>71.95717382540883</c:v>
                </c:pt>
                <c:pt idx="36">
                  <c:v>83.796964282342358</c:v>
                </c:pt>
                <c:pt idx="37">
                  <c:v>101.25527779841565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62.830357429743785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8-4E59-ADDF-3CEEECDEF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518136"/>
        <c:axId val="578518920"/>
      </c:barChart>
      <c:catAx>
        <c:axId val="578518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8518920"/>
        <c:crosses val="autoZero"/>
        <c:auto val="1"/>
        <c:lblAlgn val="ctr"/>
        <c:lblOffset val="100"/>
        <c:tickMarkSkip val="1"/>
        <c:noMultiLvlLbl val="0"/>
      </c:catAx>
      <c:valAx>
        <c:axId val="578518920"/>
        <c:scaling>
          <c:orientation val="minMax"/>
          <c:max val="45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18136"/>
        <c:crosses val="max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45762926150624617"/>
          <c:y val="0.96072259124034076"/>
          <c:w val="8.4741405275160275E-2"/>
          <c:h val="1.196518033011236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dependency by fuel, EU, in selected years,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80773919653485E-2"/>
          <c:y val="7.643659605310843E-2"/>
          <c:w val="0.92742265823329462"/>
          <c:h val="0.67015978651204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'DATA-8'!$A$103</c:f>
              <c:strCache>
                <c:ptCount val="1"/>
                <c:pt idx="0">
                  <c:v>Solid fossil fuels - domestic production and stocks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'DATA-8'!$C$102:$BA$102</c:f>
              <c:numCache>
                <c:formatCode>General</c:formatCode>
                <c:ptCount val="51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</c:numCache>
            </c:numRef>
          </c:cat>
          <c:val>
            <c:numRef>
              <c:f>'DATA-8'!$C$103:$BA$103</c:f>
              <c:numCache>
                <c:formatCode>General</c:formatCode>
                <c:ptCount val="51"/>
                <c:pt idx="0" formatCode="#,##0">
                  <c:v>13037.087189</c:v>
                </c:pt>
                <c:pt idx="4" formatCode="#,##0">
                  <c:v>10182.422258000001</c:v>
                </c:pt>
                <c:pt idx="8" formatCode="#,##0">
                  <c:v>8195.3013240000018</c:v>
                </c:pt>
                <c:pt idx="12" formatCode="#,##0">
                  <c:v>7381.9301510000014</c:v>
                </c:pt>
                <c:pt idx="16" formatCode="#,##0">
                  <c:v>6337.720373000001</c:v>
                </c:pt>
                <c:pt idx="20" formatCode="#,##0">
                  <c:v>5782.5657289999999</c:v>
                </c:pt>
                <c:pt idx="24" formatCode="#,##0">
                  <c:v>5538.3218539999998</c:v>
                </c:pt>
                <c:pt idx="28" formatCode="#,##0">
                  <c:v>5198.697713999999</c:v>
                </c:pt>
                <c:pt idx="32" formatCode="#,##0">
                  <c:v>4948.917895999999</c:v>
                </c:pt>
                <c:pt idx="36" formatCode="#,##0">
                  <c:v>4078.4168729999997</c:v>
                </c:pt>
                <c:pt idx="40" formatCode="#,##0">
                  <c:v>3777.5846750000001</c:v>
                </c:pt>
                <c:pt idx="44" formatCode="#,##0">
                  <c:v>4291.1639890000006</c:v>
                </c:pt>
                <c:pt idx="48" formatCode="#,##0">
                  <c:v>3679.6806839999999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B-412E-BF7D-FB01864C568D}"/>
            </c:ext>
          </c:extLst>
        </c:ser>
        <c:ser>
          <c:idx val="1"/>
          <c:order val="1"/>
          <c:tx>
            <c:strRef>
              <c:f>'DATA-8'!$A$104</c:f>
              <c:strCache>
                <c:ptCount val="1"/>
                <c:pt idx="0">
                  <c:v>Total petroleum products - domestic production and stocks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'DATA-8'!$C$102:$BA$102</c:f>
              <c:numCache>
                <c:formatCode>General</c:formatCode>
                <c:ptCount val="51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</c:numCache>
            </c:numRef>
          </c:cat>
          <c:val>
            <c:numRef>
              <c:f>'DATA-8'!$C$104:$BA$104</c:f>
              <c:numCache>
                <c:formatCode>#,##0</c:formatCode>
                <c:ptCount val="51"/>
                <c:pt idx="1">
                  <c:v>1689.3981050000039</c:v>
                </c:pt>
                <c:pt idx="5">
                  <c:v>1776.2169360000007</c:v>
                </c:pt>
                <c:pt idx="9">
                  <c:v>1746.1608520000009</c:v>
                </c:pt>
                <c:pt idx="13">
                  <c:v>1663.6783449999966</c:v>
                </c:pt>
                <c:pt idx="17">
                  <c:v>1479.426964000002</c:v>
                </c:pt>
                <c:pt idx="21">
                  <c:v>732.22220700000253</c:v>
                </c:pt>
                <c:pt idx="25">
                  <c:v>1191.3496389999964</c:v>
                </c:pt>
                <c:pt idx="29">
                  <c:v>1450.0032709999978</c:v>
                </c:pt>
                <c:pt idx="33">
                  <c:v>1254.2675990000025</c:v>
                </c:pt>
                <c:pt idx="37">
                  <c:v>747.73931199999788</c:v>
                </c:pt>
                <c:pt idx="41">
                  <c:v>637.94253500000195</c:v>
                </c:pt>
                <c:pt idx="45">
                  <c:v>1739.2971230000003</c:v>
                </c:pt>
                <c:pt idx="49">
                  <c:v>489.95738100000017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B-412E-BF7D-FB01864C568D}"/>
            </c:ext>
          </c:extLst>
        </c:ser>
        <c:ser>
          <c:idx val="2"/>
          <c:order val="2"/>
          <c:tx>
            <c:strRef>
              <c:f>'DATA-8'!$A$105</c:f>
              <c:strCache>
                <c:ptCount val="1"/>
                <c:pt idx="0">
                  <c:v>Gas  - domestic production and stocks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'DATA-8'!$C$102:$BA$102</c:f>
              <c:numCache>
                <c:formatCode>General</c:formatCode>
                <c:ptCount val="51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</c:numCache>
            </c:numRef>
          </c:cat>
          <c:val>
            <c:numRef>
              <c:f>'DATA-8'!$C$105:$BA$105</c:f>
              <c:numCache>
                <c:formatCode>General</c:formatCode>
                <c:ptCount val="51"/>
                <c:pt idx="2" formatCode="#,##0">
                  <c:v>5036.7324500000013</c:v>
                </c:pt>
                <c:pt idx="6" formatCode="#,##0">
                  <c:v>5259.6161700000002</c:v>
                </c:pt>
                <c:pt idx="10" formatCode="#,##0">
                  <c:v>4429.0134819999985</c:v>
                </c:pt>
                <c:pt idx="14" formatCode="#,##0">
                  <c:v>4670.6810319999986</c:v>
                </c:pt>
                <c:pt idx="18" formatCode="#,##0">
                  <c:v>4897.2835199999972</c:v>
                </c:pt>
                <c:pt idx="22" formatCode="#,##0">
                  <c:v>3162.1696879999981</c:v>
                </c:pt>
                <c:pt idx="26" formatCode="#,##0">
                  <c:v>3189.3195090000008</c:v>
                </c:pt>
                <c:pt idx="30" formatCode="#,##0">
                  <c:v>2749.844998999999</c:v>
                </c:pt>
                <c:pt idx="34" formatCode="#,##0">
                  <c:v>2277.6671040000001</c:v>
                </c:pt>
                <c:pt idx="38" formatCode="#,##0">
                  <c:v>1451.3093420000005</c:v>
                </c:pt>
                <c:pt idx="42" formatCode="#,##0">
                  <c:v>2247.4319590000014</c:v>
                </c:pt>
                <c:pt idx="46" formatCode="#,##0">
                  <c:v>2325.0702649999985</c:v>
                </c:pt>
                <c:pt idx="50" formatCode="#,##0">
                  <c:v>295.8159330000035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B-412E-BF7D-FB01864C568D}"/>
            </c:ext>
          </c:extLst>
        </c:ser>
        <c:ser>
          <c:idx val="3"/>
          <c:order val="3"/>
          <c:tx>
            <c:strRef>
              <c:f>'DATA-8'!$A$106</c:f>
              <c:strCache>
                <c:ptCount val="1"/>
                <c:pt idx="0">
                  <c:v>Solid fossil fuels - net imports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'DATA-8'!$C$102:$BA$102</c:f>
              <c:numCache>
                <c:formatCode>General</c:formatCode>
                <c:ptCount val="51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</c:numCache>
            </c:numRef>
          </c:cat>
          <c:val>
            <c:numRef>
              <c:f>'DATA-8'!$C$106:$BA$106</c:f>
              <c:numCache>
                <c:formatCode>General</c:formatCode>
                <c:ptCount val="51"/>
                <c:pt idx="0" formatCode="#,##0">
                  <c:v>2995.1212869999999</c:v>
                </c:pt>
                <c:pt idx="4" formatCode="#,##0">
                  <c:v>2837.9603040000002</c:v>
                </c:pt>
                <c:pt idx="8" formatCode="#,##0">
                  <c:v>3487.0532949999993</c:v>
                </c:pt>
                <c:pt idx="12" formatCode="#,##0">
                  <c:v>4100.5288069999997</c:v>
                </c:pt>
                <c:pt idx="16" formatCode="#,##0">
                  <c:v>3923.3532569999998</c:v>
                </c:pt>
                <c:pt idx="20" formatCode="#,##0">
                  <c:v>4017.9435770000005</c:v>
                </c:pt>
                <c:pt idx="24" formatCode="#,##0">
                  <c:v>3864.635182</c:v>
                </c:pt>
                <c:pt idx="28" formatCode="#,##0">
                  <c:v>3960.9895800000004</c:v>
                </c:pt>
                <c:pt idx="32" formatCode="#,##0">
                  <c:v>3854.2676580000002</c:v>
                </c:pt>
                <c:pt idx="36" formatCode="#,##0">
                  <c:v>3115.5668929999997</c:v>
                </c:pt>
                <c:pt idx="40" formatCode="#,##0">
                  <c:v>2106.1986619999998</c:v>
                </c:pt>
                <c:pt idx="44" formatCode="#,##0">
                  <c:v>2548.6253830000001</c:v>
                </c:pt>
                <c:pt idx="48" formatCode="#,##0">
                  <c:v>3104.7620230000002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B-412E-BF7D-FB01864C568D}"/>
            </c:ext>
          </c:extLst>
        </c:ser>
        <c:ser>
          <c:idx val="4"/>
          <c:order val="4"/>
          <c:tx>
            <c:strRef>
              <c:f>'DATA-8'!$A$107</c:f>
              <c:strCache>
                <c:ptCount val="1"/>
                <c:pt idx="0">
                  <c:v>Total petroleum products - net imports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'DATA-8'!$C$102:$BA$102</c:f>
              <c:numCache>
                <c:formatCode>General</c:formatCode>
                <c:ptCount val="51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</c:numCache>
            </c:numRef>
          </c:cat>
          <c:val>
            <c:numRef>
              <c:f>'DATA-8'!$C$107:$BA$107</c:f>
              <c:numCache>
                <c:formatCode>#,##0</c:formatCode>
                <c:ptCount val="51"/>
                <c:pt idx="1">
                  <c:v>22639.416623999998</c:v>
                </c:pt>
                <c:pt idx="5">
                  <c:v>23464.319041999999</c:v>
                </c:pt>
                <c:pt idx="9">
                  <c:v>24221.430104999999</c:v>
                </c:pt>
                <c:pt idx="13">
                  <c:v>25375.600901000002</c:v>
                </c:pt>
                <c:pt idx="17">
                  <c:v>23036.755058999996</c:v>
                </c:pt>
                <c:pt idx="21">
                  <c:v>21189.099693999997</c:v>
                </c:pt>
                <c:pt idx="25">
                  <c:v>21190.178808000004</c:v>
                </c:pt>
                <c:pt idx="29">
                  <c:v>21441.388964000002</c:v>
                </c:pt>
                <c:pt idx="33">
                  <c:v>21238.494693000001</c:v>
                </c:pt>
                <c:pt idx="37">
                  <c:v>22081.098914000002</c:v>
                </c:pt>
                <c:pt idx="41">
                  <c:v>19282.214651999999</c:v>
                </c:pt>
                <c:pt idx="45">
                  <c:v>19213.733734999998</c:v>
                </c:pt>
                <c:pt idx="49">
                  <c:v>21041.866361999997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B-412E-BF7D-FB01864C568D}"/>
            </c:ext>
          </c:extLst>
        </c:ser>
        <c:ser>
          <c:idx val="5"/>
          <c:order val="5"/>
          <c:tx>
            <c:strRef>
              <c:f>'DATA-8'!$A$108</c:f>
              <c:strCache>
                <c:ptCount val="1"/>
                <c:pt idx="0">
                  <c:v>Gas - net imports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'DATA-8'!$C$102:$BA$102</c:f>
              <c:numCache>
                <c:formatCode>General</c:formatCode>
                <c:ptCount val="51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</c:numCache>
            </c:numRef>
          </c:cat>
          <c:val>
            <c:numRef>
              <c:f>'DATA-8'!$C$108:$BA$108</c:f>
              <c:numCache>
                <c:formatCode>General</c:formatCode>
                <c:ptCount val="51"/>
                <c:pt idx="2" formatCode="#,##0">
                  <c:v>5421.6012449999998</c:v>
                </c:pt>
                <c:pt idx="6" formatCode="#,##0">
                  <c:v>6068.0226209999992</c:v>
                </c:pt>
                <c:pt idx="10" formatCode="#,##0">
                  <c:v>8491.3426380000001</c:v>
                </c:pt>
                <c:pt idx="14" formatCode="#,##0">
                  <c:v>10389.703262000001</c:v>
                </c:pt>
                <c:pt idx="18" formatCode="#,##0">
                  <c:v>10294.195532000002</c:v>
                </c:pt>
                <c:pt idx="22" formatCode="#,##0">
                  <c:v>9234.3311250000006</c:v>
                </c:pt>
                <c:pt idx="26" formatCode="#,##0">
                  <c:v>9930.4733759999981</c:v>
                </c:pt>
                <c:pt idx="30" formatCode="#,##0">
                  <c:v>11110.216083000001</c:v>
                </c:pt>
                <c:pt idx="34" formatCode="#,##0">
                  <c:v>11325.438265000001</c:v>
                </c:pt>
                <c:pt idx="38" formatCode="#,##0">
                  <c:v>12583.323655999999</c:v>
                </c:pt>
                <c:pt idx="42" formatCode="#,##0">
                  <c:v>11451.143168999999</c:v>
                </c:pt>
                <c:pt idx="46" formatCode="#,##0">
                  <c:v>11883.929992000001</c:v>
                </c:pt>
                <c:pt idx="50" formatCode="#,##0">
                  <c:v>12027.642333999998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5B-412E-BF7D-FB01864C5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78513824"/>
        <c:axId val="578519704"/>
      </c:barChart>
      <c:catAx>
        <c:axId val="5785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8519704"/>
        <c:crosses val="autoZero"/>
        <c:auto val="1"/>
        <c:lblAlgn val="ctr"/>
        <c:lblOffset val="100"/>
        <c:tickMarkSkip val="1"/>
        <c:noMultiLvlLbl val="0"/>
      </c:catAx>
      <c:valAx>
        <c:axId val="578519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1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757741347905278E-2"/>
          <c:y val="0.80698052910750173"/>
          <c:w val="0.8920217862111498"/>
          <c:h val="0.111960816613404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Final energy consumption by sector, EU, 2022</a:t>
            </a:r>
          </a:p>
          <a:p>
            <a:pPr algn="l">
              <a:defRPr sz="2400"/>
            </a:pPr>
            <a:r>
              <a:rPr lang="en-US" sz="2400"/>
              <a:t>(% of total, based on terajoules)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500509157666769"/>
          <c:y val="0.18248377425625145"/>
          <c:w val="0.42835312594122454"/>
          <c:h val="0.6559717326129213"/>
        </c:manualLayout>
      </c:layout>
      <c:pieChart>
        <c:varyColors val="1"/>
        <c:ser>
          <c:idx val="0"/>
          <c:order val="0"/>
          <c:tx>
            <c:strRef>
              <c:f>'DATA-9'!$A$24</c:f>
              <c:strCache>
                <c:ptCount val="1"/>
                <c:pt idx="0">
                  <c:v>Figure 10: Final energy consumption by sector, EU,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A-4258-8883-7DF6A0CB08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EA-4258-8883-7DF6A0CB08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EA-4258-8883-7DF6A0CB08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A-4258-8883-7DF6A0CB08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EA-4258-8883-7DF6A0CB08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EA-4258-8883-7DF6A0CB08A8}"/>
              </c:ext>
            </c:extLst>
          </c:dPt>
          <c:dLbls>
            <c:dLbl>
              <c:idx val="4"/>
              <c:layout>
                <c:manualLayout>
                  <c:x val="-2.2222222222222178E-2"/>
                  <c:y val="2.41514474513947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A-4258-8883-7DF6A0CB08A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'DATA-9'!$A$29:$A$33</c:f>
              <c:strCache>
                <c:ptCount val="5"/>
                <c:pt idx="0">
                  <c:v>Industry</c:v>
                </c:pt>
                <c:pt idx="1">
                  <c:v>Transport</c:v>
                </c:pt>
                <c:pt idx="2">
                  <c:v>Services</c:v>
                </c:pt>
                <c:pt idx="3">
                  <c:v>Households</c:v>
                </c:pt>
                <c:pt idx="4">
                  <c:v>Other (¹)</c:v>
                </c:pt>
              </c:strCache>
            </c:strRef>
          </c:cat>
          <c:val>
            <c:numRef>
              <c:f>'DATA-9'!$C$29:$C$33</c:f>
              <c:numCache>
                <c:formatCode>#,##0</c:formatCode>
                <c:ptCount val="5"/>
                <c:pt idx="0">
                  <c:v>24.839999518672975</c:v>
                </c:pt>
                <c:pt idx="1">
                  <c:v>30.729566385710903</c:v>
                </c:pt>
                <c:pt idx="2">
                  <c:v>13.320323147002561</c:v>
                </c:pt>
                <c:pt idx="3">
                  <c:v>26.622932244978138</c:v>
                </c:pt>
                <c:pt idx="4">
                  <c:v>4.4871787036354114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EA-4258-8883-7DF6A0CB08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/>
      </a:pPr>
      <a:endParaRPr lang="en-US"/>
    </a:p>
  </c:txPr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consumption by transport mode,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(1990 = 100, based on terajoules)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56122083099E-2"/>
          <c:y val="7.643659605310843E-2"/>
          <c:w val="0.95196255181217104"/>
          <c:h val="0.77615556946595066"/>
        </c:manualLayout>
      </c:layout>
      <c:lineChart>
        <c:grouping val="standard"/>
        <c:varyColors val="0"/>
        <c:ser>
          <c:idx val="0"/>
          <c:order val="0"/>
          <c:tx>
            <c:strRef>
              <c:f>'DATA-10'!$A$28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'DATA-10'!$B$27:$AH$27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'DATA-10'!$B$28:$AH$28</c:f>
              <c:numCache>
                <c:formatCode>0.0</c:formatCode>
                <c:ptCount val="33"/>
                <c:pt idx="0">
                  <c:v>100</c:v>
                </c:pt>
                <c:pt idx="1">
                  <c:v>98.582782525429323</c:v>
                </c:pt>
                <c:pt idx="2">
                  <c:v>105.74644275859507</c:v>
                </c:pt>
                <c:pt idx="3">
                  <c:v>110.97973615624494</c:v>
                </c:pt>
                <c:pt idx="4">
                  <c:v>117.98962885516771</c:v>
                </c:pt>
                <c:pt idx="5">
                  <c:v>123.74313491727924</c:v>
                </c:pt>
                <c:pt idx="6">
                  <c:v>128.10619445413397</c:v>
                </c:pt>
                <c:pt idx="7">
                  <c:v>134.02025267564778</c:v>
                </c:pt>
                <c:pt idx="8">
                  <c:v>140.63749923553522</c:v>
                </c:pt>
                <c:pt idx="9">
                  <c:v>150.9338452762241</c:v>
                </c:pt>
                <c:pt idx="10">
                  <c:v>156.82167823892308</c:v>
                </c:pt>
                <c:pt idx="11">
                  <c:v>153.19655781212145</c:v>
                </c:pt>
                <c:pt idx="12">
                  <c:v>150.54569416927907</c:v>
                </c:pt>
                <c:pt idx="13">
                  <c:v>153.42691116621131</c:v>
                </c:pt>
                <c:pt idx="14">
                  <c:v>164.30179622908494</c:v>
                </c:pt>
                <c:pt idx="15">
                  <c:v>170.94451380730405</c:v>
                </c:pt>
                <c:pt idx="16">
                  <c:v>179.66481012875391</c:v>
                </c:pt>
                <c:pt idx="17">
                  <c:v>187.4523711684898</c:v>
                </c:pt>
                <c:pt idx="18">
                  <c:v>190.93587816012342</c:v>
                </c:pt>
                <c:pt idx="19">
                  <c:v>174.81602470183986</c:v>
                </c:pt>
                <c:pt idx="20">
                  <c:v>176.27804568651416</c:v>
                </c:pt>
                <c:pt idx="21">
                  <c:v>181.49304003555673</c:v>
                </c:pt>
                <c:pt idx="22">
                  <c:v>178.98581489934989</c:v>
                </c:pt>
                <c:pt idx="23">
                  <c:v>179.77044665990331</c:v>
                </c:pt>
                <c:pt idx="24">
                  <c:v>182.0501282958605</c:v>
                </c:pt>
                <c:pt idx="25">
                  <c:v>189.71261505457505</c:v>
                </c:pt>
                <c:pt idx="26">
                  <c:v>198.8217894585903</c:v>
                </c:pt>
                <c:pt idx="27">
                  <c:v>213.80156254823785</c:v>
                </c:pt>
                <c:pt idx="28">
                  <c:v>225.09419931445231</c:v>
                </c:pt>
                <c:pt idx="29">
                  <c:v>229.35839855612841</c:v>
                </c:pt>
                <c:pt idx="30">
                  <c:v>99.003427450171586</c:v>
                </c:pt>
                <c:pt idx="31">
                  <c:v>118.92987914576921</c:v>
                </c:pt>
                <c:pt idx="32">
                  <c:v>190.11413472671882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3-4625-973F-03B6522FE727}"/>
            </c:ext>
          </c:extLst>
        </c:ser>
        <c:ser>
          <c:idx val="5"/>
          <c:order val="1"/>
          <c:tx>
            <c:strRef>
              <c:f>'DATA-10'!$A$29</c:f>
              <c:strCache>
                <c:ptCount val="1"/>
                <c:pt idx="0">
                  <c:v>Rail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'DATA-10'!$B$27:$AH$27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'DATA-10'!$B$29:$AH$29</c:f>
              <c:numCache>
                <c:formatCode>0.0</c:formatCode>
                <c:ptCount val="33"/>
                <c:pt idx="0">
                  <c:v>100</c:v>
                </c:pt>
                <c:pt idx="1">
                  <c:v>100.03882975328824</c:v>
                </c:pt>
                <c:pt idx="2">
                  <c:v>100.32976045246711</c:v>
                </c:pt>
                <c:pt idx="3">
                  <c:v>100.5203787183253</c:v>
                </c:pt>
                <c:pt idx="4">
                  <c:v>98.557524270058053</c:v>
                </c:pt>
                <c:pt idx="5">
                  <c:v>99.757473531337567</c:v>
                </c:pt>
                <c:pt idx="6">
                  <c:v>101.67471017893466</c:v>
                </c:pt>
                <c:pt idx="7">
                  <c:v>103.24015925939187</c:v>
                </c:pt>
                <c:pt idx="8">
                  <c:v>101.37070454603791</c:v>
                </c:pt>
                <c:pt idx="9">
                  <c:v>97.530488673985687</c:v>
                </c:pt>
                <c:pt idx="10">
                  <c:v>98.812739254259384</c:v>
                </c:pt>
                <c:pt idx="11">
                  <c:v>94.802875893485364</c:v>
                </c:pt>
                <c:pt idx="12">
                  <c:v>95.592291477028652</c:v>
                </c:pt>
                <c:pt idx="13">
                  <c:v>92.558836218904943</c:v>
                </c:pt>
                <c:pt idx="14">
                  <c:v>93.712727245890989</c:v>
                </c:pt>
                <c:pt idx="15">
                  <c:v>91.136857272584621</c:v>
                </c:pt>
                <c:pt idx="16">
                  <c:v>87.459340713247229</c:v>
                </c:pt>
                <c:pt idx="17">
                  <c:v>90.164620824253376</c:v>
                </c:pt>
                <c:pt idx="18">
                  <c:v>87.817209332721987</c:v>
                </c:pt>
                <c:pt idx="19">
                  <c:v>82.945775982501857</c:v>
                </c:pt>
                <c:pt idx="20">
                  <c:v>84.282912966234505</c:v>
                </c:pt>
                <c:pt idx="21">
                  <c:v>82.748542902225338</c:v>
                </c:pt>
                <c:pt idx="22">
                  <c:v>82.729682882453588</c:v>
                </c:pt>
                <c:pt idx="23">
                  <c:v>74.875391723438469</c:v>
                </c:pt>
                <c:pt idx="24">
                  <c:v>72.347580153957381</c:v>
                </c:pt>
                <c:pt idx="25">
                  <c:v>72.140856655990319</c:v>
                </c:pt>
                <c:pt idx="26">
                  <c:v>72.792695222339376</c:v>
                </c:pt>
                <c:pt idx="27">
                  <c:v>73.094535123573067</c:v>
                </c:pt>
                <c:pt idx="28">
                  <c:v>72.588150560373947</c:v>
                </c:pt>
                <c:pt idx="29">
                  <c:v>71.089476395025471</c:v>
                </c:pt>
                <c:pt idx="30">
                  <c:v>63.541868309010631</c:v>
                </c:pt>
                <c:pt idx="31">
                  <c:v>69.832392856794371</c:v>
                </c:pt>
                <c:pt idx="32">
                  <c:v>68.497201068295084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3-4625-973F-03B6522FE727}"/>
            </c:ext>
          </c:extLst>
        </c:ser>
        <c:ser>
          <c:idx val="1"/>
          <c:order val="2"/>
          <c:tx>
            <c:strRef>
              <c:f>'DATA-10'!$A$30</c:f>
              <c:strCache>
                <c:ptCount val="1"/>
                <c:pt idx="0">
                  <c:v>Road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'DATA-10'!$B$27:$AH$27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'DATA-10'!$B$30:$AH$30</c:f>
              <c:numCache>
                <c:formatCode>0.0</c:formatCode>
                <c:ptCount val="33"/>
                <c:pt idx="0">
                  <c:v>100</c:v>
                </c:pt>
                <c:pt idx="1">
                  <c:v>101.53189412500632</c:v>
                </c:pt>
                <c:pt idx="2">
                  <c:v>104.44974460193224</c:v>
                </c:pt>
                <c:pt idx="3">
                  <c:v>105.60362452772097</c:v>
                </c:pt>
                <c:pt idx="4">
                  <c:v>106.58855138705883</c:v>
                </c:pt>
                <c:pt idx="5">
                  <c:v>108.11256330071845</c:v>
                </c:pt>
                <c:pt idx="6">
                  <c:v>111.47270577791075</c:v>
                </c:pt>
                <c:pt idx="7">
                  <c:v>113.25766344345172</c:v>
                </c:pt>
                <c:pt idx="8">
                  <c:v>117.79552459519</c:v>
                </c:pt>
                <c:pt idx="9">
                  <c:v>120.49057684277315</c:v>
                </c:pt>
                <c:pt idx="10">
                  <c:v>120.5898116098541</c:v>
                </c:pt>
                <c:pt idx="11">
                  <c:v>122.80671940605237</c:v>
                </c:pt>
                <c:pt idx="12">
                  <c:v>124.45841363432977</c:v>
                </c:pt>
                <c:pt idx="13">
                  <c:v>125.80087620453439</c:v>
                </c:pt>
                <c:pt idx="14">
                  <c:v>128.8592735395668</c:v>
                </c:pt>
                <c:pt idx="15">
                  <c:v>129.02145450005204</c:v>
                </c:pt>
                <c:pt idx="16">
                  <c:v>131.94648231363522</c:v>
                </c:pt>
                <c:pt idx="17">
                  <c:v>134.10871691936279</c:v>
                </c:pt>
                <c:pt idx="18">
                  <c:v>132.33908407151503</c:v>
                </c:pt>
                <c:pt idx="19">
                  <c:v>129.54651933763193</c:v>
                </c:pt>
                <c:pt idx="20">
                  <c:v>129.25646419655763</c:v>
                </c:pt>
                <c:pt idx="21">
                  <c:v>128.62241171694268</c:v>
                </c:pt>
                <c:pt idx="22">
                  <c:v>123.83224150639013</c:v>
                </c:pt>
                <c:pt idx="23">
                  <c:v>122.81697035312813</c:v>
                </c:pt>
                <c:pt idx="24">
                  <c:v>124.84136663516435</c:v>
                </c:pt>
                <c:pt idx="25">
                  <c:v>126.53207716049968</c:v>
                </c:pt>
                <c:pt idx="26">
                  <c:v>129.3043043975529</c:v>
                </c:pt>
                <c:pt idx="27">
                  <c:v>131.8918764622216</c:v>
                </c:pt>
                <c:pt idx="28">
                  <c:v>132.47187204883991</c:v>
                </c:pt>
                <c:pt idx="29">
                  <c:v>133.76055589498668</c:v>
                </c:pt>
                <c:pt idx="30">
                  <c:v>117.90807991614133</c:v>
                </c:pt>
                <c:pt idx="31">
                  <c:v>127.09929404464016</c:v>
                </c:pt>
                <c:pt idx="32">
                  <c:v>130.24413885662099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3-4625-973F-03B6522FE727}"/>
            </c:ext>
          </c:extLst>
        </c:ser>
        <c:ser>
          <c:idx val="2"/>
          <c:order val="3"/>
          <c:tx>
            <c:strRef>
              <c:f>'DATA-10'!$A$31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04040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'DATA-10'!$B$27:$AH$27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'DATA-10'!$B$31:$AH$31</c:f>
              <c:numCache>
                <c:formatCode>0.0</c:formatCode>
                <c:ptCount val="33"/>
                <c:pt idx="0">
                  <c:v>100</c:v>
                </c:pt>
                <c:pt idx="1">
                  <c:v>93.739490641007677</c:v>
                </c:pt>
                <c:pt idx="2">
                  <c:v>93.264034425681814</c:v>
                </c:pt>
                <c:pt idx="3">
                  <c:v>89.703458962727026</c:v>
                </c:pt>
                <c:pt idx="4">
                  <c:v>84.451042678878608</c:v>
                </c:pt>
                <c:pt idx="5">
                  <c:v>85.330660337001163</c:v>
                </c:pt>
                <c:pt idx="6">
                  <c:v>91.418161812749403</c:v>
                </c:pt>
                <c:pt idx="7">
                  <c:v>97.174340477946473</c:v>
                </c:pt>
                <c:pt idx="8">
                  <c:v>103.55632100619503</c:v>
                </c:pt>
                <c:pt idx="9">
                  <c:v>108.09876257014884</c:v>
                </c:pt>
                <c:pt idx="10">
                  <c:v>114.36497082678707</c:v>
                </c:pt>
                <c:pt idx="11">
                  <c:v>111.55544535573061</c:v>
                </c:pt>
                <c:pt idx="12">
                  <c:v>104.6010255434697</c:v>
                </c:pt>
                <c:pt idx="13">
                  <c:v>105.42935694658007</c:v>
                </c:pt>
                <c:pt idx="14">
                  <c:v>109.22387495405464</c:v>
                </c:pt>
                <c:pt idx="15">
                  <c:v>116.93526065657534</c:v>
                </c:pt>
                <c:pt idx="16">
                  <c:v>119.40930923510116</c:v>
                </c:pt>
                <c:pt idx="17">
                  <c:v>125.01628174531669</c:v>
                </c:pt>
                <c:pt idx="18">
                  <c:v>121.137402080817</c:v>
                </c:pt>
                <c:pt idx="19">
                  <c:v>109.7869081652016</c:v>
                </c:pt>
                <c:pt idx="20">
                  <c:v>112.95404699164835</c:v>
                </c:pt>
                <c:pt idx="21">
                  <c:v>120.04221811057383</c:v>
                </c:pt>
                <c:pt idx="22">
                  <c:v>111.19586895642253</c:v>
                </c:pt>
                <c:pt idx="23">
                  <c:v>103.91003408440753</c:v>
                </c:pt>
                <c:pt idx="24">
                  <c:v>104.33963575426151</c:v>
                </c:pt>
                <c:pt idx="25">
                  <c:v>108.38098156019691</c:v>
                </c:pt>
                <c:pt idx="26">
                  <c:v>114.81226426863348</c:v>
                </c:pt>
                <c:pt idx="27">
                  <c:v>120.06449318622533</c:v>
                </c:pt>
                <c:pt idx="28">
                  <c:v>125.35485735070806</c:v>
                </c:pt>
                <c:pt idx="29">
                  <c:v>130.13128925669608</c:v>
                </c:pt>
                <c:pt idx="30">
                  <c:v>60.61571563155573</c:v>
                </c:pt>
                <c:pt idx="31">
                  <c:v>82.731604051126141</c:v>
                </c:pt>
                <c:pt idx="32">
                  <c:v>119.15735945499361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C3-4625-973F-03B6522FE727}"/>
            </c:ext>
          </c:extLst>
        </c:ser>
        <c:ser>
          <c:idx val="3"/>
          <c:order val="4"/>
          <c:tx>
            <c:strRef>
              <c:f>'DATA-10'!$A$32</c:f>
              <c:strCache>
                <c:ptCount val="1"/>
                <c:pt idx="0">
                  <c:v>Inland waterways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'DATA-10'!$B$27:$AH$27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'DATA-10'!$B$32:$AH$32</c:f>
              <c:numCache>
                <c:formatCode>0.0</c:formatCode>
                <c:ptCount val="33"/>
                <c:pt idx="0">
                  <c:v>100</c:v>
                </c:pt>
                <c:pt idx="1">
                  <c:v>103.19789456449342</c:v>
                </c:pt>
                <c:pt idx="2">
                  <c:v>103.70879922994736</c:v>
                </c:pt>
                <c:pt idx="3">
                  <c:v>99.309795409899309</c:v>
                </c:pt>
                <c:pt idx="4">
                  <c:v>101.67060809041173</c:v>
                </c:pt>
                <c:pt idx="5">
                  <c:v>97.874670167236971</c:v>
                </c:pt>
                <c:pt idx="6">
                  <c:v>107.03666564584016</c:v>
                </c:pt>
                <c:pt idx="7">
                  <c:v>103.31730097402902</c:v>
                </c:pt>
                <c:pt idx="8">
                  <c:v>104.14148588459679</c:v>
                </c:pt>
                <c:pt idx="9">
                  <c:v>112.69158442283363</c:v>
                </c:pt>
                <c:pt idx="10">
                  <c:v>100.36063212472337</c:v>
                </c:pt>
                <c:pt idx="11">
                  <c:v>103.41473481327024</c:v>
                </c:pt>
                <c:pt idx="12">
                  <c:v>102.51483212851026</c:v>
                </c:pt>
                <c:pt idx="13">
                  <c:v>107.99919146604657</c:v>
                </c:pt>
                <c:pt idx="14">
                  <c:v>109.64839883656761</c:v>
                </c:pt>
                <c:pt idx="15">
                  <c:v>107.6086815367906</c:v>
                </c:pt>
                <c:pt idx="16">
                  <c:v>110.23703010761577</c:v>
                </c:pt>
                <c:pt idx="17">
                  <c:v>107.37823455815094</c:v>
                </c:pt>
                <c:pt idx="18">
                  <c:v>105.37459256060964</c:v>
                </c:pt>
                <c:pt idx="19">
                  <c:v>102.19031208096818</c:v>
                </c:pt>
                <c:pt idx="20">
                  <c:v>96.896279635509359</c:v>
                </c:pt>
                <c:pt idx="21">
                  <c:v>87.108936780195663</c:v>
                </c:pt>
                <c:pt idx="22">
                  <c:v>84.377835793625451</c:v>
                </c:pt>
                <c:pt idx="23">
                  <c:v>76.572746627506504</c:v>
                </c:pt>
                <c:pt idx="24">
                  <c:v>70.944542550039358</c:v>
                </c:pt>
                <c:pt idx="25">
                  <c:v>75.311015712918348</c:v>
                </c:pt>
                <c:pt idx="26">
                  <c:v>78.222110751233018</c:v>
                </c:pt>
                <c:pt idx="27">
                  <c:v>82.196974413983327</c:v>
                </c:pt>
                <c:pt idx="28">
                  <c:v>79.594453806809298</c:v>
                </c:pt>
                <c:pt idx="29">
                  <c:v>80.440110229037998</c:v>
                </c:pt>
                <c:pt idx="30">
                  <c:v>68.340560138778713</c:v>
                </c:pt>
                <c:pt idx="31">
                  <c:v>75.856481012537074</c:v>
                </c:pt>
                <c:pt idx="32">
                  <c:v>79.031405946024194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C3-4625-973F-03B6522F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515784"/>
        <c:axId val="578516568"/>
      </c:lineChart>
      <c:catAx>
        <c:axId val="57851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851656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57851656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85157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2725908236880226"/>
          <c:y val="0.92325107897077718"/>
          <c:w val="0.74548183526239553"/>
          <c:h val="3.613514314894738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8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3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4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Chart5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Chart6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7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1"/>
  <sheetViews>
    <sheetView workbookViewId="0"/>
  </sheetViews>
  <pageMargins left="0.7" right="0.7" top="0.75" bottom="0.75" header="0.3" footer="0.3"/>
  <pageSetup paperSize="8" orientation="portrait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Chart8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Chart12"/>
  <sheetViews>
    <sheetView tabSelected="1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5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0"/>
  <sheetViews>
    <sheetView workbookViewId="0"/>
  </sheetViews>
  <pageMargins left="0.7" right="0.7" top="0.75" bottom="0.75" header="0.3" footer="0.3"/>
  <pageSetup paperSize="8" orientation="portrait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6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08EE295-CECB-4BA8-A0E4-6E95FEB5AE42}">
  <sheetPr/>
  <sheetViews>
    <sheetView zoomScale="8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3BF7C4-D177-495A-A0CF-A02B69695A94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A733E78-AAF7-5557-EBDD-DFEC69961CBF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66EFCC1-2370-399F-FEFE-9441C00B98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FE7BB39-293F-7377-32A5-583B873D3A2A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DDFF917-01DB-650A-34FC-AEB76F822E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0EBEA30-2641-EC06-2AD2-88D3F514A091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C17A59F-3CDC-DA5C-0651-180A970437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8C7CC98-95E6-2DD4-7DC1-B4158C8D1513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05959FC-8DB4-8F23-39B0-CE2EA80DAA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7C11F8B-6D7F-89B2-40EF-E3492F6406BB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2219D70-9A1C-4D5A-1C14-F8D2D04499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32819643-FDA9-A44C-E4F6-5259CD4C9BA5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1856378-4FB4-1692-69E2-53B8BA5A42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15B1F47F-C5D9-9681-D397-EF82C70B1E5A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65964CB-F680-EF74-590F-A8F87502C3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20440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0.36268</cdr:y>
    </cdr:from>
    <cdr:to>
      <cdr:x>0.14432</cdr:x>
      <cdr:y>0.38784</cdr:y>
    </cdr:to>
    <cdr:sp macro="" textlink="">
      <cdr:nvSpPr>
        <cdr:cNvPr id="2" name="TextBox 1"/>
        <cdr:cNvSpPr txBox="1"/>
      </cdr:nvSpPr>
      <cdr:spPr>
        <a:xfrm xmlns:a="http://schemas.openxmlformats.org/drawingml/2006/main" flipV="1">
          <a:off x="0" y="4943475"/>
          <a:ext cx="13430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lb-LU" sz="1100"/>
        </a:p>
      </cdr:txBody>
    </cdr:sp>
  </cdr:relSizeAnchor>
  <cdr:relSizeAnchor xmlns:cdr="http://schemas.openxmlformats.org/drawingml/2006/chartDrawing">
    <cdr:from>
      <cdr:x>0.88946</cdr:x>
      <cdr:y>0.93291</cdr:y>
    </cdr:from>
    <cdr:to>
      <cdr:x>0.98772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77225" y="12715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lb-LU" sz="1100"/>
        </a:p>
      </cdr:txBody>
    </cdr:sp>
  </cdr:relSizeAnchor>
  <cdr:absSizeAnchor xmlns:cdr="http://schemas.openxmlformats.org/drawingml/2006/chartDrawing">
    <cdr:from>
      <cdr:x>0</cdr:x>
      <cdr:y>0.97818</cdr:y>
    </cdr:from>
    <cdr:ext cx="12414600" cy="446404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5D977172-EE9B-9942-C274-C132CDE85867}"/>
            </a:ext>
          </a:extLst>
        </cdr:cNvPr>
        <cdr:cNvSpPr txBox="1"/>
      </cdr:nvSpPr>
      <cdr:spPr>
        <a:xfrm xmlns:a="http://schemas.openxmlformats.org/drawingml/2006/main">
          <a:off x="0" y="20013296"/>
          <a:ext cx="1241460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*Data for 2021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** This designation is without prejudice to positions on status, and is in line with UNSCR 1244 and the ICJ Opinion on the Kosovo Declaration of Independence.</a:t>
          </a:r>
        </a:p>
      </cdr:txBody>
    </cdr:sp>
  </cdr:absSizeAnchor>
  <cdr:absSizeAnchor xmlns:cdr="http://schemas.openxmlformats.org/drawingml/2006/chartDrawing">
    <cdr:from>
      <cdr:x>0.89027</cdr:x>
      <cdr:y>0.97944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CB77C2DA-51AE-561F-5768-DD854A026B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2003907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0C6C10B-7768-D477-AC64-290B6A4FDF46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D8AC8DB-88F1-4F24-C2C8-8119256161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F8DA12B-DC37-95ED-E339-E8D046417C7B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5DB79BA-B524-FAA5-4641-12A65BD2416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8C3102E-0134-E13B-167E-29542193721C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nrg_ind_ei)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98EACD3-4A72-8BE5-76ED-5A0C8E5DD2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20440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</cdr:x>
      <cdr:y>0.97641</cdr:y>
    </cdr:from>
    <cdr:ext cx="12414600" cy="48259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D373250-04DB-D9B2-5F6E-F446B0C43486}"/>
            </a:ext>
          </a:extLst>
        </cdr:cNvPr>
        <cdr:cNvSpPr txBox="1"/>
      </cdr:nvSpPr>
      <cdr:spPr>
        <a:xfrm xmlns:a="http://schemas.openxmlformats.org/drawingml/2006/main">
          <a:off x="0" y="19977100"/>
          <a:ext cx="12414600" cy="482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nrg_bal_s, demo_pjan)</a:t>
          </a:r>
        </a:p>
      </cdr:txBody>
    </cdr:sp>
  </cdr:absSizeAnchor>
  <cdr:absSizeAnchor xmlns:cdr="http://schemas.openxmlformats.org/drawingml/2006/chartDrawing">
    <cdr:from>
      <cdr:x>0.89027</cdr:x>
      <cdr:y>0.97944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33DF44E-A38D-1621-96C4-93D2B0784E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2003907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</cdr:x>
      <cdr:y>0.92731</cdr:y>
    </cdr:from>
    <cdr:ext cx="124146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D79B405-B3F1-8EED-4BE2-4BE2E36E1518}"/>
            </a:ext>
          </a:extLst>
        </cdr:cNvPr>
        <cdr:cNvSpPr txBox="1"/>
      </cdr:nvSpPr>
      <cdr:spPr>
        <a:xfrm xmlns:a="http://schemas.openxmlformats.org/drawingml/2006/main">
          <a:off x="0" y="8443989"/>
          <a:ext cx="124146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upper part of the column shows net imports with respect to gross inland energy consumption (including international maritime bunkers), which is represented by total column height.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nrg_bal_s)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B13C1FB-6BF5-C523-F9E2-2EB362093B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93412" cy="60661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91B5F8-5CD9-0F09-0558-D26ABAD7B4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0.70537</cdr:x>
      <cdr:y>0.91222</cdr:y>
    </cdr:from>
    <cdr:to>
      <cdr:x>0.9139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09786230-D8EB-5D0B-6F38-FACC486D76A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36091" y="8306566"/>
          <a:ext cx="2907880" cy="79933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0.01981</cdr:x>
      <cdr:y>0.87567</cdr:y>
    </cdr:from>
    <cdr:to>
      <cdr:x>0.54645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3C8DE32-7C0C-489A-22D2-4D063E835F9D}"/>
            </a:ext>
          </a:extLst>
        </cdr:cNvPr>
        <cdr:cNvSpPr txBox="1"/>
      </cdr:nvSpPr>
      <cdr:spPr>
        <a:xfrm xmlns:a="http://schemas.openxmlformats.org/drawingml/2006/main">
          <a:off x="276224" y="7973786"/>
          <a:ext cx="7343775" cy="11321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 b="0"/>
            <a:t>(¹) International aviation and maritime bunkers are excluded from category Final energy consumption for transport.</a:t>
          </a:r>
        </a:p>
        <a:p xmlns:a="http://schemas.openxmlformats.org/drawingml/2006/main">
          <a:r>
            <a:rPr lang="en-GB" sz="2000" b="0"/>
            <a:t>Source: Eurostat (online data code: nrg_bal_s)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9B615A-EAAD-1F82-AB66-E5305E9A1C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AF9E1A4B-4A9C-E061-1148-7D233AE1D49D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nrg_bal_s)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572B511-911E-E059-5699-6C730335EB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NRG_BAL_C__custom_6166520/default/table" TargetMode="External"/><Relationship Id="rId1" Type="http://schemas.openxmlformats.org/officeDocument/2006/relationships/hyperlink" Target="https://ec.europa.eu/eurostat/databrowser/product/page/NRG_BAL_C__custom_616652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BAL_C__custom_6167407/default/table" TargetMode="External"/><Relationship Id="rId1" Type="http://schemas.openxmlformats.org/officeDocument/2006/relationships/hyperlink" Target="https://ec.europa.eu/eurostat/databrowser/product/page/NRG_BAL_C__custom_616740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BAL_C__custom_6168045/default/table" TargetMode="External"/><Relationship Id="rId1" Type="http://schemas.openxmlformats.org/officeDocument/2006/relationships/hyperlink" Target="https://ec.europa.eu/eurostat/databrowser/product/page/NRG_BAL_C__custom_616804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page/NAMA_10_GDP__custom_6168792" TargetMode="External"/><Relationship Id="rId2" Type="http://schemas.openxmlformats.org/officeDocument/2006/relationships/hyperlink" Target="https://ec.europa.eu/eurostat/databrowser/view/DEMO_PJAN__custom_6168709/default/table" TargetMode="External"/><Relationship Id="rId1" Type="http://schemas.openxmlformats.org/officeDocument/2006/relationships/hyperlink" Target="https://ec.europa.eu/eurostat/databrowser/product/page/DEMO_PJAN__custom_6168709" TargetMode="External"/><Relationship Id="rId5" Type="http://schemas.openxmlformats.org/officeDocument/2006/relationships/hyperlink" Target="https://gisco-services.ec.europa.eu/image/screen/home" TargetMode="External"/><Relationship Id="rId4" Type="http://schemas.openxmlformats.org/officeDocument/2006/relationships/hyperlink" Target="https://ec.europa.eu/eurostat/databrowser/view/NAMA_10_GDP__custom_6168792/default/tabl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BAL_C__custom_6179587/default/table" TargetMode="External"/><Relationship Id="rId1" Type="http://schemas.openxmlformats.org/officeDocument/2006/relationships/hyperlink" Target="https://ec.europa.eu/eurostat/databrowser/product/page/NRG_BAL_C__custom_6179587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IND_EI__custom_6180875/default/table" TargetMode="External"/><Relationship Id="rId1" Type="http://schemas.openxmlformats.org/officeDocument/2006/relationships/hyperlink" Target="https://ec.europa.eu/eurostat/databrowser/product/page/NRG_IND_EI__custom_618087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page/DEMO_PJAN__custom_6182055" TargetMode="External"/><Relationship Id="rId2" Type="http://schemas.openxmlformats.org/officeDocument/2006/relationships/hyperlink" Target="https://ec.europa.eu/eurostat/databrowser/view/NRG_BAL_S__custom_6181170/default/table" TargetMode="External"/><Relationship Id="rId1" Type="http://schemas.openxmlformats.org/officeDocument/2006/relationships/hyperlink" Target="https://ec.europa.eu/eurostat/databrowser/product/page/NRG_BAL_S__custom_6181170" TargetMode="External"/><Relationship Id="rId4" Type="http://schemas.openxmlformats.org/officeDocument/2006/relationships/hyperlink" Target="https://ec.europa.eu/eurostat/databrowser/view/DEMO_PJAN__custom_6182055/default/tabl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BAL_S__custom_6201413/default/table" TargetMode="External"/><Relationship Id="rId1" Type="http://schemas.openxmlformats.org/officeDocument/2006/relationships/hyperlink" Target="https://ec.europa.eu/eurostat/databrowser/product/page/NRG_BAL_S__custom_62014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eurostat/databrowser/view/NRG_BAL_S__custom_6180646/default/table" TargetMode="External"/><Relationship Id="rId1" Type="http://schemas.openxmlformats.org/officeDocument/2006/relationships/hyperlink" Target="https://ec.europa.eu/eurostat/databrowser/product/page/NRG_BAL_S__custom_6180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B34"/>
  <sheetViews>
    <sheetView showGridLines="0" workbookViewId="0"/>
  </sheetViews>
  <sheetFormatPr defaultColWidth="9.1796875" defaultRowHeight="13" x14ac:dyDescent="0.3"/>
  <cols>
    <col min="1" max="1" width="8.81640625" style="6" bestFit="1" customWidth="1"/>
    <col min="2" max="16384" width="9.1796875" style="6"/>
  </cols>
  <sheetData>
    <row r="2" spans="1:2" x14ac:dyDescent="0.3">
      <c r="A2" s="6" t="s">
        <v>290</v>
      </c>
      <c r="B2" s="7"/>
    </row>
    <row r="4" spans="1:2" x14ac:dyDescent="0.3">
      <c r="A4" s="6" t="s">
        <v>319</v>
      </c>
      <c r="B4" s="7"/>
    </row>
    <row r="6" spans="1:2" x14ac:dyDescent="0.3">
      <c r="A6" s="6" t="s">
        <v>320</v>
      </c>
      <c r="B6" s="7"/>
    </row>
    <row r="8" spans="1:2" x14ac:dyDescent="0.3">
      <c r="A8" s="6" t="s">
        <v>292</v>
      </c>
      <c r="B8" s="7"/>
    </row>
    <row r="10" spans="1:2" x14ac:dyDescent="0.3">
      <c r="A10" s="6" t="s">
        <v>293</v>
      </c>
      <c r="B10" s="7"/>
    </row>
    <row r="12" spans="1:2" x14ac:dyDescent="0.3">
      <c r="A12" s="6" t="s">
        <v>300</v>
      </c>
      <c r="B12" s="8"/>
    </row>
    <row r="14" spans="1:2" x14ac:dyDescent="0.3">
      <c r="A14" s="6" t="s">
        <v>308</v>
      </c>
    </row>
    <row r="16" spans="1:2" x14ac:dyDescent="0.3">
      <c r="A16" s="7" t="s">
        <v>321</v>
      </c>
      <c r="B16" s="7"/>
    </row>
    <row r="18" spans="1:2" x14ac:dyDescent="0.3">
      <c r="A18" s="6" t="s">
        <v>314</v>
      </c>
      <c r="B18" s="7"/>
    </row>
    <row r="20" spans="1:2" x14ac:dyDescent="0.3">
      <c r="A20" s="6" t="s">
        <v>322</v>
      </c>
      <c r="B20" s="7"/>
    </row>
    <row r="22" spans="1:2" x14ac:dyDescent="0.3">
      <c r="A22" s="6" t="s">
        <v>316</v>
      </c>
    </row>
    <row r="24" spans="1:2" x14ac:dyDescent="0.3">
      <c r="A24" s="6" t="s">
        <v>315</v>
      </c>
      <c r="B24" s="7"/>
    </row>
    <row r="25" spans="1:2" x14ac:dyDescent="0.3">
      <c r="B25" s="7"/>
    </row>
    <row r="26" spans="1:2" x14ac:dyDescent="0.3">
      <c r="A26" s="6" t="s">
        <v>317</v>
      </c>
      <c r="B26" s="7"/>
    </row>
    <row r="28" spans="1:2" x14ac:dyDescent="0.3">
      <c r="A28" s="6" t="s">
        <v>323</v>
      </c>
      <c r="B28" s="7"/>
    </row>
    <row r="30" spans="1:2" x14ac:dyDescent="0.3">
      <c r="A30" s="6" t="s">
        <v>324</v>
      </c>
      <c r="B30" s="7"/>
    </row>
    <row r="32" spans="1:2" x14ac:dyDescent="0.3">
      <c r="A32" s="6" t="s">
        <v>309</v>
      </c>
      <c r="B32" s="9"/>
    </row>
    <row r="34" spans="1:2" x14ac:dyDescent="0.3">
      <c r="A34" s="6" t="s">
        <v>325</v>
      </c>
      <c r="B3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BH162"/>
  <sheetViews>
    <sheetView topLeftCell="A46" zoomScaleNormal="100" workbookViewId="0">
      <pane xSplit="1" topLeftCell="B1" activePane="topRight" state="frozen"/>
      <selection pane="topRight" activeCell="B52" sqref="B52"/>
    </sheetView>
  </sheetViews>
  <sheetFormatPr defaultColWidth="9.1796875" defaultRowHeight="12.5" x14ac:dyDescent="0.25"/>
  <cols>
    <col min="1" max="1" width="26.453125" style="12" customWidth="1"/>
    <col min="2" max="27" width="11.453125" style="12" customWidth="1"/>
    <col min="28" max="32" width="10.36328125" style="12" bestFit="1" customWidth="1"/>
    <col min="33" max="33" width="9" style="12" customWidth="1"/>
    <col min="34" max="34" width="10.81640625" style="12" customWidth="1"/>
    <col min="35" max="35" width="14.81640625" style="12" customWidth="1"/>
    <col min="36" max="36" width="12.81640625" style="12" customWidth="1"/>
    <col min="37" max="37" width="10.54296875" style="12" bestFit="1" customWidth="1"/>
    <col min="38" max="38" width="12" style="12" customWidth="1"/>
    <col min="39" max="39" width="10.54296875" style="12" bestFit="1" customWidth="1"/>
    <col min="40" max="16384" width="9.1796875" style="12"/>
  </cols>
  <sheetData>
    <row r="1" spans="1:39" ht="13" x14ac:dyDescent="0.25">
      <c r="A1" s="10" t="s">
        <v>198</v>
      </c>
      <c r="B1" s="11"/>
      <c r="C1" s="11"/>
      <c r="D1" s="11"/>
    </row>
    <row r="2" spans="1:39" s="2" customFormat="1" x14ac:dyDescent="0.25">
      <c r="A2" s="13" t="s">
        <v>161</v>
      </c>
      <c r="B2" s="13" t="s">
        <v>162</v>
      </c>
      <c r="C2" s="11"/>
      <c r="D2" s="11"/>
    </row>
    <row r="3" spans="1:39" s="2" customFormat="1" x14ac:dyDescent="0.25">
      <c r="A3" s="14" t="s">
        <v>163</v>
      </c>
      <c r="B3" s="11"/>
      <c r="C3" s="11"/>
      <c r="D3" s="14" t="s">
        <v>291</v>
      </c>
    </row>
    <row r="4" spans="1:39" s="2" customFormat="1" x14ac:dyDescent="0.25">
      <c r="A4" s="14" t="s">
        <v>165</v>
      </c>
      <c r="B4" s="11"/>
      <c r="C4" s="11"/>
      <c r="D4" s="14" t="s">
        <v>295</v>
      </c>
    </row>
    <row r="5" spans="1:39" s="2" customFormat="1" x14ac:dyDescent="0.25">
      <c r="A5" s="2" t="s">
        <v>0</v>
      </c>
      <c r="B5" s="2" t="s">
        <v>1</v>
      </c>
    </row>
    <row r="6" spans="1:39" s="2" customFormat="1" x14ac:dyDescent="0.25"/>
    <row r="7" spans="1:39" s="2" customFormat="1" ht="13" x14ac:dyDescent="0.25">
      <c r="A7" s="15" t="s">
        <v>84</v>
      </c>
      <c r="B7" s="15" t="s">
        <v>85</v>
      </c>
    </row>
    <row r="8" spans="1:39" s="2" customFormat="1" x14ac:dyDescent="0.25">
      <c r="A8" s="2" t="s">
        <v>3</v>
      </c>
      <c r="B8" s="16" t="s">
        <v>118</v>
      </c>
    </row>
    <row r="9" spans="1:39" s="15" customFormat="1" ht="13" x14ac:dyDescent="0.25">
      <c r="A9" s="2" t="s">
        <v>2</v>
      </c>
      <c r="B9" s="2" t="s">
        <v>141</v>
      </c>
      <c r="AK9" s="17"/>
      <c r="AL9" s="17"/>
      <c r="AM9" s="17"/>
    </row>
    <row r="10" spans="1:39" s="2" customFormat="1" ht="22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G10" s="18"/>
      <c r="AH10" s="19"/>
      <c r="AI10" s="20"/>
      <c r="AJ10" s="18" t="s">
        <v>328</v>
      </c>
      <c r="AK10" s="18" t="s">
        <v>199</v>
      </c>
      <c r="AL10" s="21" t="s">
        <v>329</v>
      </c>
      <c r="AM10" s="21" t="s">
        <v>330</v>
      </c>
    </row>
    <row r="11" spans="1:39" ht="13" x14ac:dyDescent="0.25">
      <c r="A11" s="283" t="s">
        <v>8</v>
      </c>
      <c r="B11" s="22" t="s">
        <v>166</v>
      </c>
      <c r="C11" s="22" t="s">
        <v>167</v>
      </c>
      <c r="D11" s="22" t="s">
        <v>168</v>
      </c>
      <c r="E11" s="22" t="s">
        <v>169</v>
      </c>
      <c r="F11" s="22" t="s">
        <v>170</v>
      </c>
      <c r="G11" s="22" t="s">
        <v>171</v>
      </c>
      <c r="H11" s="22" t="s">
        <v>172</v>
      </c>
      <c r="I11" s="22" t="s">
        <v>173</v>
      </c>
      <c r="J11" s="22" t="s">
        <v>174</v>
      </c>
      <c r="K11" s="22" t="s">
        <v>175</v>
      </c>
      <c r="L11" s="22" t="s">
        <v>176</v>
      </c>
      <c r="M11" s="22" t="s">
        <v>177</v>
      </c>
      <c r="N11" s="22" t="s">
        <v>178</v>
      </c>
      <c r="O11" s="22" t="s">
        <v>179</v>
      </c>
      <c r="P11" s="22" t="s">
        <v>180</v>
      </c>
      <c r="Q11" s="22" t="s">
        <v>181</v>
      </c>
      <c r="R11" s="22" t="s">
        <v>182</v>
      </c>
      <c r="S11" s="22" t="s">
        <v>183</v>
      </c>
      <c r="T11" s="22" t="s">
        <v>184</v>
      </c>
      <c r="U11" s="22" t="s">
        <v>185</v>
      </c>
      <c r="V11" s="22" t="s">
        <v>186</v>
      </c>
      <c r="W11" s="22" t="s">
        <v>187</v>
      </c>
      <c r="X11" s="22" t="s">
        <v>188</v>
      </c>
      <c r="Y11" s="22" t="s">
        <v>189</v>
      </c>
      <c r="Z11" s="22" t="s">
        <v>190</v>
      </c>
      <c r="AA11" s="22" t="s">
        <v>191</v>
      </c>
      <c r="AB11" s="22" t="s">
        <v>192</v>
      </c>
      <c r="AC11" s="22" t="s">
        <v>193</v>
      </c>
      <c r="AD11" s="22" t="s">
        <v>194</v>
      </c>
      <c r="AE11" s="22" t="s">
        <v>195</v>
      </c>
      <c r="AF11" s="22" t="s">
        <v>196</v>
      </c>
      <c r="AG11" s="22" t="s">
        <v>197</v>
      </c>
      <c r="AH11" s="22" t="s">
        <v>289</v>
      </c>
      <c r="AI11" s="23"/>
      <c r="AJ11" s="24"/>
      <c r="AK11" s="24"/>
      <c r="AL11" s="24"/>
      <c r="AM11" s="24"/>
    </row>
    <row r="12" spans="1:39" ht="13" x14ac:dyDescent="0.25">
      <c r="A12" s="25" t="s">
        <v>48</v>
      </c>
      <c r="B12" s="26">
        <v>31053697.574999999</v>
      </c>
      <c r="C12" s="26">
        <v>30398042.487</v>
      </c>
      <c r="D12" s="26">
        <v>29856295.903000001</v>
      </c>
      <c r="E12" s="26">
        <v>29684309.118999999</v>
      </c>
      <c r="F12" s="26">
        <v>29169598.877999999</v>
      </c>
      <c r="G12" s="26">
        <v>29535551.421</v>
      </c>
      <c r="H12" s="27">
        <v>30256300.27</v>
      </c>
      <c r="I12" s="26">
        <v>29949430.991999999</v>
      </c>
      <c r="J12" s="26">
        <v>28643757.548</v>
      </c>
      <c r="K12" s="26">
        <v>28275823.782000002</v>
      </c>
      <c r="L12" s="26">
        <v>28297125.054000001</v>
      </c>
      <c r="M12" s="26">
        <v>28694682.848999999</v>
      </c>
      <c r="N12" s="27">
        <v>28869385.969999999</v>
      </c>
      <c r="O12" s="26">
        <v>29070955.127999999</v>
      </c>
      <c r="P12" s="26">
        <v>29738964.026999999</v>
      </c>
      <c r="Q12" s="26">
        <v>29441983.276999999</v>
      </c>
      <c r="R12" s="26">
        <v>29465110.995000001</v>
      </c>
      <c r="S12" s="26">
        <v>28904772.135000002</v>
      </c>
      <c r="T12" s="26">
        <v>29257547.353</v>
      </c>
      <c r="U12" s="26">
        <v>27986796.037999999</v>
      </c>
      <c r="V12" s="26">
        <v>29144753.767999999</v>
      </c>
      <c r="W12" s="26">
        <v>28603214.570999999</v>
      </c>
      <c r="X12" s="26">
        <v>28876504.151999999</v>
      </c>
      <c r="Y12" s="26">
        <v>28915049.815000001</v>
      </c>
      <c r="Z12" s="26">
        <v>28206137.702</v>
      </c>
      <c r="AA12" s="26">
        <v>27552221.081</v>
      </c>
      <c r="AB12" s="26">
        <v>26896663.609000001</v>
      </c>
      <c r="AC12" s="26">
        <v>26829461.873</v>
      </c>
      <c r="AD12" s="27">
        <v>26685778.949999999</v>
      </c>
      <c r="AE12" s="26">
        <v>25876581.243000001</v>
      </c>
      <c r="AF12" s="26">
        <v>23994236.074000001</v>
      </c>
      <c r="AG12" s="26">
        <v>25046976.717999998</v>
      </c>
      <c r="AH12" s="26">
        <v>23565705.833000001</v>
      </c>
      <c r="AI12" s="28"/>
      <c r="AJ12" s="29">
        <f>AH12/AG12-1</f>
        <v>-5.9139707824916177E-2</v>
      </c>
      <c r="AK12" s="29">
        <f>AG12/AF12-1</f>
        <v>4.3874730612521562E-2</v>
      </c>
      <c r="AL12" s="24"/>
      <c r="AM12" s="29">
        <f>AH12/X12-1</f>
        <v>-0.18391417087903172</v>
      </c>
    </row>
    <row r="13" spans="1:39" ht="13" x14ac:dyDescent="0.25">
      <c r="A13" s="25" t="s">
        <v>68</v>
      </c>
      <c r="B13" s="30">
        <v>12790989.882999999</v>
      </c>
      <c r="C13" s="30">
        <v>11702849.530999999</v>
      </c>
      <c r="D13" s="30">
        <v>11161380.392999999</v>
      </c>
      <c r="E13" s="30">
        <v>10507822.478</v>
      </c>
      <c r="F13" s="30">
        <v>10048150.710999999</v>
      </c>
      <c r="G13" s="30">
        <v>9986245.5370000005</v>
      </c>
      <c r="H13" s="30">
        <v>9764384.5779999997</v>
      </c>
      <c r="I13" s="30">
        <v>9620594.9460000005</v>
      </c>
      <c r="J13" s="30">
        <v>8666084.2349999994</v>
      </c>
      <c r="K13" s="30">
        <v>8203710.2120000003</v>
      </c>
      <c r="L13" s="30">
        <v>7945605.2939999998</v>
      </c>
      <c r="M13" s="30">
        <v>7840022.4809999997</v>
      </c>
      <c r="N13" s="30">
        <v>7788363.7989999996</v>
      </c>
      <c r="O13" s="30">
        <v>7737095.2489999998</v>
      </c>
      <c r="P13" s="30">
        <v>7575252.5729999999</v>
      </c>
      <c r="Q13" s="30">
        <v>7404417.9440000001</v>
      </c>
      <c r="R13" s="30">
        <v>7232013.6720000003</v>
      </c>
      <c r="S13" s="30">
        <v>7087152.6129999999</v>
      </c>
      <c r="T13" s="30">
        <v>6743017.2989999996</v>
      </c>
      <c r="U13" s="30">
        <v>6274272.5159999998</v>
      </c>
      <c r="V13" s="30">
        <v>6138745.5410000002</v>
      </c>
      <c r="W13" s="31">
        <v>6255895.2999999998</v>
      </c>
      <c r="X13" s="30">
        <v>6322966.6339999996</v>
      </c>
      <c r="Y13" s="30">
        <v>5895443.8039999995</v>
      </c>
      <c r="Z13" s="30">
        <v>5661700.6430000002</v>
      </c>
      <c r="AA13" s="30">
        <v>5601133.4869999997</v>
      </c>
      <c r="AB13" s="30">
        <v>5219657.1840000004</v>
      </c>
      <c r="AC13" s="30">
        <v>5134217.4069999997</v>
      </c>
      <c r="AD13" s="30">
        <v>4860476.0719999997</v>
      </c>
      <c r="AE13" s="30">
        <v>4189553.7540000002</v>
      </c>
      <c r="AF13" s="30">
        <v>3499749.2940000002</v>
      </c>
      <c r="AG13" s="30">
        <v>3808585.0669999998</v>
      </c>
      <c r="AH13" s="30">
        <v>3873019.577</v>
      </c>
      <c r="AI13" s="28"/>
      <c r="AJ13" s="29">
        <f t="shared" ref="AJ13:AJ22" si="0">AH13/AG13-1</f>
        <v>1.6918227863229829E-2</v>
      </c>
      <c r="AK13" s="29">
        <f t="shared" ref="AK13:AK22" si="1">AG13/AF13-1</f>
        <v>8.8245113308393242E-2</v>
      </c>
      <c r="AL13" s="32">
        <f>AH13/$AH$12</f>
        <v>0.16434982276560781</v>
      </c>
      <c r="AM13" s="29">
        <f t="shared" ref="AM13:AM22" si="2">AH13/X13-1</f>
        <v>-0.38746797173119474</v>
      </c>
    </row>
    <row r="14" spans="1:39" s="33" customFormat="1" ht="13" x14ac:dyDescent="0.25">
      <c r="A14" s="25" t="s">
        <v>93</v>
      </c>
      <c r="B14" s="26">
        <v>157007.277</v>
      </c>
      <c r="C14" s="26">
        <v>115277.681</v>
      </c>
      <c r="D14" s="26">
        <v>138784.943</v>
      </c>
      <c r="E14" s="26">
        <v>111302.443</v>
      </c>
      <c r="F14" s="26">
        <v>160532.40100000001</v>
      </c>
      <c r="G14" s="26">
        <v>175183.842</v>
      </c>
      <c r="H14" s="26">
        <v>164379.87599999999</v>
      </c>
      <c r="I14" s="26">
        <v>161342.78700000001</v>
      </c>
      <c r="J14" s="26">
        <v>63743.379000000001</v>
      </c>
      <c r="K14" s="26">
        <v>147837.87899999999</v>
      </c>
      <c r="L14" s="26">
        <v>98644.778000000006</v>
      </c>
      <c r="M14" s="26">
        <v>121125.349</v>
      </c>
      <c r="N14" s="26">
        <v>136890.55799999999</v>
      </c>
      <c r="O14" s="26">
        <v>136526.18799999999</v>
      </c>
      <c r="P14" s="26">
        <v>91264.187999999995</v>
      </c>
      <c r="Q14" s="26">
        <v>139361.33100000001</v>
      </c>
      <c r="R14" s="26">
        <v>181259.671</v>
      </c>
      <c r="S14" s="26">
        <v>84685.152000000002</v>
      </c>
      <c r="T14" s="26">
        <v>85464.758000000002</v>
      </c>
      <c r="U14" s="26">
        <v>129217.837</v>
      </c>
      <c r="V14" s="26">
        <v>132176.91800000001</v>
      </c>
      <c r="W14" s="26">
        <v>116110.735</v>
      </c>
      <c r="X14" s="26">
        <v>63365.131999999998</v>
      </c>
      <c r="Y14" s="26">
        <v>138395.087</v>
      </c>
      <c r="Z14" s="26">
        <v>117849.96400000001</v>
      </c>
      <c r="AA14" s="26">
        <v>74056.468999999997</v>
      </c>
      <c r="AB14" s="26">
        <v>65295.002</v>
      </c>
      <c r="AC14" s="26">
        <v>67147.087</v>
      </c>
      <c r="AD14" s="26">
        <v>119987.916</v>
      </c>
      <c r="AE14" s="26">
        <v>65893.418999999994</v>
      </c>
      <c r="AF14" s="26">
        <v>32639.132000000001</v>
      </c>
      <c r="AG14" s="26">
        <v>18756.794000000002</v>
      </c>
      <c r="AH14" s="26">
        <v>20984.348000000002</v>
      </c>
      <c r="AI14" s="28"/>
      <c r="AJ14" s="29">
        <f t="shared" si="0"/>
        <v>0.11875984776502846</v>
      </c>
      <c r="AK14" s="29">
        <f t="shared" si="1"/>
        <v>-0.42532803874808922</v>
      </c>
      <c r="AL14" s="32">
        <f t="shared" ref="AL14:AL20" si="3">AH14/$AH$12</f>
        <v>8.9046125538131684E-4</v>
      </c>
      <c r="AM14" s="29">
        <f t="shared" si="2"/>
        <v>-0.66883446246115286</v>
      </c>
    </row>
    <row r="15" spans="1:39" s="33" customFormat="1" ht="13" x14ac:dyDescent="0.25">
      <c r="A15" s="25" t="s">
        <v>94</v>
      </c>
      <c r="B15" s="30">
        <v>245591.462</v>
      </c>
      <c r="C15" s="30">
        <v>213836.06899999999</v>
      </c>
      <c r="D15" s="30">
        <v>175762.21299999999</v>
      </c>
      <c r="E15" s="30">
        <v>143557.24799999999</v>
      </c>
      <c r="F15" s="30">
        <v>148970.87400000001</v>
      </c>
      <c r="G15" s="30">
        <v>140494.90299999999</v>
      </c>
      <c r="H15" s="30">
        <v>146868.799</v>
      </c>
      <c r="I15" s="30">
        <v>142430.08799999999</v>
      </c>
      <c r="J15" s="30">
        <v>121969.314</v>
      </c>
      <c r="K15" s="30">
        <v>109431.022</v>
      </c>
      <c r="L15" s="31">
        <v>116749.99</v>
      </c>
      <c r="M15" s="30">
        <v>116037.53200000001</v>
      </c>
      <c r="N15" s="30">
        <v>115411.97100000001</v>
      </c>
      <c r="O15" s="30">
        <v>133020.95800000001</v>
      </c>
      <c r="P15" s="30">
        <v>135314.33900000001</v>
      </c>
      <c r="Q15" s="30">
        <v>136611.56400000001</v>
      </c>
      <c r="R15" s="30">
        <v>135989.02499999999</v>
      </c>
      <c r="S15" s="30">
        <v>161273.774</v>
      </c>
      <c r="T15" s="30">
        <v>142176.889</v>
      </c>
      <c r="U15" s="30">
        <v>119285.659</v>
      </c>
      <c r="V15" s="30">
        <v>166436.71100000001</v>
      </c>
      <c r="W15" s="30">
        <v>168304.75700000001</v>
      </c>
      <c r="X15" s="31">
        <v>153031.75</v>
      </c>
      <c r="Y15" s="30">
        <v>172156.658</v>
      </c>
      <c r="Z15" s="30">
        <v>168078.64300000001</v>
      </c>
      <c r="AA15" s="30">
        <v>147160.23199999999</v>
      </c>
      <c r="AB15" s="30">
        <v>155583.054</v>
      </c>
      <c r="AC15" s="30">
        <v>179743.386</v>
      </c>
      <c r="AD15" s="30">
        <v>174990.65700000001</v>
      </c>
      <c r="AE15" s="30">
        <v>133044.541</v>
      </c>
      <c r="AF15" s="30">
        <v>105363.155</v>
      </c>
      <c r="AG15" s="30">
        <v>101668.925</v>
      </c>
      <c r="AH15" s="30">
        <v>114410.807</v>
      </c>
      <c r="AI15" s="28"/>
      <c r="AJ15" s="29">
        <f t="shared" si="0"/>
        <v>0.12532720297770439</v>
      </c>
      <c r="AK15" s="29">
        <f t="shared" si="1"/>
        <v>-3.5061877180879719E-2</v>
      </c>
      <c r="AL15" s="32">
        <f t="shared" si="3"/>
        <v>4.854970515662891E-3</v>
      </c>
      <c r="AM15" s="29">
        <f t="shared" si="2"/>
        <v>-0.25237209271932126</v>
      </c>
    </row>
    <row r="16" spans="1:39" ht="13" x14ac:dyDescent="0.25">
      <c r="A16" s="25" t="s">
        <v>73</v>
      </c>
      <c r="B16" s="26">
        <v>5152579.7659999998</v>
      </c>
      <c r="C16" s="26">
        <v>5381871.5310000004</v>
      </c>
      <c r="D16" s="26">
        <v>5308224.9409999996</v>
      </c>
      <c r="E16" s="26">
        <v>5426543.7050000001</v>
      </c>
      <c r="F16" s="26">
        <v>5240338.0659999996</v>
      </c>
      <c r="G16" s="26">
        <v>5328786.0369999995</v>
      </c>
      <c r="H16" s="26">
        <v>5695804.0269999998</v>
      </c>
      <c r="I16" s="27">
        <v>5261924.18</v>
      </c>
      <c r="J16" s="26">
        <v>5026072.7439999999</v>
      </c>
      <c r="K16" s="26">
        <v>4819321.5140000004</v>
      </c>
      <c r="L16" s="26">
        <v>4698886.0070000002</v>
      </c>
      <c r="M16" s="26">
        <v>4791498.4110000003</v>
      </c>
      <c r="N16" s="27">
        <v>4728997.93</v>
      </c>
      <c r="O16" s="26">
        <v>4556882.199</v>
      </c>
      <c r="P16" s="26">
        <v>4940845.7379999999</v>
      </c>
      <c r="Q16" s="26">
        <v>4652319.0109999999</v>
      </c>
      <c r="R16" s="26">
        <v>4625806.1639999999</v>
      </c>
      <c r="S16" s="26">
        <v>4403166.977</v>
      </c>
      <c r="T16" s="26">
        <v>4625207.2640000004</v>
      </c>
      <c r="U16" s="26">
        <v>4320426.1169999996</v>
      </c>
      <c r="V16" s="26">
        <v>4584699.4649999999</v>
      </c>
      <c r="W16" s="26">
        <v>4307102.6579999998</v>
      </c>
      <c r="X16" s="26">
        <v>4161854.8360000001</v>
      </c>
      <c r="Y16" s="26">
        <v>4164268.6189999999</v>
      </c>
      <c r="Z16" s="26">
        <v>3595063.6949999998</v>
      </c>
      <c r="AA16" s="26">
        <v>3030489.3020000001</v>
      </c>
      <c r="AB16" s="26">
        <v>2991134.4049999998</v>
      </c>
      <c r="AC16" s="26">
        <v>2788717.5610000002</v>
      </c>
      <c r="AD16" s="26">
        <v>2484115.9309999999</v>
      </c>
      <c r="AE16" s="26">
        <v>2184557.3849999998</v>
      </c>
      <c r="AF16" s="26">
        <v>1725928.436</v>
      </c>
      <c r="AG16" s="26">
        <v>1588648.726</v>
      </c>
      <c r="AH16" s="26">
        <v>1460762.4920000001</v>
      </c>
      <c r="AI16" s="28"/>
      <c r="AJ16" s="29">
        <f t="shared" si="0"/>
        <v>-8.0500007274735941E-2</v>
      </c>
      <c r="AK16" s="29">
        <f t="shared" si="1"/>
        <v>-7.9539630460089383E-2</v>
      </c>
      <c r="AL16" s="32">
        <f t="shared" si="3"/>
        <v>6.1986791414260799E-2</v>
      </c>
      <c r="AM16" s="29">
        <f t="shared" si="2"/>
        <v>-0.64901166677789424</v>
      </c>
    </row>
    <row r="17" spans="1:39" ht="13" x14ac:dyDescent="0.25">
      <c r="A17" s="25" t="s">
        <v>86</v>
      </c>
      <c r="B17" s="30">
        <v>1692094.7320000001</v>
      </c>
      <c r="C17" s="30">
        <v>1635312.0109999999</v>
      </c>
      <c r="D17" s="30">
        <v>1612368.321</v>
      </c>
      <c r="E17" s="30">
        <v>1608455.7919999999</v>
      </c>
      <c r="F17" s="30">
        <v>1675015.064</v>
      </c>
      <c r="G17" s="30">
        <v>1653013.7549999999</v>
      </c>
      <c r="H17" s="30">
        <v>1639747.0819999999</v>
      </c>
      <c r="I17" s="31">
        <v>1685797.79</v>
      </c>
      <c r="J17" s="30">
        <v>1657474.048</v>
      </c>
      <c r="K17" s="30">
        <v>1714226.9280000001</v>
      </c>
      <c r="L17" s="30">
        <v>1865926.095</v>
      </c>
      <c r="M17" s="31">
        <v>1774733.61</v>
      </c>
      <c r="N17" s="30">
        <v>1980477.219</v>
      </c>
      <c r="O17" s="30">
        <v>1984274.3489999999</v>
      </c>
      <c r="P17" s="30">
        <v>1964598.7379999999</v>
      </c>
      <c r="Q17" s="30">
        <v>1920956.111</v>
      </c>
      <c r="R17" s="31">
        <v>1795203</v>
      </c>
      <c r="S17" s="31">
        <v>1702550.83</v>
      </c>
      <c r="T17" s="30">
        <v>1591351.219</v>
      </c>
      <c r="U17" s="30">
        <v>1451816.6810000001</v>
      </c>
      <c r="V17" s="30">
        <v>1385980.8060000001</v>
      </c>
      <c r="W17" s="31">
        <v>1316085.98</v>
      </c>
      <c r="X17" s="30">
        <v>1267002.199</v>
      </c>
      <c r="Y17" s="30">
        <v>1230596.9410000001</v>
      </c>
      <c r="Z17" s="30">
        <v>1214245.1459999999</v>
      </c>
      <c r="AA17" s="30">
        <v>1183702.031</v>
      </c>
      <c r="AB17" s="30">
        <v>1057131.6029999999</v>
      </c>
      <c r="AC17" s="30">
        <v>1049085.801</v>
      </c>
      <c r="AD17" s="30">
        <v>1026797.017</v>
      </c>
      <c r="AE17" s="30">
        <v>949346.89599999995</v>
      </c>
      <c r="AF17" s="30">
        <v>892845.67099999997</v>
      </c>
      <c r="AG17" s="30">
        <v>843622.27099999995</v>
      </c>
      <c r="AH17" s="31">
        <v>785322.49</v>
      </c>
      <c r="AI17" s="28"/>
      <c r="AJ17" s="29">
        <f t="shared" si="0"/>
        <v>-6.9106498256492732E-2</v>
      </c>
      <c r="AK17" s="29">
        <f t="shared" si="1"/>
        <v>-5.5130916348476111E-2</v>
      </c>
      <c r="AL17" s="32">
        <f t="shared" si="3"/>
        <v>3.3324802387216489E-2</v>
      </c>
      <c r="AM17" s="29">
        <f t="shared" si="2"/>
        <v>-0.38017274901351616</v>
      </c>
    </row>
    <row r="18" spans="1:39" ht="13" x14ac:dyDescent="0.25">
      <c r="A18" s="25" t="s">
        <v>87</v>
      </c>
      <c r="B18" s="26">
        <v>2960202.6540000001</v>
      </c>
      <c r="C18" s="26">
        <v>3081339.264</v>
      </c>
      <c r="D18" s="26">
        <v>3156538.8930000002</v>
      </c>
      <c r="E18" s="26">
        <v>3345575.0520000001</v>
      </c>
      <c r="F18" s="26">
        <v>3365495.7620000001</v>
      </c>
      <c r="G18" s="26">
        <v>3455776.9470000002</v>
      </c>
      <c r="H18" s="26">
        <v>3617018.7089999998</v>
      </c>
      <c r="I18" s="26">
        <v>3753443.6009999998</v>
      </c>
      <c r="J18" s="26">
        <v>3856818.4279999998</v>
      </c>
      <c r="K18" s="26">
        <v>3871881.426</v>
      </c>
      <c r="L18" s="26">
        <v>4017941.5060000001</v>
      </c>
      <c r="M18" s="26">
        <v>4153248.9130000002</v>
      </c>
      <c r="N18" s="26">
        <v>4079421.9130000002</v>
      </c>
      <c r="O18" s="26">
        <v>4441402.2939999998</v>
      </c>
      <c r="P18" s="26">
        <v>4691290.3739999998</v>
      </c>
      <c r="Q18" s="27">
        <v>4951936.49</v>
      </c>
      <c r="R18" s="26">
        <v>5245173.5829999996</v>
      </c>
      <c r="S18" s="26">
        <v>5651130.2869999995</v>
      </c>
      <c r="T18" s="27">
        <v>6085895.1500000004</v>
      </c>
      <c r="U18" s="26">
        <v>6345989.5870000003</v>
      </c>
      <c r="V18" s="26">
        <v>7066309.085</v>
      </c>
      <c r="W18" s="26">
        <v>6924238.3339999998</v>
      </c>
      <c r="X18" s="26">
        <v>7680920.1689999998</v>
      </c>
      <c r="Y18" s="26">
        <v>8145914.8880000003</v>
      </c>
      <c r="Z18" s="26">
        <v>8154749.4989999998</v>
      </c>
      <c r="AA18" s="26">
        <v>8425917.2229999993</v>
      </c>
      <c r="AB18" s="26">
        <v>8555892.9759999998</v>
      </c>
      <c r="AC18" s="26">
        <v>8843837.6950000003</v>
      </c>
      <c r="AD18" s="26">
        <v>9237174.2009999994</v>
      </c>
      <c r="AE18" s="26">
        <v>9522152.8550000004</v>
      </c>
      <c r="AF18" s="26">
        <v>9775346.0050000008</v>
      </c>
      <c r="AG18" s="26">
        <v>10239189.278000001</v>
      </c>
      <c r="AH18" s="27">
        <v>10188277</v>
      </c>
      <c r="AI18" s="28"/>
      <c r="AJ18" s="29">
        <f t="shared" si="0"/>
        <v>-4.972295815391492E-3</v>
      </c>
      <c r="AK18" s="29">
        <f t="shared" si="1"/>
        <v>4.7450317642234729E-2</v>
      </c>
      <c r="AL18" s="32">
        <f t="shared" si="3"/>
        <v>0.43233489682846454</v>
      </c>
      <c r="AM18" s="29">
        <f t="shared" si="2"/>
        <v>0.32643964210429233</v>
      </c>
    </row>
    <row r="19" spans="1:39" ht="13" x14ac:dyDescent="0.25">
      <c r="A19" s="25" t="s">
        <v>11</v>
      </c>
      <c r="B19" s="31">
        <v>155929</v>
      </c>
      <c r="C19" s="31">
        <v>163982</v>
      </c>
      <c r="D19" s="31">
        <v>183310</v>
      </c>
      <c r="E19" s="31">
        <v>182224</v>
      </c>
      <c r="F19" s="31">
        <v>198574</v>
      </c>
      <c r="G19" s="31">
        <v>230008</v>
      </c>
      <c r="H19" s="31">
        <v>233525</v>
      </c>
      <c r="I19" s="31">
        <v>240431</v>
      </c>
      <c r="J19" s="31">
        <v>235549</v>
      </c>
      <c r="K19" s="31">
        <v>232559</v>
      </c>
      <c r="L19" s="30">
        <v>245724.38399999999</v>
      </c>
      <c r="M19" s="30">
        <v>271858.95299999998</v>
      </c>
      <c r="N19" s="30">
        <v>264905.57799999998</v>
      </c>
      <c r="O19" s="30">
        <v>253390.492</v>
      </c>
      <c r="P19" s="30">
        <v>274383.277</v>
      </c>
      <c r="Q19" s="30">
        <v>300703.402</v>
      </c>
      <c r="R19" s="30">
        <v>331097.326</v>
      </c>
      <c r="S19" s="30">
        <v>350387.67300000001</v>
      </c>
      <c r="T19" s="30">
        <v>380761.44099999999</v>
      </c>
      <c r="U19" s="30">
        <v>418164.701</v>
      </c>
      <c r="V19" s="30">
        <v>444933.76199999999</v>
      </c>
      <c r="W19" s="30">
        <v>468529.005</v>
      </c>
      <c r="X19" s="30">
        <v>471028.27799999999</v>
      </c>
      <c r="Y19" s="30">
        <v>487497.56599999999</v>
      </c>
      <c r="Z19" s="30">
        <v>509058.26400000002</v>
      </c>
      <c r="AA19" s="30">
        <v>517273.39199999999</v>
      </c>
      <c r="AB19" s="30">
        <v>557379.28500000003</v>
      </c>
      <c r="AC19" s="30">
        <v>559285.53899999999</v>
      </c>
      <c r="AD19" s="30">
        <v>562568.18200000003</v>
      </c>
      <c r="AE19" s="30">
        <v>572815.34499999997</v>
      </c>
      <c r="AF19" s="30">
        <v>581912.93400000001</v>
      </c>
      <c r="AG19" s="30">
        <v>585337.46600000001</v>
      </c>
      <c r="AH19" s="30">
        <v>575917.75800000003</v>
      </c>
      <c r="AI19" s="28"/>
      <c r="AJ19" s="29">
        <f t="shared" si="0"/>
        <v>-1.6092781595497541E-2</v>
      </c>
      <c r="AK19" s="29">
        <f t="shared" si="1"/>
        <v>5.8849559786551264E-3</v>
      </c>
      <c r="AL19" s="32">
        <f t="shared" si="3"/>
        <v>2.4438807905066834E-2</v>
      </c>
      <c r="AM19" s="29">
        <f t="shared" si="2"/>
        <v>0.22268191719903507</v>
      </c>
    </row>
    <row r="20" spans="1:39" ht="13" x14ac:dyDescent="0.25">
      <c r="A20" s="25" t="s">
        <v>6</v>
      </c>
      <c r="B20" s="27">
        <v>7895476.2000000002</v>
      </c>
      <c r="C20" s="27">
        <v>8099946.5999999996</v>
      </c>
      <c r="D20" s="27">
        <v>8116030.7999999998</v>
      </c>
      <c r="E20" s="27">
        <v>8356761</v>
      </c>
      <c r="F20" s="27">
        <v>8330859.5999999996</v>
      </c>
      <c r="G20" s="27">
        <v>8563326.5999999996</v>
      </c>
      <c r="H20" s="27">
        <v>8990828.4000000004</v>
      </c>
      <c r="I20" s="27">
        <v>9079330.8000000007</v>
      </c>
      <c r="J20" s="27">
        <v>9010857</v>
      </c>
      <c r="K20" s="27">
        <v>9171373.8000000007</v>
      </c>
      <c r="L20" s="27">
        <v>9296847</v>
      </c>
      <c r="M20" s="27">
        <v>9616662.5999999996</v>
      </c>
      <c r="N20" s="27">
        <v>9761861.4000000004</v>
      </c>
      <c r="O20" s="27">
        <v>9814276.1999999993</v>
      </c>
      <c r="P20" s="27">
        <v>10046747.4</v>
      </c>
      <c r="Q20" s="27">
        <v>9913264.8000000007</v>
      </c>
      <c r="R20" s="27">
        <v>9895477.8000000007</v>
      </c>
      <c r="S20" s="27">
        <v>9439366.1999999993</v>
      </c>
      <c r="T20" s="27">
        <v>9574006.1999999993</v>
      </c>
      <c r="U20" s="26">
        <v>8902673.8990000002</v>
      </c>
      <c r="V20" s="26">
        <v>9195080.1989999991</v>
      </c>
      <c r="W20" s="26">
        <v>9016102.6989999991</v>
      </c>
      <c r="X20" s="26">
        <v>8724135.4680000003</v>
      </c>
      <c r="Y20" s="26">
        <v>8646330.0930000003</v>
      </c>
      <c r="Z20" s="26">
        <v>8748994.5820000004</v>
      </c>
      <c r="AA20" s="26">
        <v>8531930.193</v>
      </c>
      <c r="AB20" s="26">
        <v>8250206.2910000002</v>
      </c>
      <c r="AC20" s="26">
        <v>8160025.3439999996</v>
      </c>
      <c r="AD20" s="26">
        <v>8174627.0190000003</v>
      </c>
      <c r="AE20" s="26">
        <v>8213702.8109999998</v>
      </c>
      <c r="AF20" s="26">
        <v>7334274.1830000002</v>
      </c>
      <c r="AG20" s="26">
        <v>7815185.8289999999</v>
      </c>
      <c r="AH20" s="26">
        <v>6509696.415</v>
      </c>
      <c r="AI20" s="28"/>
      <c r="AJ20" s="29">
        <f t="shared" si="0"/>
        <v>-0.16704521716626219</v>
      </c>
      <c r="AK20" s="29">
        <f t="shared" si="1"/>
        <v>6.5570448281671467E-2</v>
      </c>
      <c r="AL20" s="32">
        <f t="shared" si="3"/>
        <v>0.27623600418045668</v>
      </c>
      <c r="AM20" s="29">
        <f t="shared" si="2"/>
        <v>-0.25382905402174571</v>
      </c>
    </row>
    <row r="21" spans="1:39" ht="13" x14ac:dyDescent="0.25">
      <c r="A21" s="25" t="s">
        <v>9</v>
      </c>
      <c r="B21" s="34" t="s">
        <v>4</v>
      </c>
      <c r="C21" s="34" t="s">
        <v>4</v>
      </c>
      <c r="D21" s="34" t="s">
        <v>4</v>
      </c>
      <c r="E21" s="34" t="s">
        <v>4</v>
      </c>
      <c r="F21" s="34" t="s">
        <v>4</v>
      </c>
      <c r="G21" s="34" t="s">
        <v>4</v>
      </c>
      <c r="H21" s="34" t="s">
        <v>4</v>
      </c>
      <c r="I21" s="34" t="s">
        <v>4</v>
      </c>
      <c r="J21" s="34" t="s">
        <v>4</v>
      </c>
      <c r="K21" s="34" t="s">
        <v>4</v>
      </c>
      <c r="L21" s="34" t="s">
        <v>4</v>
      </c>
      <c r="M21" s="34" t="s">
        <v>4</v>
      </c>
      <c r="N21" s="34" t="s">
        <v>4</v>
      </c>
      <c r="O21" s="34" t="s">
        <v>4</v>
      </c>
      <c r="P21" s="34" t="s">
        <v>4</v>
      </c>
      <c r="Q21" s="34" t="s">
        <v>4</v>
      </c>
      <c r="R21" s="34" t="s">
        <v>4</v>
      </c>
      <c r="S21" s="34" t="s">
        <v>4</v>
      </c>
      <c r="T21" s="34" t="s">
        <v>4</v>
      </c>
      <c r="U21" s="34" t="s">
        <v>4</v>
      </c>
      <c r="V21" s="34" t="s">
        <v>4</v>
      </c>
      <c r="W21" s="34" t="s">
        <v>4</v>
      </c>
      <c r="X21" s="34" t="s">
        <v>4</v>
      </c>
      <c r="Y21" s="34" t="s">
        <v>4</v>
      </c>
      <c r="Z21" s="34" t="s">
        <v>4</v>
      </c>
      <c r="AA21" s="34" t="s">
        <v>4</v>
      </c>
      <c r="AB21" s="34" t="s">
        <v>4</v>
      </c>
      <c r="AC21" s="34" t="s">
        <v>4</v>
      </c>
      <c r="AD21" s="34" t="s">
        <v>4</v>
      </c>
      <c r="AE21" s="34" t="s">
        <v>4</v>
      </c>
      <c r="AF21" s="34" t="s">
        <v>4</v>
      </c>
      <c r="AG21" s="34" t="s">
        <v>4</v>
      </c>
      <c r="AH21" s="34" t="s">
        <v>4</v>
      </c>
      <c r="AI21" s="28"/>
      <c r="AJ21" s="29" t="e">
        <f t="shared" si="0"/>
        <v>#VALUE!</v>
      </c>
      <c r="AK21" s="29" t="e">
        <f t="shared" si="1"/>
        <v>#VALUE!</v>
      </c>
      <c r="AL21" s="32" t="e">
        <f t="shared" ref="AL21:AL22" si="4">AG21/$AG$12</f>
        <v>#VALUE!</v>
      </c>
      <c r="AM21" s="29" t="e">
        <f t="shared" si="2"/>
        <v>#VALUE!</v>
      </c>
    </row>
    <row r="22" spans="1:39" ht="13" x14ac:dyDescent="0.25">
      <c r="A22" s="25" t="s">
        <v>88</v>
      </c>
      <c r="B22" s="27">
        <v>3826.6</v>
      </c>
      <c r="C22" s="27">
        <v>3627.8</v>
      </c>
      <c r="D22" s="27">
        <v>3895.4</v>
      </c>
      <c r="E22" s="27">
        <v>2067.4</v>
      </c>
      <c r="F22" s="27">
        <v>1662.4</v>
      </c>
      <c r="G22" s="27">
        <v>2715.8</v>
      </c>
      <c r="H22" s="27">
        <v>3743.8</v>
      </c>
      <c r="I22" s="27">
        <v>4135.8</v>
      </c>
      <c r="J22" s="27">
        <v>5189.3999999999996</v>
      </c>
      <c r="K22" s="27">
        <v>5482</v>
      </c>
      <c r="L22" s="27">
        <v>10800</v>
      </c>
      <c r="M22" s="27">
        <v>9495</v>
      </c>
      <c r="N22" s="27">
        <v>13055.6</v>
      </c>
      <c r="O22" s="27">
        <v>14087.2</v>
      </c>
      <c r="P22" s="27">
        <v>19267.400000000001</v>
      </c>
      <c r="Q22" s="26">
        <v>22412.624</v>
      </c>
      <c r="R22" s="26">
        <v>23090.755000000001</v>
      </c>
      <c r="S22" s="26">
        <v>25058.629000000001</v>
      </c>
      <c r="T22" s="26">
        <v>29667.133000000002</v>
      </c>
      <c r="U22" s="26">
        <v>24949.047999999999</v>
      </c>
      <c r="V22" s="27">
        <v>30391.279999999999</v>
      </c>
      <c r="W22" s="26">
        <v>30845.107</v>
      </c>
      <c r="X22" s="26">
        <v>32199.686000000002</v>
      </c>
      <c r="Y22" s="26">
        <v>34446.158000000003</v>
      </c>
      <c r="Z22" s="26">
        <v>36397.266000000003</v>
      </c>
      <c r="AA22" s="26">
        <v>40558.752999999997</v>
      </c>
      <c r="AB22" s="27">
        <v>44383.81</v>
      </c>
      <c r="AC22" s="26">
        <v>47402.057000000001</v>
      </c>
      <c r="AD22" s="26">
        <v>45041.957000000002</v>
      </c>
      <c r="AE22" s="26">
        <v>45514.235999999997</v>
      </c>
      <c r="AF22" s="26">
        <v>46177.264999999999</v>
      </c>
      <c r="AG22" s="26">
        <v>45982.358999999997</v>
      </c>
      <c r="AH22" s="26">
        <v>37314.946000000004</v>
      </c>
      <c r="AI22" s="28"/>
      <c r="AJ22" s="29">
        <f t="shared" si="0"/>
        <v>-0.18849430930674949</v>
      </c>
      <c r="AK22" s="29">
        <f t="shared" si="1"/>
        <v>-4.220821653252993E-3</v>
      </c>
      <c r="AL22" s="32">
        <f t="shared" si="4"/>
        <v>1.8358446816838694E-3</v>
      </c>
      <c r="AM22" s="29">
        <f t="shared" si="2"/>
        <v>0.1588605553482727</v>
      </c>
    </row>
    <row r="23" spans="1:39" x14ac:dyDescent="0.25">
      <c r="AG23" s="24"/>
      <c r="AH23" s="24"/>
      <c r="AI23" s="24"/>
      <c r="AM23" s="29"/>
    </row>
    <row r="24" spans="1:39" x14ac:dyDescent="0.25">
      <c r="AG24" s="24"/>
      <c r="AH24" s="24"/>
      <c r="AI24" s="24"/>
    </row>
    <row r="25" spans="1:39" x14ac:dyDescent="0.25">
      <c r="AD25" s="12">
        <f>AD12/1000</f>
        <v>26685.77895</v>
      </c>
      <c r="AF25" s="12">
        <f>AF12/1000</f>
        <v>23994.236074</v>
      </c>
      <c r="AG25" s="12">
        <f>AG12/1000</f>
        <v>25046.976717999998</v>
      </c>
      <c r="AH25" s="12">
        <f>AH12/1000</f>
        <v>23565.705833</v>
      </c>
      <c r="AI25" s="24"/>
    </row>
    <row r="26" spans="1:39" ht="13" x14ac:dyDescent="0.25">
      <c r="A26" s="15" t="s">
        <v>290</v>
      </c>
      <c r="AG26" s="24"/>
      <c r="AH26" s="24"/>
      <c r="AI26" s="24"/>
    </row>
    <row r="27" spans="1:39" x14ac:dyDescent="0.25">
      <c r="A27" s="2" t="s">
        <v>142</v>
      </c>
      <c r="AG27" s="24"/>
      <c r="AH27" s="24"/>
      <c r="AI27" s="24"/>
    </row>
    <row r="28" spans="1:39" x14ac:dyDescent="0.25">
      <c r="AG28" s="24"/>
      <c r="AH28" s="24"/>
      <c r="AI28" s="24"/>
    </row>
    <row r="29" spans="1:39" ht="13" x14ac:dyDescent="0.25">
      <c r="A29" s="35"/>
      <c r="B29" s="36">
        <v>1990</v>
      </c>
      <c r="C29" s="36">
        <v>1991</v>
      </c>
      <c r="D29" s="36">
        <v>1992</v>
      </c>
      <c r="E29" s="36">
        <v>1993</v>
      </c>
      <c r="F29" s="36">
        <v>1994</v>
      </c>
      <c r="G29" s="36">
        <v>1995</v>
      </c>
      <c r="H29" s="36">
        <v>1996</v>
      </c>
      <c r="I29" s="36">
        <v>1997</v>
      </c>
      <c r="J29" s="36">
        <v>1998</v>
      </c>
      <c r="K29" s="36">
        <v>1999</v>
      </c>
      <c r="L29" s="36">
        <v>2000</v>
      </c>
      <c r="M29" s="36">
        <v>2001</v>
      </c>
      <c r="N29" s="36">
        <v>2002</v>
      </c>
      <c r="O29" s="36">
        <v>2003</v>
      </c>
      <c r="P29" s="36">
        <v>2004</v>
      </c>
      <c r="Q29" s="36">
        <v>2005</v>
      </c>
      <c r="R29" s="36">
        <v>2006</v>
      </c>
      <c r="S29" s="36">
        <v>2007</v>
      </c>
      <c r="T29" s="36">
        <v>2008</v>
      </c>
      <c r="U29" s="36">
        <v>2009</v>
      </c>
      <c r="V29" s="36">
        <v>2010</v>
      </c>
      <c r="W29" s="36">
        <v>2011</v>
      </c>
      <c r="X29" s="36">
        <v>2012</v>
      </c>
      <c r="Y29" s="36">
        <v>2013</v>
      </c>
      <c r="Z29" s="36">
        <v>2014</v>
      </c>
      <c r="AA29" s="36">
        <v>2015</v>
      </c>
      <c r="AB29" s="37">
        <v>2016</v>
      </c>
      <c r="AC29" s="37">
        <v>2017</v>
      </c>
      <c r="AD29" s="37">
        <v>2018</v>
      </c>
      <c r="AE29" s="37">
        <v>2019</v>
      </c>
      <c r="AF29" s="37">
        <v>2020</v>
      </c>
      <c r="AG29" s="37">
        <v>2021</v>
      </c>
      <c r="AH29" s="37">
        <v>2022</v>
      </c>
      <c r="AI29" s="24"/>
    </row>
    <row r="30" spans="1:39" ht="13" x14ac:dyDescent="0.25">
      <c r="A30" s="38" t="str">
        <f>A13</f>
        <v>Solid fossil fuels</v>
      </c>
      <c r="B30" s="39">
        <f>B13/1000</f>
        <v>12790.989883</v>
      </c>
      <c r="C30" s="39">
        <f t="shared" ref="C30:AB30" si="5">C13/1000</f>
        <v>11702.849531</v>
      </c>
      <c r="D30" s="39">
        <f t="shared" si="5"/>
        <v>11161.380392999999</v>
      </c>
      <c r="E30" s="39">
        <f t="shared" si="5"/>
        <v>10507.822478</v>
      </c>
      <c r="F30" s="39">
        <f t="shared" si="5"/>
        <v>10048.150710999998</v>
      </c>
      <c r="G30" s="39">
        <f t="shared" si="5"/>
        <v>9986.2455370000007</v>
      </c>
      <c r="H30" s="39">
        <f t="shared" si="5"/>
        <v>9764.3845779999992</v>
      </c>
      <c r="I30" s="39">
        <f t="shared" si="5"/>
        <v>9620.5949460000011</v>
      </c>
      <c r="J30" s="39">
        <f t="shared" si="5"/>
        <v>8666.0842350000003</v>
      </c>
      <c r="K30" s="39">
        <f t="shared" si="5"/>
        <v>8203.710212</v>
      </c>
      <c r="L30" s="39">
        <f t="shared" si="5"/>
        <v>7945.605294</v>
      </c>
      <c r="M30" s="39">
        <f t="shared" si="5"/>
        <v>7840.022481</v>
      </c>
      <c r="N30" s="39">
        <f t="shared" si="5"/>
        <v>7788.3637989999997</v>
      </c>
      <c r="O30" s="39">
        <f t="shared" si="5"/>
        <v>7737.095249</v>
      </c>
      <c r="P30" s="39">
        <f t="shared" si="5"/>
        <v>7575.2525729999998</v>
      </c>
      <c r="Q30" s="39">
        <f t="shared" si="5"/>
        <v>7404.4179439999998</v>
      </c>
      <c r="R30" s="39">
        <f t="shared" si="5"/>
        <v>7232.013672</v>
      </c>
      <c r="S30" s="39">
        <f t="shared" si="5"/>
        <v>7087.1526130000002</v>
      </c>
      <c r="T30" s="39">
        <f t="shared" si="5"/>
        <v>6743.0172990000001</v>
      </c>
      <c r="U30" s="39">
        <f t="shared" si="5"/>
        <v>6274.272516</v>
      </c>
      <c r="V30" s="39">
        <f t="shared" si="5"/>
        <v>6138.7455410000002</v>
      </c>
      <c r="W30" s="39">
        <f t="shared" si="5"/>
        <v>6255.8953000000001</v>
      </c>
      <c r="X30" s="39">
        <f t="shared" si="5"/>
        <v>6322.9666339999994</v>
      </c>
      <c r="Y30" s="39">
        <f t="shared" si="5"/>
        <v>5895.4438039999995</v>
      </c>
      <c r="Z30" s="39">
        <f t="shared" si="5"/>
        <v>5661.7006430000001</v>
      </c>
      <c r="AA30" s="39">
        <f t="shared" si="5"/>
        <v>5601.1334870000001</v>
      </c>
      <c r="AB30" s="40">
        <f t="shared" si="5"/>
        <v>5219.6571840000006</v>
      </c>
      <c r="AC30" s="40">
        <f t="shared" ref="AC30:AD30" si="6">AC13/1000</f>
        <v>5134.2174070000001</v>
      </c>
      <c r="AD30" s="40">
        <f t="shared" si="6"/>
        <v>4860.4760719999995</v>
      </c>
      <c r="AE30" s="40">
        <f t="shared" ref="AE30" si="7">AE13/1000</f>
        <v>4189.5537540000005</v>
      </c>
      <c r="AF30" s="40">
        <f t="shared" ref="AF30:AG30" si="8">AF13/1000</f>
        <v>3499.7492940000002</v>
      </c>
      <c r="AG30" s="40">
        <f t="shared" si="8"/>
        <v>3808.585067</v>
      </c>
      <c r="AH30" s="40">
        <f t="shared" ref="AH30" si="9">AH13/1000</f>
        <v>3873.019577</v>
      </c>
      <c r="AI30" s="24"/>
    </row>
    <row r="31" spans="1:39" ht="13" x14ac:dyDescent="0.25">
      <c r="A31" s="41" t="s">
        <v>93</v>
      </c>
      <c r="B31" s="39">
        <f t="shared" ref="B31:AB31" si="10">B14/1000</f>
        <v>157.00727699999999</v>
      </c>
      <c r="C31" s="39">
        <f t="shared" si="10"/>
        <v>115.277681</v>
      </c>
      <c r="D31" s="39">
        <f t="shared" si="10"/>
        <v>138.784943</v>
      </c>
      <c r="E31" s="39">
        <f t="shared" si="10"/>
        <v>111.302443</v>
      </c>
      <c r="F31" s="39">
        <f t="shared" si="10"/>
        <v>160.53240100000002</v>
      </c>
      <c r="G31" s="39">
        <f t="shared" si="10"/>
        <v>175.183842</v>
      </c>
      <c r="H31" s="39">
        <f t="shared" si="10"/>
        <v>164.379876</v>
      </c>
      <c r="I31" s="39">
        <f t="shared" si="10"/>
        <v>161.34278700000002</v>
      </c>
      <c r="J31" s="39">
        <f t="shared" si="10"/>
        <v>63.743378999999997</v>
      </c>
      <c r="K31" s="39">
        <f t="shared" si="10"/>
        <v>147.83787899999999</v>
      </c>
      <c r="L31" s="39">
        <f t="shared" si="10"/>
        <v>98.644778000000002</v>
      </c>
      <c r="M31" s="39">
        <f t="shared" si="10"/>
        <v>121.125349</v>
      </c>
      <c r="N31" s="39">
        <f t="shared" si="10"/>
        <v>136.890558</v>
      </c>
      <c r="O31" s="39">
        <f t="shared" si="10"/>
        <v>136.52618799999999</v>
      </c>
      <c r="P31" s="39">
        <f t="shared" si="10"/>
        <v>91.26418799999999</v>
      </c>
      <c r="Q31" s="39">
        <f t="shared" si="10"/>
        <v>139.36133100000001</v>
      </c>
      <c r="R31" s="39">
        <f t="shared" si="10"/>
        <v>181.259671</v>
      </c>
      <c r="S31" s="39">
        <f t="shared" si="10"/>
        <v>84.685152000000002</v>
      </c>
      <c r="T31" s="39">
        <f t="shared" si="10"/>
        <v>85.464758000000003</v>
      </c>
      <c r="U31" s="39">
        <f t="shared" si="10"/>
        <v>129.217837</v>
      </c>
      <c r="V31" s="39">
        <f t="shared" si="10"/>
        <v>132.176918</v>
      </c>
      <c r="W31" s="39">
        <f t="shared" si="10"/>
        <v>116.11073500000001</v>
      </c>
      <c r="X31" s="39">
        <f t="shared" si="10"/>
        <v>63.365131999999996</v>
      </c>
      <c r="Y31" s="39">
        <f t="shared" si="10"/>
        <v>138.39508699999999</v>
      </c>
      <c r="Z31" s="39">
        <f t="shared" si="10"/>
        <v>117.84996400000001</v>
      </c>
      <c r="AA31" s="39">
        <f t="shared" si="10"/>
        <v>74.056468999999993</v>
      </c>
      <c r="AB31" s="39">
        <f t="shared" si="10"/>
        <v>65.295001999999997</v>
      </c>
      <c r="AC31" s="39">
        <f t="shared" ref="AC31:AD31" si="11">AC14/1000</f>
        <v>67.147086999999999</v>
      </c>
      <c r="AD31" s="39">
        <f t="shared" si="11"/>
        <v>119.987916</v>
      </c>
      <c r="AE31" s="39">
        <f t="shared" ref="AE31" si="12">AE14/1000</f>
        <v>65.893418999999994</v>
      </c>
      <c r="AF31" s="39">
        <f t="shared" ref="AF31:AG31" si="13">AF14/1000</f>
        <v>32.639132000000004</v>
      </c>
      <c r="AG31" s="39">
        <f t="shared" si="13"/>
        <v>18.756794000000003</v>
      </c>
      <c r="AH31" s="39">
        <f t="shared" ref="AH31" si="14">AH14/1000</f>
        <v>20.984348000000001</v>
      </c>
      <c r="AI31" s="24"/>
    </row>
    <row r="32" spans="1:39" ht="13" x14ac:dyDescent="0.25">
      <c r="A32" s="41" t="s">
        <v>94</v>
      </c>
      <c r="B32" s="39">
        <f t="shared" ref="B32:AB32" si="15">B15/1000</f>
        <v>245.59146200000001</v>
      </c>
      <c r="C32" s="39">
        <f t="shared" si="15"/>
        <v>213.83606899999998</v>
      </c>
      <c r="D32" s="39">
        <f t="shared" si="15"/>
        <v>175.762213</v>
      </c>
      <c r="E32" s="39">
        <f t="shared" si="15"/>
        <v>143.55724799999999</v>
      </c>
      <c r="F32" s="39">
        <f t="shared" si="15"/>
        <v>148.97087400000001</v>
      </c>
      <c r="G32" s="39">
        <f t="shared" si="15"/>
        <v>140.49490299999999</v>
      </c>
      <c r="H32" s="39">
        <f t="shared" si="15"/>
        <v>146.868799</v>
      </c>
      <c r="I32" s="39">
        <f t="shared" si="15"/>
        <v>142.43008799999998</v>
      </c>
      <c r="J32" s="39">
        <f t="shared" si="15"/>
        <v>121.969314</v>
      </c>
      <c r="K32" s="39">
        <f t="shared" si="15"/>
        <v>109.431022</v>
      </c>
      <c r="L32" s="39">
        <f t="shared" si="15"/>
        <v>116.74999000000001</v>
      </c>
      <c r="M32" s="39">
        <f t="shared" si="15"/>
        <v>116.03753200000001</v>
      </c>
      <c r="N32" s="39">
        <f t="shared" si="15"/>
        <v>115.41197100000001</v>
      </c>
      <c r="O32" s="39">
        <f t="shared" si="15"/>
        <v>133.02095800000001</v>
      </c>
      <c r="P32" s="39">
        <f t="shared" si="15"/>
        <v>135.31433900000002</v>
      </c>
      <c r="Q32" s="39">
        <f t="shared" si="15"/>
        <v>136.61156400000002</v>
      </c>
      <c r="R32" s="39">
        <f t="shared" si="15"/>
        <v>135.989025</v>
      </c>
      <c r="S32" s="39">
        <f t="shared" si="15"/>
        <v>161.273774</v>
      </c>
      <c r="T32" s="39">
        <f t="shared" si="15"/>
        <v>142.17688899999999</v>
      </c>
      <c r="U32" s="39">
        <f t="shared" si="15"/>
        <v>119.285659</v>
      </c>
      <c r="V32" s="39">
        <f t="shared" si="15"/>
        <v>166.436711</v>
      </c>
      <c r="W32" s="39">
        <f t="shared" si="15"/>
        <v>168.30475700000002</v>
      </c>
      <c r="X32" s="39">
        <f t="shared" si="15"/>
        <v>153.03174999999999</v>
      </c>
      <c r="Y32" s="39">
        <f t="shared" si="15"/>
        <v>172.15665799999999</v>
      </c>
      <c r="Z32" s="39">
        <f t="shared" si="15"/>
        <v>168.078643</v>
      </c>
      <c r="AA32" s="39">
        <f t="shared" si="15"/>
        <v>147.16023199999998</v>
      </c>
      <c r="AB32" s="39">
        <f t="shared" si="15"/>
        <v>155.583054</v>
      </c>
      <c r="AC32" s="39">
        <f t="shared" ref="AC32:AD32" si="16">AC15/1000</f>
        <v>179.74338599999999</v>
      </c>
      <c r="AD32" s="39">
        <f t="shared" si="16"/>
        <v>174.990657</v>
      </c>
      <c r="AE32" s="39">
        <f t="shared" ref="AE32" si="17">AE15/1000</f>
        <v>133.04454100000001</v>
      </c>
      <c r="AF32" s="39">
        <f t="shared" ref="AF32:AG32" si="18">AF15/1000</f>
        <v>105.36315499999999</v>
      </c>
      <c r="AG32" s="39">
        <f t="shared" si="18"/>
        <v>101.668925</v>
      </c>
      <c r="AH32" s="39">
        <f t="shared" ref="AH32" si="19">AH15/1000</f>
        <v>114.41080700000001</v>
      </c>
      <c r="AI32" s="24"/>
    </row>
    <row r="33" spans="1:35" ht="13" x14ac:dyDescent="0.25">
      <c r="A33" s="38" t="str">
        <f>A16</f>
        <v>Natural gas</v>
      </c>
      <c r="B33" s="39">
        <f t="shared" ref="B33:AB33" si="20">B16/1000</f>
        <v>5152.5797659999998</v>
      </c>
      <c r="C33" s="39">
        <f t="shared" si="20"/>
        <v>5381.8715310000007</v>
      </c>
      <c r="D33" s="39">
        <f t="shared" si="20"/>
        <v>5308.2249409999995</v>
      </c>
      <c r="E33" s="39">
        <f t="shared" si="20"/>
        <v>5426.543705</v>
      </c>
      <c r="F33" s="39">
        <f t="shared" si="20"/>
        <v>5240.3380659999993</v>
      </c>
      <c r="G33" s="39">
        <f t="shared" si="20"/>
        <v>5328.7860369999999</v>
      </c>
      <c r="H33" s="39">
        <f t="shared" si="20"/>
        <v>5695.8040270000001</v>
      </c>
      <c r="I33" s="39">
        <f t="shared" si="20"/>
        <v>5261.92418</v>
      </c>
      <c r="J33" s="39">
        <f t="shared" si="20"/>
        <v>5026.0727440000001</v>
      </c>
      <c r="K33" s="39">
        <f t="shared" si="20"/>
        <v>4819.3215140000002</v>
      </c>
      <c r="L33" s="39">
        <f t="shared" si="20"/>
        <v>4698.8860070000001</v>
      </c>
      <c r="M33" s="39">
        <f t="shared" si="20"/>
        <v>4791.4984110000005</v>
      </c>
      <c r="N33" s="39">
        <f t="shared" si="20"/>
        <v>4728.9979299999995</v>
      </c>
      <c r="O33" s="39">
        <f t="shared" si="20"/>
        <v>4556.8821989999997</v>
      </c>
      <c r="P33" s="39">
        <f t="shared" si="20"/>
        <v>4940.845738</v>
      </c>
      <c r="Q33" s="39">
        <f t="shared" si="20"/>
        <v>4652.3190109999996</v>
      </c>
      <c r="R33" s="39">
        <f t="shared" si="20"/>
        <v>4625.8061639999996</v>
      </c>
      <c r="S33" s="39">
        <f t="shared" si="20"/>
        <v>4403.1669769999999</v>
      </c>
      <c r="T33" s="39">
        <f t="shared" si="20"/>
        <v>4625.2072640000006</v>
      </c>
      <c r="U33" s="39">
        <f t="shared" si="20"/>
        <v>4320.426117</v>
      </c>
      <c r="V33" s="39">
        <f t="shared" si="20"/>
        <v>4584.6994649999997</v>
      </c>
      <c r="W33" s="39">
        <f t="shared" si="20"/>
        <v>4307.1026579999998</v>
      </c>
      <c r="X33" s="39">
        <f t="shared" si="20"/>
        <v>4161.8548360000004</v>
      </c>
      <c r="Y33" s="39">
        <f t="shared" si="20"/>
        <v>4164.2686190000004</v>
      </c>
      <c r="Z33" s="39">
        <f t="shared" si="20"/>
        <v>3595.0636949999998</v>
      </c>
      <c r="AA33" s="39">
        <f t="shared" si="20"/>
        <v>3030.489302</v>
      </c>
      <c r="AB33" s="39">
        <f t="shared" si="20"/>
        <v>2991.1344049999998</v>
      </c>
      <c r="AC33" s="39">
        <f t="shared" ref="AC33:AD33" si="21">AC16/1000</f>
        <v>2788.7175610000004</v>
      </c>
      <c r="AD33" s="39">
        <f t="shared" si="21"/>
        <v>2484.1159309999998</v>
      </c>
      <c r="AE33" s="39">
        <f t="shared" ref="AE33" si="22">AE16/1000</f>
        <v>2184.5573849999996</v>
      </c>
      <c r="AF33" s="39">
        <f t="shared" ref="AF33:AG33" si="23">AF16/1000</f>
        <v>1725.9284359999999</v>
      </c>
      <c r="AG33" s="39">
        <f t="shared" si="23"/>
        <v>1588.6487260000001</v>
      </c>
      <c r="AH33" s="39">
        <f t="shared" ref="AH33" si="24">AH16/1000</f>
        <v>1460.7624920000001</v>
      </c>
      <c r="AI33" s="24"/>
    </row>
    <row r="34" spans="1:35" ht="13" x14ac:dyDescent="0.25">
      <c r="A34" s="42" t="str">
        <f>A17</f>
        <v>Oil and petroleum products (excluding biofuel portion)</v>
      </c>
      <c r="B34" s="40">
        <f t="shared" ref="B34:AB34" si="25">B17/1000</f>
        <v>1692.094732</v>
      </c>
      <c r="C34" s="40">
        <f t="shared" si="25"/>
        <v>1635.312011</v>
      </c>
      <c r="D34" s="40">
        <f t="shared" si="25"/>
        <v>1612.3683209999999</v>
      </c>
      <c r="E34" s="40">
        <f t="shared" si="25"/>
        <v>1608.455792</v>
      </c>
      <c r="F34" s="40">
        <f t="shared" si="25"/>
        <v>1675.0150639999999</v>
      </c>
      <c r="G34" s="40">
        <f t="shared" si="25"/>
        <v>1653.0137549999999</v>
      </c>
      <c r="H34" s="40">
        <f t="shared" si="25"/>
        <v>1639.7470819999999</v>
      </c>
      <c r="I34" s="40">
        <f t="shared" si="25"/>
        <v>1685.7977900000001</v>
      </c>
      <c r="J34" s="40">
        <f t="shared" si="25"/>
        <v>1657.474048</v>
      </c>
      <c r="K34" s="40">
        <f t="shared" si="25"/>
        <v>1714.226928</v>
      </c>
      <c r="L34" s="40">
        <f t="shared" si="25"/>
        <v>1865.926095</v>
      </c>
      <c r="M34" s="40">
        <f t="shared" si="25"/>
        <v>1774.73361</v>
      </c>
      <c r="N34" s="40">
        <f t="shared" si="25"/>
        <v>1980.4772190000001</v>
      </c>
      <c r="O34" s="40">
        <f t="shared" si="25"/>
        <v>1984.274349</v>
      </c>
      <c r="P34" s="40">
        <f t="shared" si="25"/>
        <v>1964.5987379999999</v>
      </c>
      <c r="Q34" s="40">
        <f t="shared" si="25"/>
        <v>1920.956111</v>
      </c>
      <c r="R34" s="40">
        <f t="shared" si="25"/>
        <v>1795.203</v>
      </c>
      <c r="S34" s="40">
        <f t="shared" si="25"/>
        <v>1702.5508300000001</v>
      </c>
      <c r="T34" s="40">
        <f t="shared" si="25"/>
        <v>1591.3512190000001</v>
      </c>
      <c r="U34" s="40">
        <f t="shared" si="25"/>
        <v>1451.816681</v>
      </c>
      <c r="V34" s="40">
        <f t="shared" si="25"/>
        <v>1385.980806</v>
      </c>
      <c r="W34" s="40">
        <f t="shared" si="25"/>
        <v>1316.0859800000001</v>
      </c>
      <c r="X34" s="40">
        <f t="shared" si="25"/>
        <v>1267.002199</v>
      </c>
      <c r="Y34" s="40">
        <f t="shared" si="25"/>
        <v>1230.596941</v>
      </c>
      <c r="Z34" s="40">
        <f t="shared" si="25"/>
        <v>1214.245146</v>
      </c>
      <c r="AA34" s="40">
        <f t="shared" si="25"/>
        <v>1183.702031</v>
      </c>
      <c r="AB34" s="40">
        <f t="shared" si="25"/>
        <v>1057.1316029999998</v>
      </c>
      <c r="AC34" s="40">
        <f t="shared" ref="AC34:AD34" si="26">AC17/1000</f>
        <v>1049.0858009999999</v>
      </c>
      <c r="AD34" s="40">
        <f t="shared" si="26"/>
        <v>1026.7970170000001</v>
      </c>
      <c r="AE34" s="40">
        <f t="shared" ref="AE34" si="27">AE17/1000</f>
        <v>949.3468959999999</v>
      </c>
      <c r="AF34" s="40">
        <f t="shared" ref="AF34:AG34" si="28">AF17/1000</f>
        <v>892.84567099999992</v>
      </c>
      <c r="AG34" s="40">
        <f t="shared" si="28"/>
        <v>843.62227099999996</v>
      </c>
      <c r="AH34" s="40">
        <f t="shared" ref="AH34" si="29">AH17/1000</f>
        <v>785.32249000000002</v>
      </c>
      <c r="AI34" s="24"/>
    </row>
    <row r="35" spans="1:35" ht="13" x14ac:dyDescent="0.25">
      <c r="A35" s="38" t="str">
        <f>A18</f>
        <v>Renewables and biofuels</v>
      </c>
      <c r="B35" s="39">
        <f t="shared" ref="B35:AB35" si="30">B18/1000</f>
        <v>2960.2026540000002</v>
      </c>
      <c r="C35" s="39">
        <f t="shared" si="30"/>
        <v>3081.3392640000002</v>
      </c>
      <c r="D35" s="39">
        <f t="shared" si="30"/>
        <v>3156.5388930000004</v>
      </c>
      <c r="E35" s="39">
        <f t="shared" si="30"/>
        <v>3345.5750520000001</v>
      </c>
      <c r="F35" s="39">
        <f t="shared" si="30"/>
        <v>3365.495762</v>
      </c>
      <c r="G35" s="39">
        <f t="shared" si="30"/>
        <v>3455.7769470000003</v>
      </c>
      <c r="H35" s="39">
        <f t="shared" si="30"/>
        <v>3617.0187089999999</v>
      </c>
      <c r="I35" s="39">
        <f t="shared" si="30"/>
        <v>3753.4436009999999</v>
      </c>
      <c r="J35" s="39">
        <f t="shared" si="30"/>
        <v>3856.818428</v>
      </c>
      <c r="K35" s="39">
        <f t="shared" si="30"/>
        <v>3871.8814259999999</v>
      </c>
      <c r="L35" s="39">
        <f t="shared" si="30"/>
        <v>4017.9415060000001</v>
      </c>
      <c r="M35" s="39">
        <f t="shared" si="30"/>
        <v>4153.2489130000004</v>
      </c>
      <c r="N35" s="39">
        <f t="shared" si="30"/>
        <v>4079.4219130000001</v>
      </c>
      <c r="O35" s="39">
        <f t="shared" si="30"/>
        <v>4441.4022939999995</v>
      </c>
      <c r="P35" s="39">
        <f t="shared" si="30"/>
        <v>4691.2903740000002</v>
      </c>
      <c r="Q35" s="39">
        <f t="shared" si="30"/>
        <v>4951.93649</v>
      </c>
      <c r="R35" s="39">
        <f t="shared" si="30"/>
        <v>5245.1735829999998</v>
      </c>
      <c r="S35" s="39">
        <f t="shared" si="30"/>
        <v>5651.130287</v>
      </c>
      <c r="T35" s="39">
        <f t="shared" si="30"/>
        <v>6085.8951500000003</v>
      </c>
      <c r="U35" s="39">
        <f t="shared" si="30"/>
        <v>6345.989587</v>
      </c>
      <c r="V35" s="39">
        <f t="shared" si="30"/>
        <v>7066.3090849999999</v>
      </c>
      <c r="W35" s="39">
        <f t="shared" si="30"/>
        <v>6924.2383339999997</v>
      </c>
      <c r="X35" s="39">
        <f t="shared" si="30"/>
        <v>7680.920169</v>
      </c>
      <c r="Y35" s="39">
        <f t="shared" si="30"/>
        <v>8145.9148880000002</v>
      </c>
      <c r="Z35" s="39">
        <f t="shared" si="30"/>
        <v>8154.7494989999996</v>
      </c>
      <c r="AA35" s="39">
        <f t="shared" si="30"/>
        <v>8425.9172229999986</v>
      </c>
      <c r="AB35" s="39">
        <f t="shared" si="30"/>
        <v>8555.8929759999992</v>
      </c>
      <c r="AC35" s="39">
        <f t="shared" ref="AC35:AD35" si="31">AC18/1000</f>
        <v>8843.8376950000002</v>
      </c>
      <c r="AD35" s="39">
        <f t="shared" si="31"/>
        <v>9237.1742009999998</v>
      </c>
      <c r="AE35" s="39">
        <f t="shared" ref="AE35" si="32">AE18/1000</f>
        <v>9522.1528550000003</v>
      </c>
      <c r="AF35" s="39">
        <f t="shared" ref="AF35:AG35" si="33">AF18/1000</f>
        <v>9775.3460050000012</v>
      </c>
      <c r="AG35" s="39">
        <f t="shared" si="33"/>
        <v>10239.189278000002</v>
      </c>
      <c r="AH35" s="39">
        <f t="shared" ref="AH35" si="34">AH18/1000</f>
        <v>10188.277</v>
      </c>
      <c r="AI35" s="24"/>
    </row>
    <row r="36" spans="1:35" ht="13" x14ac:dyDescent="0.25">
      <c r="A36" s="43" t="str">
        <f>A19</f>
        <v>Non-renewable waste</v>
      </c>
      <c r="B36" s="44">
        <f t="shared" ref="B36:AB36" si="35">B19/1000</f>
        <v>155.929</v>
      </c>
      <c r="C36" s="44">
        <f t="shared" si="35"/>
        <v>163.982</v>
      </c>
      <c r="D36" s="44">
        <f t="shared" si="35"/>
        <v>183.31</v>
      </c>
      <c r="E36" s="44">
        <f t="shared" si="35"/>
        <v>182.22399999999999</v>
      </c>
      <c r="F36" s="44">
        <f t="shared" si="35"/>
        <v>198.57400000000001</v>
      </c>
      <c r="G36" s="44">
        <f t="shared" si="35"/>
        <v>230.00800000000001</v>
      </c>
      <c r="H36" s="44">
        <f t="shared" si="35"/>
        <v>233.52500000000001</v>
      </c>
      <c r="I36" s="44">
        <f t="shared" si="35"/>
        <v>240.43100000000001</v>
      </c>
      <c r="J36" s="44">
        <f t="shared" si="35"/>
        <v>235.54900000000001</v>
      </c>
      <c r="K36" s="44">
        <f t="shared" si="35"/>
        <v>232.559</v>
      </c>
      <c r="L36" s="44">
        <f t="shared" si="35"/>
        <v>245.72438399999999</v>
      </c>
      <c r="M36" s="44">
        <f t="shared" si="35"/>
        <v>271.85895299999999</v>
      </c>
      <c r="N36" s="44">
        <f t="shared" si="35"/>
        <v>264.90557799999999</v>
      </c>
      <c r="O36" s="44">
        <f t="shared" si="35"/>
        <v>253.39049199999999</v>
      </c>
      <c r="P36" s="44">
        <f t="shared" si="35"/>
        <v>274.38327700000002</v>
      </c>
      <c r="Q36" s="44">
        <f t="shared" si="35"/>
        <v>300.70340199999998</v>
      </c>
      <c r="R36" s="44">
        <f t="shared" si="35"/>
        <v>331.09732600000001</v>
      </c>
      <c r="S36" s="44">
        <f t="shared" si="35"/>
        <v>350.38767300000001</v>
      </c>
      <c r="T36" s="44">
        <f t="shared" si="35"/>
        <v>380.76144099999999</v>
      </c>
      <c r="U36" s="44">
        <f t="shared" si="35"/>
        <v>418.16470099999998</v>
      </c>
      <c r="V36" s="44">
        <f t="shared" si="35"/>
        <v>444.933762</v>
      </c>
      <c r="W36" s="44">
        <f t="shared" si="35"/>
        <v>468.52900499999998</v>
      </c>
      <c r="X36" s="44">
        <f t="shared" si="35"/>
        <v>471.028278</v>
      </c>
      <c r="Y36" s="44">
        <f t="shared" si="35"/>
        <v>487.49756600000001</v>
      </c>
      <c r="Z36" s="44">
        <f t="shared" si="35"/>
        <v>509.05826400000001</v>
      </c>
      <c r="AA36" s="44">
        <f t="shared" si="35"/>
        <v>517.27339199999994</v>
      </c>
      <c r="AB36" s="44">
        <f t="shared" si="35"/>
        <v>557.37928499999998</v>
      </c>
      <c r="AC36" s="44">
        <f t="shared" ref="AC36:AD36" si="36">AC19/1000</f>
        <v>559.28553899999997</v>
      </c>
      <c r="AD36" s="44">
        <f t="shared" si="36"/>
        <v>562.56818199999998</v>
      </c>
      <c r="AE36" s="44">
        <f t="shared" ref="AE36" si="37">AE19/1000</f>
        <v>572.81534499999998</v>
      </c>
      <c r="AF36" s="44">
        <f t="shared" ref="AF36:AG36" si="38">AF19/1000</f>
        <v>581.91293400000006</v>
      </c>
      <c r="AG36" s="44">
        <f t="shared" si="38"/>
        <v>585.33746600000006</v>
      </c>
      <c r="AH36" s="44">
        <f t="shared" ref="AH36" si="39">AH19/1000</f>
        <v>575.91775800000005</v>
      </c>
      <c r="AI36" s="24"/>
    </row>
    <row r="37" spans="1:35" ht="13" x14ac:dyDescent="0.25">
      <c r="A37" s="38" t="str">
        <f>A20</f>
        <v>Nuclear heat</v>
      </c>
      <c r="B37" s="39">
        <f>B20/1000</f>
        <v>7895.4762000000001</v>
      </c>
      <c r="C37" s="39">
        <f t="shared" ref="C37:AD37" si="40">C20/1000</f>
        <v>8099.9465999999993</v>
      </c>
      <c r="D37" s="39">
        <f t="shared" si="40"/>
        <v>8116.0307999999995</v>
      </c>
      <c r="E37" s="39">
        <f t="shared" si="40"/>
        <v>8356.7610000000004</v>
      </c>
      <c r="F37" s="39">
        <f t="shared" si="40"/>
        <v>8330.8595999999998</v>
      </c>
      <c r="G37" s="39">
        <f t="shared" si="40"/>
        <v>8563.3266000000003</v>
      </c>
      <c r="H37" s="39">
        <f t="shared" si="40"/>
        <v>8990.8284000000003</v>
      </c>
      <c r="I37" s="39">
        <f t="shared" si="40"/>
        <v>9079.3308000000015</v>
      </c>
      <c r="J37" s="39">
        <f t="shared" si="40"/>
        <v>9010.857</v>
      </c>
      <c r="K37" s="39">
        <f t="shared" si="40"/>
        <v>9171.3738000000012</v>
      </c>
      <c r="L37" s="39">
        <f t="shared" si="40"/>
        <v>9296.8469999999998</v>
      </c>
      <c r="M37" s="39">
        <f t="shared" si="40"/>
        <v>9616.6625999999997</v>
      </c>
      <c r="N37" s="39">
        <f t="shared" si="40"/>
        <v>9761.8613999999998</v>
      </c>
      <c r="O37" s="39">
        <f t="shared" si="40"/>
        <v>9814.2761999999984</v>
      </c>
      <c r="P37" s="39">
        <f t="shared" si="40"/>
        <v>10046.7474</v>
      </c>
      <c r="Q37" s="39">
        <f t="shared" si="40"/>
        <v>9913.2648000000008</v>
      </c>
      <c r="R37" s="39">
        <f t="shared" si="40"/>
        <v>9895.4778000000006</v>
      </c>
      <c r="S37" s="39">
        <f t="shared" si="40"/>
        <v>9439.3661999999986</v>
      </c>
      <c r="T37" s="39">
        <f t="shared" si="40"/>
        <v>9574.0061999999998</v>
      </c>
      <c r="U37" s="39">
        <f t="shared" si="40"/>
        <v>8902.6738989999994</v>
      </c>
      <c r="V37" s="39">
        <f t="shared" si="40"/>
        <v>9195.080199</v>
      </c>
      <c r="W37" s="39">
        <f t="shared" si="40"/>
        <v>9016.1026989999991</v>
      </c>
      <c r="X37" s="39">
        <f t="shared" si="40"/>
        <v>8724.1354680000004</v>
      </c>
      <c r="Y37" s="39">
        <f t="shared" si="40"/>
        <v>8646.3300930000005</v>
      </c>
      <c r="Z37" s="39">
        <f t="shared" si="40"/>
        <v>8748.9945820000012</v>
      </c>
      <c r="AA37" s="39">
        <f t="shared" si="40"/>
        <v>8531.9301930000001</v>
      </c>
      <c r="AB37" s="39">
        <f t="shared" si="40"/>
        <v>8250.2062910000004</v>
      </c>
      <c r="AC37" s="39">
        <f t="shared" si="40"/>
        <v>8160.0253439999997</v>
      </c>
      <c r="AD37" s="39">
        <f t="shared" si="40"/>
        <v>8174.6270190000005</v>
      </c>
      <c r="AE37" s="39">
        <f t="shared" ref="AE37" si="41">AE20/1000</f>
        <v>8213.7028109999992</v>
      </c>
      <c r="AF37" s="39">
        <f t="shared" ref="AF37:AG37" si="42">AF20/1000</f>
        <v>7334.2741830000004</v>
      </c>
      <c r="AG37" s="39">
        <f t="shared" si="42"/>
        <v>7815.185829</v>
      </c>
      <c r="AH37" s="39">
        <f t="shared" ref="AH37" si="43">AH20/1000</f>
        <v>6509.6964150000003</v>
      </c>
      <c r="AI37" s="24"/>
    </row>
    <row r="38" spans="1:35" ht="13" x14ac:dyDescent="0.25">
      <c r="A38" s="45" t="str">
        <f>A22</f>
        <v>Heat</v>
      </c>
      <c r="B38" s="46">
        <f>B22/1000</f>
        <v>3.8266</v>
      </c>
      <c r="C38" s="46">
        <f t="shared" ref="C38:AD38" si="44">C22/1000</f>
        <v>3.6278000000000001</v>
      </c>
      <c r="D38" s="46">
        <f t="shared" si="44"/>
        <v>3.8954</v>
      </c>
      <c r="E38" s="46">
        <f t="shared" si="44"/>
        <v>2.0674000000000001</v>
      </c>
      <c r="F38" s="46">
        <f t="shared" si="44"/>
        <v>1.6624000000000001</v>
      </c>
      <c r="G38" s="46">
        <f t="shared" si="44"/>
        <v>2.7158000000000002</v>
      </c>
      <c r="H38" s="46">
        <f t="shared" si="44"/>
        <v>3.7438000000000002</v>
      </c>
      <c r="I38" s="46">
        <f t="shared" si="44"/>
        <v>4.1358000000000006</v>
      </c>
      <c r="J38" s="46">
        <f t="shared" si="44"/>
        <v>5.1894</v>
      </c>
      <c r="K38" s="46">
        <f t="shared" si="44"/>
        <v>5.4820000000000002</v>
      </c>
      <c r="L38" s="46">
        <f t="shared" si="44"/>
        <v>10.8</v>
      </c>
      <c r="M38" s="46">
        <f t="shared" si="44"/>
        <v>9.4949999999999992</v>
      </c>
      <c r="N38" s="46">
        <f t="shared" si="44"/>
        <v>13.0556</v>
      </c>
      <c r="O38" s="46">
        <f t="shared" si="44"/>
        <v>14.087200000000001</v>
      </c>
      <c r="P38" s="46">
        <f t="shared" si="44"/>
        <v>19.267400000000002</v>
      </c>
      <c r="Q38" s="46">
        <f t="shared" si="44"/>
        <v>22.412624000000001</v>
      </c>
      <c r="R38" s="46">
        <f t="shared" si="44"/>
        <v>23.090755000000001</v>
      </c>
      <c r="S38" s="46">
        <f t="shared" si="44"/>
        <v>25.058629</v>
      </c>
      <c r="T38" s="46">
        <f t="shared" si="44"/>
        <v>29.667133000000003</v>
      </c>
      <c r="U38" s="46">
        <f t="shared" si="44"/>
        <v>24.949047999999998</v>
      </c>
      <c r="V38" s="46">
        <f t="shared" si="44"/>
        <v>30.391279999999998</v>
      </c>
      <c r="W38" s="46">
        <f t="shared" si="44"/>
        <v>30.845106999999999</v>
      </c>
      <c r="X38" s="46">
        <f t="shared" si="44"/>
        <v>32.199686</v>
      </c>
      <c r="Y38" s="46">
        <f t="shared" si="44"/>
        <v>34.446158000000004</v>
      </c>
      <c r="Z38" s="46">
        <f t="shared" si="44"/>
        <v>36.397266000000002</v>
      </c>
      <c r="AA38" s="46">
        <f t="shared" si="44"/>
        <v>40.558752999999996</v>
      </c>
      <c r="AB38" s="46">
        <f t="shared" si="44"/>
        <v>44.383809999999997</v>
      </c>
      <c r="AC38" s="46">
        <f t="shared" si="44"/>
        <v>47.402056999999999</v>
      </c>
      <c r="AD38" s="46">
        <f t="shared" si="44"/>
        <v>45.041957000000004</v>
      </c>
      <c r="AE38" s="46">
        <f t="shared" ref="AE38" si="45">AE22/1000</f>
        <v>45.514235999999997</v>
      </c>
      <c r="AF38" s="46">
        <f t="shared" ref="AF38:AG38" si="46">AF22/1000</f>
        <v>46.177264999999998</v>
      </c>
      <c r="AG38" s="46">
        <f t="shared" si="46"/>
        <v>45.982358999999995</v>
      </c>
      <c r="AH38" s="46">
        <f t="shared" ref="AH38" si="47">AH22/1000</f>
        <v>37.314946000000006</v>
      </c>
      <c r="AI38" s="24"/>
    </row>
    <row r="39" spans="1:35" ht="15" customHeight="1" x14ac:dyDescent="0.3">
      <c r="A39" s="47" t="s">
        <v>345</v>
      </c>
      <c r="AG39" s="24"/>
      <c r="AI39" s="24"/>
    </row>
    <row r="40" spans="1:35" x14ac:dyDescent="0.25">
      <c r="AG40" s="24"/>
      <c r="AH40" s="24"/>
      <c r="AI40" s="24"/>
    </row>
    <row r="41" spans="1:35" x14ac:dyDescent="0.25">
      <c r="AG41" s="24"/>
      <c r="AH41" s="24"/>
      <c r="AI41" s="24"/>
    </row>
    <row r="42" spans="1:35" x14ac:dyDescent="0.25">
      <c r="AG42" s="24"/>
      <c r="AH42" s="24"/>
      <c r="AI42" s="24"/>
    </row>
    <row r="43" spans="1:35" x14ac:dyDescent="0.25">
      <c r="AG43" s="24"/>
      <c r="AH43" s="24"/>
      <c r="AI43" s="24"/>
    </row>
    <row r="44" spans="1:35" x14ac:dyDescent="0.25">
      <c r="AG44" s="24"/>
      <c r="AH44" s="24"/>
      <c r="AI44" s="24"/>
    </row>
    <row r="45" spans="1:35" x14ac:dyDescent="0.25">
      <c r="AG45" s="24"/>
      <c r="AH45" s="24"/>
      <c r="AI45" s="24"/>
    </row>
    <row r="46" spans="1:35" ht="13" x14ac:dyDescent="0.25">
      <c r="A46" s="48" t="s">
        <v>84</v>
      </c>
      <c r="B46" s="48" t="s">
        <v>143</v>
      </c>
      <c r="AG46" s="24"/>
      <c r="AH46" s="24"/>
      <c r="AI46" s="24"/>
    </row>
    <row r="47" spans="1:35" x14ac:dyDescent="0.25">
      <c r="A47" s="12" t="s">
        <v>3</v>
      </c>
      <c r="B47" s="16" t="s">
        <v>118</v>
      </c>
      <c r="AG47" s="24"/>
      <c r="AH47" s="24"/>
      <c r="AI47" s="24"/>
    </row>
    <row r="48" spans="1:35" s="15" customFormat="1" ht="13" x14ac:dyDescent="0.25">
      <c r="A48" s="2" t="s">
        <v>2</v>
      </c>
      <c r="B48" s="2" t="s">
        <v>141</v>
      </c>
      <c r="AG48" s="17"/>
      <c r="AH48" s="17"/>
      <c r="AI48" s="17"/>
    </row>
    <row r="49" spans="1:44" ht="19" customHeight="1" x14ac:dyDescent="0.25">
      <c r="AI49" s="18" t="s">
        <v>328</v>
      </c>
      <c r="AJ49" s="19" t="s">
        <v>128</v>
      </c>
      <c r="AK49" s="19" t="s">
        <v>327</v>
      </c>
      <c r="AL49" s="19" t="s">
        <v>248</v>
      </c>
      <c r="AM49" s="19" t="s">
        <v>326</v>
      </c>
      <c r="AO49" s="18" t="s">
        <v>126</v>
      </c>
      <c r="AP49" s="19" t="s">
        <v>128</v>
      </c>
      <c r="AQ49" s="20" t="s">
        <v>127</v>
      </c>
      <c r="AR49" s="24" t="s">
        <v>331</v>
      </c>
    </row>
    <row r="50" spans="1:44" ht="13" x14ac:dyDescent="0.25">
      <c r="A50" s="49" t="s">
        <v>89</v>
      </c>
      <c r="B50" s="22" t="s">
        <v>166</v>
      </c>
      <c r="C50" s="22" t="s">
        <v>167</v>
      </c>
      <c r="D50" s="22" t="s">
        <v>168</v>
      </c>
      <c r="E50" s="22" t="s">
        <v>169</v>
      </c>
      <c r="F50" s="22" t="s">
        <v>170</v>
      </c>
      <c r="G50" s="22" t="s">
        <v>171</v>
      </c>
      <c r="H50" s="22" t="s">
        <v>172</v>
      </c>
      <c r="I50" s="22" t="s">
        <v>173</v>
      </c>
      <c r="J50" s="22" t="s">
        <v>174</v>
      </c>
      <c r="K50" s="22" t="s">
        <v>175</v>
      </c>
      <c r="L50" s="22" t="s">
        <v>176</v>
      </c>
      <c r="M50" s="22" t="s">
        <v>177</v>
      </c>
      <c r="N50" s="22" t="s">
        <v>178</v>
      </c>
      <c r="O50" s="22" t="s">
        <v>179</v>
      </c>
      <c r="P50" s="22" t="s">
        <v>180</v>
      </c>
      <c r="Q50" s="22" t="s">
        <v>181</v>
      </c>
      <c r="R50" s="22" t="s">
        <v>182</v>
      </c>
      <c r="S50" s="22" t="s">
        <v>183</v>
      </c>
      <c r="T50" s="22" t="s">
        <v>184</v>
      </c>
      <c r="U50" s="22" t="s">
        <v>185</v>
      </c>
      <c r="V50" s="22" t="s">
        <v>186</v>
      </c>
      <c r="W50" s="22" t="s">
        <v>187</v>
      </c>
      <c r="X50" s="22" t="s">
        <v>188</v>
      </c>
      <c r="Y50" s="22" t="s">
        <v>189</v>
      </c>
      <c r="Z50" s="22" t="s">
        <v>190</v>
      </c>
      <c r="AA50" s="22" t="s">
        <v>191</v>
      </c>
      <c r="AB50" s="22" t="s">
        <v>192</v>
      </c>
      <c r="AC50" s="22" t="s">
        <v>193</v>
      </c>
      <c r="AD50" s="22" t="s">
        <v>194</v>
      </c>
      <c r="AE50" s="22" t="s">
        <v>195</v>
      </c>
      <c r="AF50" s="22" t="s">
        <v>196</v>
      </c>
      <c r="AG50" s="22" t="s">
        <v>197</v>
      </c>
      <c r="AH50" s="22" t="s">
        <v>289</v>
      </c>
      <c r="AI50" s="50"/>
      <c r="AJ50" s="50"/>
      <c r="AK50" s="50"/>
      <c r="AL50" s="50"/>
      <c r="AM50" s="50"/>
    </row>
    <row r="51" spans="1:44" ht="13" x14ac:dyDescent="0.25">
      <c r="A51" s="25" t="s">
        <v>48</v>
      </c>
      <c r="B51" s="26">
        <v>62375843.017999999</v>
      </c>
      <c r="C51" s="26">
        <v>62129999.175999999</v>
      </c>
      <c r="D51" s="26">
        <v>60460565.862999998</v>
      </c>
      <c r="E51" s="26">
        <v>60395917.181999996</v>
      </c>
      <c r="F51" s="26">
        <v>60070443.954999998</v>
      </c>
      <c r="G51" s="26">
        <v>62147971.207999997</v>
      </c>
      <c r="H51" s="26">
        <v>64259112.653999999</v>
      </c>
      <c r="I51" s="26">
        <v>63992227.723999999</v>
      </c>
      <c r="J51" s="26">
        <v>64413070.958999999</v>
      </c>
      <c r="K51" s="26">
        <v>63824884.186999999</v>
      </c>
      <c r="L51" s="27">
        <v>64415379.340000004</v>
      </c>
      <c r="M51" s="26">
        <v>66055888.524999999</v>
      </c>
      <c r="N51" s="26">
        <v>66190790.901000001</v>
      </c>
      <c r="O51" s="26">
        <v>67824039.851999998</v>
      </c>
      <c r="P51" s="26">
        <v>68797758.356999993</v>
      </c>
      <c r="Q51" s="26">
        <v>69123601.828999996</v>
      </c>
      <c r="R51" s="26">
        <v>69833837.357999995</v>
      </c>
      <c r="S51" s="26">
        <v>69048256.886000007</v>
      </c>
      <c r="T51" s="26">
        <v>68859544.199000001</v>
      </c>
      <c r="U51" s="26">
        <v>64692926.130999997</v>
      </c>
      <c r="V51" s="26">
        <v>67256071.555999994</v>
      </c>
      <c r="W51" s="26">
        <v>65333375.423</v>
      </c>
      <c r="X51" s="26">
        <v>64402820.108999997</v>
      </c>
      <c r="Y51" s="26">
        <v>63673199.233999997</v>
      </c>
      <c r="Z51" s="26">
        <v>61487176.321999997</v>
      </c>
      <c r="AA51" s="26">
        <v>62011221.645999998</v>
      </c>
      <c r="AB51" s="26">
        <v>62774017.840999998</v>
      </c>
      <c r="AC51" s="26">
        <v>64002195.347000003</v>
      </c>
      <c r="AD51" s="26">
        <v>63452841.053999998</v>
      </c>
      <c r="AE51" s="26">
        <v>62878452.718000002</v>
      </c>
      <c r="AF51" s="26">
        <v>57745318.236000001</v>
      </c>
      <c r="AG51" s="26">
        <v>61229952.384000003</v>
      </c>
      <c r="AH51" s="26">
        <v>58461090.522</v>
      </c>
      <c r="AI51" s="29">
        <f>AH51/AG51-1</f>
        <v>-4.522070905159703E-2</v>
      </c>
      <c r="AJ51" s="32">
        <f t="shared" ref="AJ51:AL61" si="48">AE51/AE$51</f>
        <v>1</v>
      </c>
      <c r="AK51" s="32">
        <f t="shared" si="48"/>
        <v>1</v>
      </c>
      <c r="AL51" s="32">
        <f t="shared" si="48"/>
        <v>1</v>
      </c>
      <c r="AM51" s="32">
        <f>AH51/AH$51</f>
        <v>1</v>
      </c>
      <c r="AO51" s="51">
        <f t="shared" ref="AO51:AO61" si="49">AE51/AD51-1</f>
        <v>-9.052208324465405E-3</v>
      </c>
      <c r="AQ51" s="29">
        <f t="shared" ref="AQ51:AQ61" si="50">AE51/U51-1</f>
        <v>-2.8047477854468594E-2</v>
      </c>
      <c r="AR51" s="51">
        <f>AH51/B51-1</f>
        <v>-6.2760714831065378E-2</v>
      </c>
    </row>
    <row r="52" spans="1:44" ht="13" x14ac:dyDescent="0.25">
      <c r="A52" s="25" t="s">
        <v>68</v>
      </c>
      <c r="B52" s="30">
        <v>16032208.476</v>
      </c>
      <c r="C52" s="30">
        <v>15151200.238</v>
      </c>
      <c r="D52" s="30">
        <v>14103791.059</v>
      </c>
      <c r="E52" s="30">
        <v>13420207.509</v>
      </c>
      <c r="F52" s="30">
        <v>13135925.978</v>
      </c>
      <c r="G52" s="30">
        <v>13020382.562000001</v>
      </c>
      <c r="H52" s="30">
        <v>13000995.507999999</v>
      </c>
      <c r="I52" s="30">
        <v>12646729.443</v>
      </c>
      <c r="J52" s="30">
        <v>12041498.683</v>
      </c>
      <c r="K52" s="30">
        <v>11420548.492000001</v>
      </c>
      <c r="L52" s="30">
        <v>11682354.619000001</v>
      </c>
      <c r="M52" s="30">
        <v>11648856.126</v>
      </c>
      <c r="N52" s="30">
        <v>11644305.402000001</v>
      </c>
      <c r="O52" s="30">
        <v>11950165.492000001</v>
      </c>
      <c r="P52" s="30">
        <v>11886476.848999999</v>
      </c>
      <c r="Q52" s="30">
        <v>11482458.958000001</v>
      </c>
      <c r="R52" s="30">
        <v>11798898.700999999</v>
      </c>
      <c r="S52" s="30">
        <v>11837601.814999999</v>
      </c>
      <c r="T52" s="30">
        <v>10948138.066</v>
      </c>
      <c r="U52" s="30">
        <v>9699981.7459999993</v>
      </c>
      <c r="V52" s="31">
        <v>10261073.630000001</v>
      </c>
      <c r="W52" s="31">
        <v>10488047.82</v>
      </c>
      <c r="X52" s="30">
        <v>10415309.702</v>
      </c>
      <c r="Y52" s="30">
        <v>10254472.551999999</v>
      </c>
      <c r="Z52" s="30">
        <v>9745398.034</v>
      </c>
      <c r="AA52" s="30">
        <v>9800509.3059999999</v>
      </c>
      <c r="AB52" s="30">
        <v>9402957.0360000003</v>
      </c>
      <c r="AC52" s="30">
        <v>9159687.2939999998</v>
      </c>
      <c r="AD52" s="30">
        <v>8803185.5539999995</v>
      </c>
      <c r="AE52" s="30">
        <v>7193983.7659999998</v>
      </c>
      <c r="AF52" s="30">
        <v>5883783.3370000003</v>
      </c>
      <c r="AG52" s="30">
        <v>6839789.3720000004</v>
      </c>
      <c r="AH52" s="30">
        <v>6784442.7070000004</v>
      </c>
      <c r="AI52" s="29">
        <f t="shared" ref="AI52:AI61" si="51">AH52/AG52-1</f>
        <v>-8.0918668675050709E-3</v>
      </c>
      <c r="AJ52" s="32">
        <f t="shared" si="48"/>
        <v>0.11441095407140327</v>
      </c>
      <c r="AK52" s="32">
        <f t="shared" si="48"/>
        <v>0.10189195447765131</v>
      </c>
      <c r="AL52" s="32">
        <f t="shared" si="48"/>
        <v>0.11170659302663945</v>
      </c>
      <c r="AM52" s="32">
        <f t="shared" ref="AM52:AM61" si="52">AH52/AH$51</f>
        <v>0.11605056707669331</v>
      </c>
      <c r="AO52" s="51">
        <f t="shared" si="49"/>
        <v>-0.18279766774526396</v>
      </c>
      <c r="AP52" s="32">
        <f t="shared" ref="AP52:AP61" si="53">AE52/$AE$51</f>
        <v>0.11441095407140327</v>
      </c>
      <c r="AQ52" s="29">
        <f t="shared" si="50"/>
        <v>-0.25835079339540024</v>
      </c>
      <c r="AR52" s="51">
        <f t="shared" ref="AR52:AR61" si="54">AH52/B52-1</f>
        <v>-0.57682419629483861</v>
      </c>
    </row>
    <row r="53" spans="1:44" s="33" customFormat="1" ht="13" x14ac:dyDescent="0.25">
      <c r="A53" s="25" t="s">
        <v>93</v>
      </c>
      <c r="B53" s="26">
        <v>126232.625</v>
      </c>
      <c r="C53" s="26">
        <v>142279.383</v>
      </c>
      <c r="D53" s="26">
        <v>142468.481</v>
      </c>
      <c r="E53" s="26">
        <v>134705.345</v>
      </c>
      <c r="F53" s="26">
        <v>141954.35699999999</v>
      </c>
      <c r="G53" s="26">
        <v>130554.209</v>
      </c>
      <c r="H53" s="26">
        <v>149616.30499999999</v>
      </c>
      <c r="I53" s="26">
        <v>157469.43299999999</v>
      </c>
      <c r="J53" s="26">
        <v>142862.12299999999</v>
      </c>
      <c r="K53" s="26">
        <v>113132.322</v>
      </c>
      <c r="L53" s="26">
        <v>105900.045</v>
      </c>
      <c r="M53" s="26">
        <v>137702.209</v>
      </c>
      <c r="N53" s="26">
        <v>155865.73300000001</v>
      </c>
      <c r="O53" s="26">
        <v>147446.87400000001</v>
      </c>
      <c r="P53" s="26">
        <v>125469.038</v>
      </c>
      <c r="Q53" s="26">
        <v>116977.924</v>
      </c>
      <c r="R53" s="26">
        <v>138918.193</v>
      </c>
      <c r="S53" s="26">
        <v>152178.78599999999</v>
      </c>
      <c r="T53" s="26">
        <v>145131.557</v>
      </c>
      <c r="U53" s="27">
        <v>136690.34</v>
      </c>
      <c r="V53" s="26">
        <v>140127.033</v>
      </c>
      <c r="W53" s="26">
        <v>132091.462</v>
      </c>
      <c r="X53" s="26">
        <v>125950.251</v>
      </c>
      <c r="Y53" s="26">
        <v>86330.150999999998</v>
      </c>
      <c r="Z53" s="26">
        <v>98164.125</v>
      </c>
      <c r="AA53" s="26">
        <v>98112.801000000007</v>
      </c>
      <c r="AB53" s="27">
        <v>97672.01</v>
      </c>
      <c r="AC53" s="26">
        <v>91164.551999999996</v>
      </c>
      <c r="AD53" s="26">
        <v>98958.721999999994</v>
      </c>
      <c r="AE53" s="26">
        <v>96469.932000000001</v>
      </c>
      <c r="AF53" s="26">
        <v>72937.687999999995</v>
      </c>
      <c r="AG53" s="26">
        <v>57447.641000000003</v>
      </c>
      <c r="AH53" s="26">
        <v>53552.712</v>
      </c>
      <c r="AI53" s="29">
        <f t="shared" si="51"/>
        <v>-6.7799633408794024E-2</v>
      </c>
      <c r="AJ53" s="32">
        <f t="shared" si="48"/>
        <v>1.5342287831517183E-3</v>
      </c>
      <c r="AK53" s="32">
        <f t="shared" si="48"/>
        <v>1.2630926666974129E-3</v>
      </c>
      <c r="AL53" s="32">
        <f t="shared" si="48"/>
        <v>9.3822775885436826E-4</v>
      </c>
      <c r="AM53" s="32">
        <f t="shared" si="52"/>
        <v>9.1604025039264555E-4</v>
      </c>
      <c r="AO53" s="51">
        <f t="shared" si="49"/>
        <v>-2.5149779116993787E-2</v>
      </c>
      <c r="AP53" s="32">
        <f t="shared" si="53"/>
        <v>1.5342287831517183E-3</v>
      </c>
      <c r="AQ53" s="29">
        <f t="shared" si="50"/>
        <v>-0.29424469936939213</v>
      </c>
      <c r="AR53" s="51">
        <f t="shared" si="54"/>
        <v>-0.57576171770174311</v>
      </c>
    </row>
    <row r="54" spans="1:44" s="33" customFormat="1" ht="13" x14ac:dyDescent="0.25">
      <c r="A54" s="25" t="s">
        <v>94</v>
      </c>
      <c r="B54" s="30">
        <v>277341.45899999997</v>
      </c>
      <c r="C54" s="30">
        <v>251883.103</v>
      </c>
      <c r="D54" s="30">
        <v>174360.25200000001</v>
      </c>
      <c r="E54" s="31">
        <v>144640.01999999999</v>
      </c>
      <c r="F54" s="30">
        <v>162365.522</v>
      </c>
      <c r="G54" s="30">
        <v>149624.56899999999</v>
      </c>
      <c r="H54" s="30">
        <v>149314.65700000001</v>
      </c>
      <c r="I54" s="30">
        <v>145600.924</v>
      </c>
      <c r="J54" s="30">
        <v>125271.91499999999</v>
      </c>
      <c r="K54" s="31">
        <v>119313.77</v>
      </c>
      <c r="L54" s="30">
        <v>119405.92200000001</v>
      </c>
      <c r="M54" s="30">
        <v>119231.508</v>
      </c>
      <c r="N54" s="30">
        <v>112114.47900000001</v>
      </c>
      <c r="O54" s="30">
        <v>126311.274</v>
      </c>
      <c r="P54" s="30">
        <v>139059.34099999999</v>
      </c>
      <c r="Q54" s="30">
        <v>140932.264</v>
      </c>
      <c r="R54" s="30">
        <v>137457.85500000001</v>
      </c>
      <c r="S54" s="30">
        <v>177125.05600000001</v>
      </c>
      <c r="T54" s="30">
        <v>140901.682</v>
      </c>
      <c r="U54" s="31">
        <v>104174.04</v>
      </c>
      <c r="V54" s="30">
        <v>172077.236</v>
      </c>
      <c r="W54" s="30">
        <v>170941.334</v>
      </c>
      <c r="X54" s="30">
        <v>143756.076</v>
      </c>
      <c r="Y54" s="30">
        <v>171586.99799999999</v>
      </c>
      <c r="Z54" s="30">
        <v>164618.861</v>
      </c>
      <c r="AA54" s="30">
        <v>133171.10699999999</v>
      </c>
      <c r="AB54" s="31">
        <v>176758.07</v>
      </c>
      <c r="AC54" s="30">
        <v>182071.48800000001</v>
      </c>
      <c r="AD54" s="30">
        <v>170484.427</v>
      </c>
      <c r="AE54" s="30">
        <v>127565.238</v>
      </c>
      <c r="AF54" s="30">
        <v>104364.628</v>
      </c>
      <c r="AG54" s="30">
        <v>114123.317</v>
      </c>
      <c r="AH54" s="30">
        <v>123277.951</v>
      </c>
      <c r="AI54" s="29">
        <f t="shared" si="51"/>
        <v>8.0217034000159781E-2</v>
      </c>
      <c r="AJ54" s="32">
        <f t="shared" si="48"/>
        <v>2.0287591772035181E-3</v>
      </c>
      <c r="AK54" s="32">
        <f t="shared" si="48"/>
        <v>1.8073262246728126E-3</v>
      </c>
      <c r="AL54" s="32">
        <f t="shared" si="48"/>
        <v>1.8638478809240681E-3</v>
      </c>
      <c r="AM54" s="32">
        <f t="shared" si="52"/>
        <v>2.108717950678806E-3</v>
      </c>
      <c r="AO54" s="51">
        <f t="shared" si="49"/>
        <v>-0.25174844268913776</v>
      </c>
      <c r="AP54" s="32">
        <f t="shared" si="53"/>
        <v>2.0287591772035181E-3</v>
      </c>
      <c r="AQ54" s="29">
        <f t="shared" si="50"/>
        <v>0.22453960698845887</v>
      </c>
      <c r="AR54" s="51">
        <f t="shared" si="54"/>
        <v>-0.55550118094676926</v>
      </c>
    </row>
    <row r="55" spans="1:44" ht="13" x14ac:dyDescent="0.25">
      <c r="A55" s="25" t="s">
        <v>73</v>
      </c>
      <c r="B55" s="26">
        <v>10458333.695</v>
      </c>
      <c r="C55" s="26">
        <v>10711535.232000001</v>
      </c>
      <c r="D55" s="26">
        <v>10351613.061000001</v>
      </c>
      <c r="E55" s="26">
        <v>10538044.526000001</v>
      </c>
      <c r="F55" s="26">
        <v>10426370.549000001</v>
      </c>
      <c r="G55" s="26">
        <v>11327638.790999999</v>
      </c>
      <c r="H55" s="26">
        <v>12289680.567</v>
      </c>
      <c r="I55" s="26">
        <v>11962939.379000001</v>
      </c>
      <c r="J55" s="26">
        <v>12310669.757999999</v>
      </c>
      <c r="K55" s="26">
        <v>12587489.081</v>
      </c>
      <c r="L55" s="27">
        <v>12920356.119999999</v>
      </c>
      <c r="M55" s="26">
        <v>13383333.913000001</v>
      </c>
      <c r="N55" s="26">
        <v>13479571.176999999</v>
      </c>
      <c r="O55" s="26">
        <v>14177321.672</v>
      </c>
      <c r="P55" s="26">
        <v>14551071.069</v>
      </c>
      <c r="Q55" s="26">
        <v>15060384.294</v>
      </c>
      <c r="R55" s="26">
        <v>15053650.528999999</v>
      </c>
      <c r="S55" s="27">
        <v>14780969.58</v>
      </c>
      <c r="T55" s="26">
        <v>15042436.966</v>
      </c>
      <c r="U55" s="26">
        <v>14138477.592</v>
      </c>
      <c r="V55" s="26">
        <v>15191479.051999999</v>
      </c>
      <c r="W55" s="26">
        <v>13963700.492000001</v>
      </c>
      <c r="X55" s="26">
        <v>13708334.165999999</v>
      </c>
      <c r="Y55" s="26">
        <v>13455723.805</v>
      </c>
      <c r="Z55" s="26">
        <v>11870448.831</v>
      </c>
      <c r="AA55" s="26">
        <v>12396500.812999999</v>
      </c>
      <c r="AB55" s="26">
        <v>13119792.885</v>
      </c>
      <c r="AC55" s="26">
        <v>13860061.083000001</v>
      </c>
      <c r="AD55" s="26">
        <v>13603105.368000001</v>
      </c>
      <c r="AE55" s="26">
        <v>14034632.997</v>
      </c>
      <c r="AF55" s="26">
        <v>13698575.128</v>
      </c>
      <c r="AG55" s="26">
        <v>14209000.256999999</v>
      </c>
      <c r="AH55" s="26">
        <v>12323458.266000001</v>
      </c>
      <c r="AI55" s="29">
        <f t="shared" si="51"/>
        <v>-0.13270053887648392</v>
      </c>
      <c r="AJ55" s="32">
        <f t="shared" si="48"/>
        <v>0.2232025819710152</v>
      </c>
      <c r="AK55" s="32">
        <f t="shared" si="48"/>
        <v>0.23722399575347627</v>
      </c>
      <c r="AL55" s="32">
        <f t="shared" si="48"/>
        <v>0.23205963264333604</v>
      </c>
      <c r="AM55" s="32">
        <f t="shared" si="52"/>
        <v>0.2107976118126372</v>
      </c>
      <c r="AO55" s="51">
        <f t="shared" si="49"/>
        <v>3.1722729283206519E-2</v>
      </c>
      <c r="AP55" s="32">
        <f t="shared" si="53"/>
        <v>0.2232025819710152</v>
      </c>
      <c r="AQ55" s="29">
        <f t="shared" si="50"/>
        <v>-7.3448215569376085E-3</v>
      </c>
      <c r="AR55" s="51">
        <f t="shared" si="54"/>
        <v>0.17833859823115916</v>
      </c>
    </row>
    <row r="56" spans="1:44" ht="13" x14ac:dyDescent="0.25">
      <c r="A56" s="25" t="s">
        <v>86</v>
      </c>
      <c r="B56" s="30">
        <v>24328814.728999998</v>
      </c>
      <c r="C56" s="30">
        <v>24489174.616</v>
      </c>
      <c r="D56" s="31">
        <v>24192662.010000002</v>
      </c>
      <c r="E56" s="30">
        <v>24234266.618000001</v>
      </c>
      <c r="F56" s="30">
        <v>24283167.118999999</v>
      </c>
      <c r="G56" s="30">
        <v>25240535.978</v>
      </c>
      <c r="H56" s="31">
        <v>25878025.289999999</v>
      </c>
      <c r="I56" s="30">
        <v>26029932.741</v>
      </c>
      <c r="J56" s="30">
        <v>26719640.377999999</v>
      </c>
      <c r="K56" s="30">
        <v>26303451.217</v>
      </c>
      <c r="L56" s="30">
        <v>25967590.956999999</v>
      </c>
      <c r="M56" s="30">
        <v>26709374.302999999</v>
      </c>
      <c r="N56" s="30">
        <v>26634140.563000001</v>
      </c>
      <c r="O56" s="30">
        <v>26893361.625999998</v>
      </c>
      <c r="P56" s="30">
        <v>27084501.771000002</v>
      </c>
      <c r="Q56" s="30">
        <v>27039279.245999999</v>
      </c>
      <c r="R56" s="30">
        <v>27097554.471000001</v>
      </c>
      <c r="S56" s="30">
        <v>26469716.717999998</v>
      </c>
      <c r="T56" s="31">
        <v>26331464.190000001</v>
      </c>
      <c r="U56" s="30">
        <v>24684048.853</v>
      </c>
      <c r="V56" s="30">
        <v>24516182.022999998</v>
      </c>
      <c r="W56" s="30">
        <v>23879371.579</v>
      </c>
      <c r="X56" s="30">
        <v>22814105.241</v>
      </c>
      <c r="Y56" s="30">
        <v>22203000.370999999</v>
      </c>
      <c r="Z56" s="30">
        <v>21990531.642999999</v>
      </c>
      <c r="AA56" s="30">
        <v>21921321.903000001</v>
      </c>
      <c r="AB56" s="30">
        <v>22381528.445999999</v>
      </c>
      <c r="AC56" s="30">
        <v>22891392.238000002</v>
      </c>
      <c r="AD56" s="30">
        <v>22492762.291999999</v>
      </c>
      <c r="AE56" s="30">
        <v>22828838.226</v>
      </c>
      <c r="AF56" s="30">
        <v>19920157.184999999</v>
      </c>
      <c r="AG56" s="30">
        <v>20953030.859000001</v>
      </c>
      <c r="AH56" s="31">
        <v>21531823.739999998</v>
      </c>
      <c r="AI56" s="29">
        <f t="shared" si="51"/>
        <v>2.7623348855585039E-2</v>
      </c>
      <c r="AJ56" s="32">
        <f t="shared" si="48"/>
        <v>0.36306297688945621</v>
      </c>
      <c r="AK56" s="32">
        <f t="shared" si="48"/>
        <v>0.34496575295659609</v>
      </c>
      <c r="AL56" s="32">
        <f t="shared" si="48"/>
        <v>0.34220230529650447</v>
      </c>
      <c r="AM56" s="32">
        <f t="shared" si="52"/>
        <v>0.36831033338143376</v>
      </c>
      <c r="AO56" s="51">
        <f t="shared" si="49"/>
        <v>1.4941514503068909E-2</v>
      </c>
      <c r="AP56" s="32">
        <f t="shared" si="53"/>
        <v>0.36306297688945621</v>
      </c>
      <c r="AQ56" s="29">
        <f t="shared" si="50"/>
        <v>-7.5158278856449656E-2</v>
      </c>
      <c r="AR56" s="51">
        <f t="shared" si="54"/>
        <v>-0.11496618393274949</v>
      </c>
    </row>
    <row r="57" spans="1:44" ht="13" x14ac:dyDescent="0.25">
      <c r="A57" s="25" t="s">
        <v>87</v>
      </c>
      <c r="B57" s="26">
        <v>2974635.6540000001</v>
      </c>
      <c r="C57" s="26">
        <v>3102612.264</v>
      </c>
      <c r="D57" s="27">
        <v>3169887.1</v>
      </c>
      <c r="E57" s="26">
        <v>3361342.2629999998</v>
      </c>
      <c r="F57" s="26">
        <v>3379146.9279999998</v>
      </c>
      <c r="G57" s="26">
        <v>3467686.898</v>
      </c>
      <c r="H57" s="26">
        <v>3628433.3280000002</v>
      </c>
      <c r="I57" s="26">
        <v>3762664.6060000001</v>
      </c>
      <c r="J57" s="26">
        <v>3863267.9029999999</v>
      </c>
      <c r="K57" s="26">
        <v>3875144.1039999998</v>
      </c>
      <c r="L57" s="26">
        <v>4034501.2089999998</v>
      </c>
      <c r="M57" s="26">
        <v>4171571.844</v>
      </c>
      <c r="N57" s="27">
        <v>4099235.57</v>
      </c>
      <c r="O57" s="26">
        <v>4455249.2520000003</v>
      </c>
      <c r="P57" s="26">
        <v>4713509.9939999999</v>
      </c>
      <c r="Q57" s="26">
        <v>5020817.7929999996</v>
      </c>
      <c r="R57" s="26">
        <v>5356055.8859999999</v>
      </c>
      <c r="S57" s="26">
        <v>5777044.8930000002</v>
      </c>
      <c r="T57" s="26">
        <v>6223527.108</v>
      </c>
      <c r="U57" s="26">
        <v>6520843.375</v>
      </c>
      <c r="V57" s="26">
        <v>7285131.534</v>
      </c>
      <c r="W57" s="27">
        <v>7173990.8600000003</v>
      </c>
      <c r="X57" s="27">
        <v>7934823.0099999998</v>
      </c>
      <c r="Y57" s="26">
        <v>8327857.7860000003</v>
      </c>
      <c r="Z57" s="26">
        <v>8327247.3789999997</v>
      </c>
      <c r="AA57" s="26">
        <v>8579236.841</v>
      </c>
      <c r="AB57" s="26">
        <v>8722597.5209999997</v>
      </c>
      <c r="AC57" s="26">
        <v>9048438.6030000001</v>
      </c>
      <c r="AD57" s="26">
        <v>9451385.0010000002</v>
      </c>
      <c r="AE57" s="26">
        <v>9734804.7760000005</v>
      </c>
      <c r="AF57" s="26">
        <v>10034205.082</v>
      </c>
      <c r="AG57" s="26">
        <v>10559947.627</v>
      </c>
      <c r="AH57" s="26">
        <v>10453031.418</v>
      </c>
      <c r="AI57" s="29">
        <f t="shared" si="51"/>
        <v>-1.0124691217845982E-2</v>
      </c>
      <c r="AJ57" s="32">
        <f t="shared" si="48"/>
        <v>0.15481940720868359</v>
      </c>
      <c r="AK57" s="32">
        <f t="shared" si="48"/>
        <v>0.1737665561213308</v>
      </c>
      <c r="AL57" s="32">
        <f t="shared" si="48"/>
        <v>0.17246375696609917</v>
      </c>
      <c r="AM57" s="32">
        <f t="shared" si="52"/>
        <v>0.17880322321504299</v>
      </c>
      <c r="AO57" s="51">
        <f t="shared" si="49"/>
        <v>2.9987115641783024E-2</v>
      </c>
      <c r="AP57" s="32">
        <f t="shared" si="53"/>
        <v>0.15481940720868359</v>
      </c>
      <c r="AQ57" s="29">
        <f t="shared" si="50"/>
        <v>0.49287511080574009</v>
      </c>
      <c r="AR57" s="51">
        <f t="shared" si="54"/>
        <v>2.5140543696313804</v>
      </c>
    </row>
    <row r="58" spans="1:44" ht="13" x14ac:dyDescent="0.25">
      <c r="A58" s="25" t="s">
        <v>11</v>
      </c>
      <c r="B58" s="31">
        <v>155929</v>
      </c>
      <c r="C58" s="31">
        <v>163982</v>
      </c>
      <c r="D58" s="31">
        <v>183310</v>
      </c>
      <c r="E58" s="31">
        <v>182224</v>
      </c>
      <c r="F58" s="31">
        <v>198574</v>
      </c>
      <c r="G58" s="31">
        <v>229997</v>
      </c>
      <c r="H58" s="31">
        <v>233525</v>
      </c>
      <c r="I58" s="31">
        <v>240429</v>
      </c>
      <c r="J58" s="31">
        <v>235545</v>
      </c>
      <c r="K58" s="31">
        <v>232559</v>
      </c>
      <c r="L58" s="30">
        <v>245911.38399999999</v>
      </c>
      <c r="M58" s="30">
        <v>271929.95299999998</v>
      </c>
      <c r="N58" s="30">
        <v>265192.57799999998</v>
      </c>
      <c r="O58" s="30">
        <v>253390.492</v>
      </c>
      <c r="P58" s="30">
        <v>274400.277</v>
      </c>
      <c r="Q58" s="30">
        <v>300824.402</v>
      </c>
      <c r="R58" s="30">
        <v>331311.326</v>
      </c>
      <c r="S58" s="30">
        <v>351210.67300000001</v>
      </c>
      <c r="T58" s="30">
        <v>381082.44099999999</v>
      </c>
      <c r="U58" s="30">
        <v>419044.701</v>
      </c>
      <c r="V58" s="30">
        <v>447072.76199999999</v>
      </c>
      <c r="W58" s="30">
        <v>474969.005</v>
      </c>
      <c r="X58" s="30">
        <v>479940.27799999999</v>
      </c>
      <c r="Y58" s="30">
        <v>500061.56599999999</v>
      </c>
      <c r="Z58" s="30">
        <v>523432.96399999998</v>
      </c>
      <c r="AA58" s="30">
        <v>533875.72199999995</v>
      </c>
      <c r="AB58" s="30">
        <v>575763.66500000004</v>
      </c>
      <c r="AC58" s="30">
        <v>578372.69499999995</v>
      </c>
      <c r="AD58" s="30">
        <v>581263.65800000005</v>
      </c>
      <c r="AE58" s="30">
        <v>592186.74199999997</v>
      </c>
      <c r="AF58" s="30">
        <v>600424.777</v>
      </c>
      <c r="AG58" s="31">
        <v>608941.06000000006</v>
      </c>
      <c r="AH58" s="31">
        <v>597639.98</v>
      </c>
      <c r="AI58" s="29">
        <f t="shared" si="51"/>
        <v>-1.8558577738213455E-2</v>
      </c>
      <c r="AJ58" s="32">
        <f t="shared" si="48"/>
        <v>9.4179598320566927E-3</v>
      </c>
      <c r="AK58" s="32">
        <f t="shared" si="48"/>
        <v>1.0397808780724303E-2</v>
      </c>
      <c r="AL58" s="32">
        <f t="shared" si="48"/>
        <v>9.9451499844563397E-3</v>
      </c>
      <c r="AM58" s="32">
        <f t="shared" si="52"/>
        <v>1.0222867460453837E-2</v>
      </c>
      <c r="AO58" s="51">
        <f t="shared" si="49"/>
        <v>1.8791961014015257E-2</v>
      </c>
      <c r="AP58" s="32">
        <f t="shared" si="53"/>
        <v>9.4179598320566927E-3</v>
      </c>
      <c r="AQ58" s="29">
        <f t="shared" si="50"/>
        <v>0.41318274777563646</v>
      </c>
      <c r="AR58" s="51">
        <f t="shared" si="54"/>
        <v>2.8327699145123741</v>
      </c>
    </row>
    <row r="59" spans="1:44" ht="13" x14ac:dyDescent="0.25">
      <c r="A59" s="25" t="s">
        <v>6</v>
      </c>
      <c r="B59" s="27">
        <v>7895476.2000000002</v>
      </c>
      <c r="C59" s="27">
        <v>8099946.5999999996</v>
      </c>
      <c r="D59" s="27">
        <v>8116030.7999999998</v>
      </c>
      <c r="E59" s="27">
        <v>8356761</v>
      </c>
      <c r="F59" s="27">
        <v>8330859.5999999996</v>
      </c>
      <c r="G59" s="27">
        <v>8563326.5999999996</v>
      </c>
      <c r="H59" s="27">
        <v>8990828.4000000004</v>
      </c>
      <c r="I59" s="27">
        <v>9079330.8000000007</v>
      </c>
      <c r="J59" s="27">
        <v>9010857</v>
      </c>
      <c r="K59" s="27">
        <v>9171373.8000000007</v>
      </c>
      <c r="L59" s="27">
        <v>9296847</v>
      </c>
      <c r="M59" s="27">
        <v>9616662.5999999996</v>
      </c>
      <c r="N59" s="27">
        <v>9761861.4000000004</v>
      </c>
      <c r="O59" s="27">
        <v>9814276.1999999993</v>
      </c>
      <c r="P59" s="27">
        <v>10046747.4</v>
      </c>
      <c r="Q59" s="27">
        <v>9913264.8000000007</v>
      </c>
      <c r="R59" s="27">
        <v>9895477.8000000007</v>
      </c>
      <c r="S59" s="27">
        <v>9439366.1999999993</v>
      </c>
      <c r="T59" s="27">
        <v>9574006.1999999993</v>
      </c>
      <c r="U59" s="26">
        <v>8902673.8990000002</v>
      </c>
      <c r="V59" s="26">
        <v>9195080.1989999991</v>
      </c>
      <c r="W59" s="26">
        <v>9016102.6989999991</v>
      </c>
      <c r="X59" s="26">
        <v>8724135.4680000003</v>
      </c>
      <c r="Y59" s="26">
        <v>8646330.0930000003</v>
      </c>
      <c r="Z59" s="26">
        <v>8748994.5820000004</v>
      </c>
      <c r="AA59" s="26">
        <v>8531930.193</v>
      </c>
      <c r="AB59" s="26">
        <v>8250206.2910000002</v>
      </c>
      <c r="AC59" s="26">
        <v>8160025.3439999996</v>
      </c>
      <c r="AD59" s="26">
        <v>8174627.0190000003</v>
      </c>
      <c r="AE59" s="26">
        <v>8213702.8109999998</v>
      </c>
      <c r="AF59" s="26">
        <v>7334274.1830000002</v>
      </c>
      <c r="AG59" s="26">
        <v>7815185.8289999999</v>
      </c>
      <c r="AH59" s="26">
        <v>6509696.415</v>
      </c>
      <c r="AI59" s="29">
        <f t="shared" si="51"/>
        <v>-0.16704521716626219</v>
      </c>
      <c r="AJ59" s="32">
        <f t="shared" si="48"/>
        <v>0.13062825906097225</v>
      </c>
      <c r="AK59" s="32">
        <f t="shared" si="48"/>
        <v>0.12701071544926762</v>
      </c>
      <c r="AL59" s="32">
        <f t="shared" si="48"/>
        <v>0.12763664717534853</v>
      </c>
      <c r="AM59" s="32">
        <f t="shared" si="52"/>
        <v>0.11135092344112671</v>
      </c>
      <c r="AO59" s="51">
        <f t="shared" si="49"/>
        <v>4.7801314860209665E-3</v>
      </c>
      <c r="AP59" s="32">
        <f t="shared" si="53"/>
        <v>0.13062825906097225</v>
      </c>
      <c r="AQ59" s="29">
        <f t="shared" si="50"/>
        <v>-7.7389231124975755E-2</v>
      </c>
      <c r="AR59" s="51">
        <f t="shared" si="54"/>
        <v>-0.1755156687065943</v>
      </c>
    </row>
    <row r="60" spans="1:44" ht="13" x14ac:dyDescent="0.25">
      <c r="A60" s="25" t="s">
        <v>9</v>
      </c>
      <c r="B60" s="31">
        <v>121434.48</v>
      </c>
      <c r="C60" s="31">
        <v>12318.84</v>
      </c>
      <c r="D60" s="31">
        <v>19335.599999999999</v>
      </c>
      <c r="E60" s="31">
        <v>19418.400000000001</v>
      </c>
      <c r="F60" s="31">
        <v>10350</v>
      </c>
      <c r="G60" s="31">
        <v>15508.8</v>
      </c>
      <c r="H60" s="31">
        <v>-65052</v>
      </c>
      <c r="I60" s="31">
        <v>-37004.400000000001</v>
      </c>
      <c r="J60" s="31">
        <v>-41731.199999999997</v>
      </c>
      <c r="K60" s="31">
        <v>-3459.6</v>
      </c>
      <c r="L60" s="30">
        <v>31851.085999999999</v>
      </c>
      <c r="M60" s="31">
        <v>-12115.93</v>
      </c>
      <c r="N60" s="30">
        <v>25591.399000000001</v>
      </c>
      <c r="O60" s="30">
        <v>-7431.232</v>
      </c>
      <c r="P60" s="30">
        <v>-42545.779000000002</v>
      </c>
      <c r="Q60" s="30">
        <v>26477.527999999998</v>
      </c>
      <c r="R60" s="30">
        <v>1631.8440000000001</v>
      </c>
      <c r="S60" s="30">
        <v>38172.535000000003</v>
      </c>
      <c r="T60" s="30">
        <v>43391.858999999997</v>
      </c>
      <c r="U60" s="30">
        <v>62218.540999999997</v>
      </c>
      <c r="V60" s="30">
        <v>17637.805</v>
      </c>
      <c r="W60" s="30">
        <v>3479.069</v>
      </c>
      <c r="X60" s="30">
        <v>24428.228999999999</v>
      </c>
      <c r="Y60" s="30">
        <v>-6553.2460000000001</v>
      </c>
      <c r="Z60" s="30">
        <v>-18084.363000000001</v>
      </c>
      <c r="AA60" s="30">
        <v>-24030.382000000001</v>
      </c>
      <c r="AB60" s="30">
        <v>2326.9609999999998</v>
      </c>
      <c r="AC60" s="30">
        <v>-16472.484</v>
      </c>
      <c r="AD60" s="30">
        <v>31861.875</v>
      </c>
      <c r="AE60" s="30">
        <v>10601.004000000001</v>
      </c>
      <c r="AF60" s="30">
        <v>50264.269</v>
      </c>
      <c r="AG60" s="30">
        <v>26342.712</v>
      </c>
      <c r="AH60" s="30">
        <v>46662.023999999998</v>
      </c>
      <c r="AI60" s="29">
        <f t="shared" si="51"/>
        <v>0.77134472714882207</v>
      </c>
      <c r="AJ60" s="32">
        <f t="shared" si="48"/>
        <v>1.6859517913940791E-4</v>
      </c>
      <c r="AK60" s="32">
        <f t="shared" si="48"/>
        <v>8.7044751913175689E-4</v>
      </c>
      <c r="AL60" s="32">
        <f t="shared" si="48"/>
        <v>4.3022591026681267E-4</v>
      </c>
      <c r="AM60" s="32">
        <f t="shared" si="52"/>
        <v>7.9817231569500409E-4</v>
      </c>
      <c r="AO60" s="51">
        <f t="shared" si="49"/>
        <v>-0.66728248102159715</v>
      </c>
      <c r="AP60" s="52">
        <f t="shared" si="53"/>
        <v>1.6859517913940791E-4</v>
      </c>
      <c r="AQ60" s="29">
        <f t="shared" si="50"/>
        <v>-0.82961664112310185</v>
      </c>
      <c r="AR60" s="51">
        <f t="shared" si="54"/>
        <v>-0.61574320571883701</v>
      </c>
    </row>
    <row r="61" spans="1:44" ht="13" x14ac:dyDescent="0.25">
      <c r="A61" s="25" t="s">
        <v>88</v>
      </c>
      <c r="B61" s="27">
        <v>3826.6</v>
      </c>
      <c r="C61" s="27">
        <v>3627.8</v>
      </c>
      <c r="D61" s="27">
        <v>3895.4</v>
      </c>
      <c r="E61" s="27">
        <v>2067.4</v>
      </c>
      <c r="F61" s="27">
        <v>1662.4</v>
      </c>
      <c r="G61" s="27">
        <v>2715.8</v>
      </c>
      <c r="H61" s="27">
        <v>3743.8</v>
      </c>
      <c r="I61" s="27">
        <v>4135.8</v>
      </c>
      <c r="J61" s="27">
        <v>5189.3999999999996</v>
      </c>
      <c r="K61" s="27">
        <v>5332</v>
      </c>
      <c r="L61" s="27">
        <v>10661</v>
      </c>
      <c r="M61" s="27">
        <v>9342</v>
      </c>
      <c r="N61" s="27">
        <v>12912.6</v>
      </c>
      <c r="O61" s="27">
        <v>13948.2</v>
      </c>
      <c r="P61" s="27">
        <v>19068.400000000001</v>
      </c>
      <c r="Q61" s="26">
        <v>22184.624</v>
      </c>
      <c r="R61" s="26">
        <v>22880.755000000001</v>
      </c>
      <c r="S61" s="26">
        <v>24870.629000000001</v>
      </c>
      <c r="T61" s="26">
        <v>29464.133000000002</v>
      </c>
      <c r="U61" s="26">
        <v>24773.047999999999</v>
      </c>
      <c r="V61" s="27">
        <v>30210.28</v>
      </c>
      <c r="W61" s="26">
        <v>30681.107</v>
      </c>
      <c r="X61" s="26">
        <v>32037.686000000002</v>
      </c>
      <c r="Y61" s="26">
        <v>34389.158000000003</v>
      </c>
      <c r="Z61" s="26">
        <v>36424.266000000003</v>
      </c>
      <c r="AA61" s="26">
        <v>40593.343999999997</v>
      </c>
      <c r="AB61" s="26">
        <v>44414.959000000003</v>
      </c>
      <c r="AC61" s="26">
        <v>47454.534</v>
      </c>
      <c r="AD61" s="27">
        <v>45207.14</v>
      </c>
      <c r="AE61" s="26">
        <v>45667.228000000003</v>
      </c>
      <c r="AF61" s="27">
        <v>46331.96</v>
      </c>
      <c r="AG61" s="26">
        <v>46143.712</v>
      </c>
      <c r="AH61" s="26">
        <v>37505.311000000002</v>
      </c>
      <c r="AI61" s="29">
        <f t="shared" si="51"/>
        <v>-0.18720646054656376</v>
      </c>
      <c r="AJ61" s="32">
        <f t="shared" si="48"/>
        <v>7.2627785872547397E-4</v>
      </c>
      <c r="AK61" s="32">
        <f t="shared" si="48"/>
        <v>8.0235006776905064E-4</v>
      </c>
      <c r="AL61" s="32">
        <f t="shared" si="48"/>
        <v>7.5361339023444695E-4</v>
      </c>
      <c r="AM61" s="32">
        <f t="shared" si="52"/>
        <v>6.4154313005649547E-4</v>
      </c>
      <c r="AO61" s="51">
        <f t="shared" si="49"/>
        <v>1.0177330395154449E-2</v>
      </c>
      <c r="AP61" s="32">
        <f t="shared" si="53"/>
        <v>7.2627785872547397E-4</v>
      </c>
      <c r="AQ61" s="29">
        <f t="shared" si="50"/>
        <v>0.84342386935995939</v>
      </c>
      <c r="AR61" s="51">
        <f t="shared" si="54"/>
        <v>8.8012102127214771</v>
      </c>
    </row>
    <row r="62" spans="1:44" x14ac:dyDescent="0.25">
      <c r="AI62" s="50"/>
      <c r="AJ62" s="32"/>
      <c r="AK62" s="50"/>
      <c r="AL62" s="23"/>
      <c r="AM62" s="23"/>
    </row>
    <row r="63" spans="1:44" x14ac:dyDescent="0.25">
      <c r="B63" s="53">
        <f>(B52/B51)*100</f>
        <v>25.702592061759443</v>
      </c>
      <c r="C63" s="53"/>
      <c r="M63" s="53">
        <f>(M52/M51)*100</f>
        <v>17.634848892527256</v>
      </c>
      <c r="N63" s="53">
        <f>(N52/N51)*100</f>
        <v>17.592032431544915</v>
      </c>
      <c r="U63" s="54"/>
      <c r="AB63" s="53">
        <f>(AB52/AB51)*100</f>
        <v>14.979058788011153</v>
      </c>
      <c r="AC63" s="53"/>
      <c r="AD63" s="53"/>
      <c r="AG63" s="24"/>
      <c r="AH63" s="24"/>
      <c r="AI63" s="24"/>
    </row>
    <row r="64" spans="1:44" x14ac:dyDescent="0.25">
      <c r="B64" s="53">
        <f>(B60/B51*100)</f>
        <v>0.19468190588615733</v>
      </c>
      <c r="C64" s="53"/>
      <c r="M64" s="53">
        <f>(M60/M51*100)</f>
        <v>-1.8341937820448084E-2</v>
      </c>
      <c r="N64" s="53">
        <f>(N60/N51*100)</f>
        <v>3.8663080848023786E-2</v>
      </c>
      <c r="AB64" s="53">
        <f>(AB60/AB51*100)</f>
        <v>3.7068855555716508E-3</v>
      </c>
      <c r="AC64" s="53"/>
      <c r="AD64" s="53"/>
      <c r="AG64" s="24"/>
      <c r="AH64" s="24"/>
      <c r="AI64" s="55">
        <f>AVERAGE(AA55:AE55)</f>
        <v>13402818.6292</v>
      </c>
      <c r="AJ64" s="12">
        <f>AH55/AI64-1</f>
        <v>-8.0532341223245041E-2</v>
      </c>
    </row>
    <row r="65" spans="1:60" x14ac:dyDescent="0.25">
      <c r="B65" s="53">
        <f>(B56/B51*100)</f>
        <v>39.003584644105501</v>
      </c>
      <c r="C65" s="53"/>
      <c r="M65" s="53">
        <f>(M56/M51*100)</f>
        <v>40.434509170051314</v>
      </c>
      <c r="N65" s="53">
        <f>(N56/N51*100)</f>
        <v>40.238438309093567</v>
      </c>
      <c r="AB65" s="53">
        <f>(AB56/AB51*100)</f>
        <v>35.654127640340086</v>
      </c>
      <c r="AC65" s="53"/>
      <c r="AD65" s="53"/>
      <c r="AG65" s="24"/>
      <c r="AH65" s="24"/>
      <c r="AI65" s="24"/>
    </row>
    <row r="66" spans="1:60" x14ac:dyDescent="0.25">
      <c r="B66" s="56"/>
      <c r="C66" s="56">
        <f t="shared" ref="C66:AB66" si="55">C51/B51-1</f>
        <v>-3.9413309721370027E-3</v>
      </c>
      <c r="D66" s="56">
        <f t="shared" si="55"/>
        <v>-2.6870003784659313E-2</v>
      </c>
      <c r="E66" s="56">
        <f t="shared" si="55"/>
        <v>-1.0692701941706906E-3</v>
      </c>
      <c r="F66" s="56">
        <f t="shared" si="55"/>
        <v>-5.3889938622705413E-3</v>
      </c>
      <c r="G66" s="56">
        <f t="shared" si="55"/>
        <v>3.4584849323842537E-2</v>
      </c>
      <c r="H66" s="56">
        <f t="shared" si="55"/>
        <v>3.3969595546962106E-2</v>
      </c>
      <c r="I66" s="56">
        <f t="shared" si="55"/>
        <v>-4.1532619884906419E-3</v>
      </c>
      <c r="J66" s="56">
        <f t="shared" si="55"/>
        <v>6.5764742058223025E-3</v>
      </c>
      <c r="K66" s="56">
        <f t="shared" si="55"/>
        <v>-9.1314815959386841E-3</v>
      </c>
      <c r="L66" s="56">
        <f t="shared" si="55"/>
        <v>9.2518014019409289E-3</v>
      </c>
      <c r="M66" s="56">
        <f t="shared" si="55"/>
        <v>2.5467663185541278E-2</v>
      </c>
      <c r="N66" s="56">
        <f t="shared" si="55"/>
        <v>2.0422460285118849E-3</v>
      </c>
      <c r="O66" s="56">
        <f t="shared" si="55"/>
        <v>2.467486683219744E-2</v>
      </c>
      <c r="P66" s="56">
        <f t="shared" si="55"/>
        <v>1.4356539467786922E-2</v>
      </c>
      <c r="Q66" s="56">
        <f t="shared" si="55"/>
        <v>4.7362512933801781E-3</v>
      </c>
      <c r="R66" s="56">
        <f t="shared" si="55"/>
        <v>1.0274862857363898E-2</v>
      </c>
      <c r="S66" s="56">
        <f t="shared" si="55"/>
        <v>-1.1249281175438552E-2</v>
      </c>
      <c r="T66" s="56">
        <f t="shared" si="55"/>
        <v>-2.7330550474514714E-3</v>
      </c>
      <c r="U66" s="56">
        <f>U51/T51-1</f>
        <v>-6.0508940575597303E-2</v>
      </c>
      <c r="V66" s="56">
        <f t="shared" si="55"/>
        <v>3.9620180725938203E-2</v>
      </c>
      <c r="W66" s="56">
        <f t="shared" si="55"/>
        <v>-2.8587696077358338E-2</v>
      </c>
      <c r="X66" s="56">
        <f t="shared" si="55"/>
        <v>-1.4243184405751785E-2</v>
      </c>
      <c r="Y66" s="56">
        <f t="shared" si="55"/>
        <v>-1.1329020588929706E-2</v>
      </c>
      <c r="Z66" s="56">
        <f t="shared" si="55"/>
        <v>-3.4331915755737907E-2</v>
      </c>
      <c r="AA66" s="56">
        <f t="shared" si="55"/>
        <v>8.5228393194647367E-3</v>
      </c>
      <c r="AB66" s="56">
        <f t="shared" si="55"/>
        <v>1.2300938035933795E-2</v>
      </c>
      <c r="AC66" s="56">
        <f t="shared" ref="AC66" si="56">AC51/AB51-1</f>
        <v>1.9565061282374119E-2</v>
      </c>
      <c r="AD66" s="56">
        <f>AD51/AC51-1</f>
        <v>-8.5833663989426379E-3</v>
      </c>
      <c r="AE66" s="54">
        <f>AE51/AD51-1</f>
        <v>-9.052208324465405E-3</v>
      </c>
      <c r="AF66" s="54">
        <f>AF51/AE51-1</f>
        <v>-8.1635826902759612E-2</v>
      </c>
      <c r="AG66" s="54">
        <f>AG51/AF51-1</f>
        <v>6.034487737618166E-2</v>
      </c>
      <c r="AH66" s="54">
        <f>AH51/AG51-1</f>
        <v>-4.522070905159703E-2</v>
      </c>
      <c r="AI66" s="24"/>
    </row>
    <row r="67" spans="1:60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>
        <f>U52/T52-1</f>
        <v>-0.11400626412231807</v>
      </c>
      <c r="V67" s="56"/>
      <c r="W67" s="56"/>
      <c r="X67" s="56"/>
      <c r="Y67" s="56"/>
      <c r="Z67" s="56"/>
      <c r="AA67" s="56"/>
      <c r="AB67" s="56"/>
      <c r="AC67" s="56"/>
      <c r="AG67" s="24"/>
      <c r="AH67" s="24"/>
      <c r="AI67" s="24"/>
    </row>
    <row r="68" spans="1:60" x14ac:dyDescent="0.25">
      <c r="B68" s="56">
        <f>B57/B51</f>
        <v>4.7688905032379277E-2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>
        <f>U55/T55-1</f>
        <v>-6.0093944621020801E-2</v>
      </c>
      <c r="V68" s="56"/>
      <c r="W68" s="56"/>
      <c r="X68" s="56"/>
      <c r="Y68" s="56"/>
      <c r="Z68" s="56"/>
      <c r="AA68" s="56"/>
      <c r="AB68" s="56"/>
      <c r="AC68" s="56"/>
      <c r="AG68" s="24"/>
      <c r="AH68" s="24"/>
      <c r="AI68" s="24"/>
    </row>
    <row r="69" spans="1:60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>
        <f>U56/T56-1</f>
        <v>-6.2564516925938563E-2</v>
      </c>
      <c r="V69" s="56"/>
      <c r="W69" s="56"/>
      <c r="X69" s="56"/>
      <c r="Y69" s="56"/>
      <c r="Z69" s="56"/>
      <c r="AA69" s="56"/>
      <c r="AB69" s="56"/>
      <c r="AC69" s="56"/>
      <c r="AG69" s="24"/>
      <c r="AH69" s="24"/>
      <c r="AI69" s="24"/>
    </row>
    <row r="70" spans="1:60" ht="13" x14ac:dyDescent="0.25">
      <c r="A70" s="1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>
        <f>U57/T57-1</f>
        <v>4.7772952835348992E-2</v>
      </c>
      <c r="V70" s="56"/>
      <c r="W70" s="56"/>
      <c r="X70" s="56"/>
      <c r="Y70" s="56"/>
      <c r="Z70" s="56"/>
      <c r="AA70" s="56"/>
      <c r="AB70" s="56"/>
      <c r="AC70" s="56"/>
      <c r="AG70" s="24"/>
      <c r="AH70" s="24"/>
      <c r="AI70" s="24"/>
    </row>
    <row r="71" spans="1:60" x14ac:dyDescent="0.25">
      <c r="A71" s="2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>
        <f>U58/T58-1</f>
        <v>9.9616922523071638E-2</v>
      </c>
      <c r="V71" s="56"/>
      <c r="W71" s="56"/>
      <c r="X71" s="56"/>
      <c r="Y71" s="56"/>
      <c r="Z71" s="56"/>
      <c r="AA71" s="56"/>
      <c r="AB71" s="56"/>
      <c r="AC71" s="56"/>
      <c r="AG71" s="24"/>
      <c r="AH71" s="24"/>
      <c r="AI71" s="24"/>
    </row>
    <row r="72" spans="1:60" ht="13" x14ac:dyDescent="0.25">
      <c r="A72" s="15" t="s">
        <v>292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>
        <f t="shared" ref="U72:U73" si="57">U59/T59-1</f>
        <v>-7.0120311912895916E-2</v>
      </c>
      <c r="V72" s="56"/>
      <c r="W72" s="56"/>
      <c r="X72" s="56"/>
      <c r="Y72" s="56"/>
      <c r="Z72" s="56"/>
      <c r="AA72" s="56"/>
      <c r="AB72" s="56"/>
      <c r="AC72" s="56"/>
      <c r="AG72" s="24"/>
      <c r="AH72" s="24"/>
      <c r="AI72" s="24"/>
    </row>
    <row r="73" spans="1:60" ht="13" x14ac:dyDescent="0.25">
      <c r="A73" s="15" t="s">
        <v>293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>
        <f t="shared" si="57"/>
        <v>0.43387590285080901</v>
      </c>
      <c r="V73" s="56"/>
      <c r="W73" s="56"/>
      <c r="X73" s="56"/>
      <c r="Y73" s="56"/>
      <c r="Z73" s="56"/>
      <c r="AA73" s="56"/>
      <c r="AB73" s="56"/>
      <c r="AC73" s="56"/>
      <c r="AG73" s="24"/>
      <c r="AH73" s="24"/>
      <c r="AI73" s="24"/>
    </row>
    <row r="74" spans="1:60" x14ac:dyDescent="0.25">
      <c r="A74" s="2" t="s">
        <v>142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>
        <f>U61/T61-1</f>
        <v>-0.15921340702609521</v>
      </c>
      <c r="V74" s="56"/>
      <c r="W74" s="56"/>
      <c r="X74" s="56"/>
      <c r="Y74" s="56"/>
      <c r="Z74" s="56"/>
      <c r="AA74" s="56"/>
      <c r="AB74" s="56"/>
      <c r="AC74" s="56"/>
      <c r="AG74" s="24"/>
      <c r="AH74" s="24"/>
      <c r="AI74" s="24"/>
    </row>
    <row r="75" spans="1:60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G75" s="24"/>
      <c r="AH75" s="24"/>
      <c r="AI75" s="24"/>
    </row>
    <row r="76" spans="1:60" ht="13" x14ac:dyDescent="0.25">
      <c r="A76" s="35"/>
      <c r="B76" s="36">
        <v>1990</v>
      </c>
      <c r="C76" s="36">
        <v>1991</v>
      </c>
      <c r="D76" s="36">
        <v>1992</v>
      </c>
      <c r="E76" s="36">
        <v>1993</v>
      </c>
      <c r="F76" s="36">
        <v>1994</v>
      </c>
      <c r="G76" s="36">
        <v>1995</v>
      </c>
      <c r="H76" s="36">
        <v>1996</v>
      </c>
      <c r="I76" s="36">
        <v>1997</v>
      </c>
      <c r="J76" s="36">
        <v>1998</v>
      </c>
      <c r="K76" s="36">
        <v>1999</v>
      </c>
      <c r="L76" s="36">
        <v>2000</v>
      </c>
      <c r="M76" s="36">
        <v>2001</v>
      </c>
      <c r="N76" s="36">
        <v>2002</v>
      </c>
      <c r="O76" s="36">
        <v>2003</v>
      </c>
      <c r="P76" s="36">
        <v>2004</v>
      </c>
      <c r="Q76" s="36">
        <v>2005</v>
      </c>
      <c r="R76" s="36">
        <v>2006</v>
      </c>
      <c r="S76" s="36">
        <v>2007</v>
      </c>
      <c r="T76" s="36">
        <v>2008</v>
      </c>
      <c r="U76" s="36">
        <v>2009</v>
      </c>
      <c r="V76" s="36">
        <v>2010</v>
      </c>
      <c r="W76" s="36">
        <v>2011</v>
      </c>
      <c r="X76" s="36">
        <v>2012</v>
      </c>
      <c r="Y76" s="36">
        <v>2013</v>
      </c>
      <c r="Z76" s="36">
        <v>2014</v>
      </c>
      <c r="AA76" s="36">
        <v>2015</v>
      </c>
      <c r="AB76" s="36">
        <v>2016</v>
      </c>
      <c r="AC76" s="36">
        <v>2017</v>
      </c>
      <c r="AD76" s="36">
        <v>2018</v>
      </c>
      <c r="AE76" s="36">
        <v>2019</v>
      </c>
      <c r="AF76" s="36">
        <v>2020</v>
      </c>
      <c r="AG76" s="36">
        <v>2021</v>
      </c>
      <c r="AH76" s="36">
        <v>2022</v>
      </c>
      <c r="AI76" s="24"/>
    </row>
    <row r="77" spans="1:60" ht="13" x14ac:dyDescent="0.25">
      <c r="A77" s="38" t="str">
        <f>A52</f>
        <v>Solid fossil fuels</v>
      </c>
      <c r="B77" s="57">
        <f t="shared" ref="B77:AB77" si="58">B52/1000</f>
        <v>16032.208476</v>
      </c>
      <c r="C77" s="57">
        <f t="shared" si="58"/>
        <v>15151.200237999999</v>
      </c>
      <c r="D77" s="57">
        <f t="shared" si="58"/>
        <v>14103.791059000001</v>
      </c>
      <c r="E77" s="57">
        <f t="shared" si="58"/>
        <v>13420.207509</v>
      </c>
      <c r="F77" s="57">
        <f t="shared" si="58"/>
        <v>13135.925977999999</v>
      </c>
      <c r="G77" s="57">
        <f t="shared" si="58"/>
        <v>13020.382562000001</v>
      </c>
      <c r="H77" s="57">
        <f t="shared" si="58"/>
        <v>13000.995508</v>
      </c>
      <c r="I77" s="57">
        <f t="shared" si="58"/>
        <v>12646.729443</v>
      </c>
      <c r="J77" s="57">
        <f t="shared" si="58"/>
        <v>12041.498683</v>
      </c>
      <c r="K77" s="57">
        <f t="shared" si="58"/>
        <v>11420.548492</v>
      </c>
      <c r="L77" s="57">
        <f t="shared" si="58"/>
        <v>11682.354619000002</v>
      </c>
      <c r="M77" s="57">
        <f t="shared" si="58"/>
        <v>11648.856126000001</v>
      </c>
      <c r="N77" s="57">
        <f t="shared" si="58"/>
        <v>11644.305402</v>
      </c>
      <c r="O77" s="57">
        <f t="shared" si="58"/>
        <v>11950.165492</v>
      </c>
      <c r="P77" s="57">
        <f t="shared" si="58"/>
        <v>11886.476848999999</v>
      </c>
      <c r="Q77" s="57">
        <f t="shared" si="58"/>
        <v>11482.458958000001</v>
      </c>
      <c r="R77" s="57">
        <f t="shared" si="58"/>
        <v>11798.898701</v>
      </c>
      <c r="S77" s="57">
        <f t="shared" si="58"/>
        <v>11837.601815</v>
      </c>
      <c r="T77" s="57">
        <f t="shared" si="58"/>
        <v>10948.138066</v>
      </c>
      <c r="U77" s="57">
        <f t="shared" si="58"/>
        <v>9699.9817459999995</v>
      </c>
      <c r="V77" s="57">
        <f t="shared" si="58"/>
        <v>10261.073630000001</v>
      </c>
      <c r="W77" s="57">
        <f t="shared" si="58"/>
        <v>10488.04782</v>
      </c>
      <c r="X77" s="57">
        <f t="shared" si="58"/>
        <v>10415.309702</v>
      </c>
      <c r="Y77" s="57">
        <f t="shared" si="58"/>
        <v>10254.472551999999</v>
      </c>
      <c r="Z77" s="57">
        <f t="shared" si="58"/>
        <v>9745.3980339999998</v>
      </c>
      <c r="AA77" s="57">
        <f t="shared" si="58"/>
        <v>9800.5093059999999</v>
      </c>
      <c r="AB77" s="57">
        <f t="shared" si="58"/>
        <v>9402.9570359999998</v>
      </c>
      <c r="AC77" s="58">
        <f t="shared" ref="AC77:AE77" si="59">AC52/1000</f>
        <v>9159.6872939999994</v>
      </c>
      <c r="AD77" s="58">
        <f t="shared" si="59"/>
        <v>8803.1855539999997</v>
      </c>
      <c r="AE77" s="58">
        <f t="shared" si="59"/>
        <v>7193.9837659999994</v>
      </c>
      <c r="AF77" s="58">
        <f>AF52/1000</f>
        <v>5883.7833369999998</v>
      </c>
      <c r="AG77" s="58">
        <f t="shared" ref="AG77" si="60">AG52/1000</f>
        <v>6839.7893720000002</v>
      </c>
      <c r="AH77" s="58">
        <f>AH52/1000</f>
        <v>6784.4427070000002</v>
      </c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</row>
    <row r="78" spans="1:60" ht="13" x14ac:dyDescent="0.25">
      <c r="A78" s="41" t="s">
        <v>93</v>
      </c>
      <c r="B78" s="57">
        <f t="shared" ref="B78:AB78" si="61">B53/1000</f>
        <v>126.232625</v>
      </c>
      <c r="C78" s="57">
        <f t="shared" si="61"/>
        <v>142.279383</v>
      </c>
      <c r="D78" s="57">
        <f t="shared" si="61"/>
        <v>142.468481</v>
      </c>
      <c r="E78" s="57">
        <f t="shared" si="61"/>
        <v>134.70534499999999</v>
      </c>
      <c r="F78" s="57">
        <f t="shared" si="61"/>
        <v>141.95435699999999</v>
      </c>
      <c r="G78" s="57">
        <f t="shared" si="61"/>
        <v>130.55420900000001</v>
      </c>
      <c r="H78" s="57">
        <f t="shared" si="61"/>
        <v>149.61630499999998</v>
      </c>
      <c r="I78" s="57">
        <f t="shared" si="61"/>
        <v>157.46943299999998</v>
      </c>
      <c r="J78" s="57">
        <f t="shared" si="61"/>
        <v>142.862123</v>
      </c>
      <c r="K78" s="57">
        <f t="shared" si="61"/>
        <v>113.132322</v>
      </c>
      <c r="L78" s="57">
        <f t="shared" si="61"/>
        <v>105.90004499999999</v>
      </c>
      <c r="M78" s="57">
        <f t="shared" si="61"/>
        <v>137.70220900000001</v>
      </c>
      <c r="N78" s="57">
        <f t="shared" si="61"/>
        <v>155.86573300000001</v>
      </c>
      <c r="O78" s="57">
        <f t="shared" si="61"/>
        <v>147.44687400000001</v>
      </c>
      <c r="P78" s="57">
        <f t="shared" si="61"/>
        <v>125.469038</v>
      </c>
      <c r="Q78" s="57">
        <f t="shared" si="61"/>
        <v>116.977924</v>
      </c>
      <c r="R78" s="57">
        <f t="shared" si="61"/>
        <v>138.918193</v>
      </c>
      <c r="S78" s="57">
        <f t="shared" si="61"/>
        <v>152.178786</v>
      </c>
      <c r="T78" s="57">
        <f t="shared" si="61"/>
        <v>145.13155699999999</v>
      </c>
      <c r="U78" s="57">
        <f t="shared" si="61"/>
        <v>136.69033999999999</v>
      </c>
      <c r="V78" s="57">
        <f t="shared" si="61"/>
        <v>140.12703299999998</v>
      </c>
      <c r="W78" s="57">
        <f t="shared" si="61"/>
        <v>132.09146200000001</v>
      </c>
      <c r="X78" s="57">
        <f t="shared" si="61"/>
        <v>125.95025100000001</v>
      </c>
      <c r="Y78" s="57">
        <f t="shared" si="61"/>
        <v>86.330151000000001</v>
      </c>
      <c r="Z78" s="57">
        <f t="shared" si="61"/>
        <v>98.164124999999999</v>
      </c>
      <c r="AA78" s="57">
        <f t="shared" si="61"/>
        <v>98.112801000000005</v>
      </c>
      <c r="AB78" s="57">
        <f t="shared" si="61"/>
        <v>97.67201</v>
      </c>
      <c r="AC78" s="57">
        <f t="shared" ref="AC78:AE78" si="62">AC53/1000</f>
        <v>91.164552</v>
      </c>
      <c r="AD78" s="57">
        <f t="shared" si="62"/>
        <v>98.958721999999995</v>
      </c>
      <c r="AE78" s="58">
        <f t="shared" si="62"/>
        <v>96.469932</v>
      </c>
      <c r="AF78" s="58">
        <f t="shared" ref="AF78:AG78" si="63">AF53/1000</f>
        <v>72.937687999999994</v>
      </c>
      <c r="AG78" s="58">
        <f t="shared" si="63"/>
        <v>57.447641000000004</v>
      </c>
      <c r="AH78" s="58">
        <f t="shared" ref="AH78" si="64">AH53/1000</f>
        <v>53.552712</v>
      </c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</row>
    <row r="79" spans="1:60" ht="13" x14ac:dyDescent="0.25">
      <c r="A79" s="41" t="s">
        <v>94</v>
      </c>
      <c r="B79" s="57">
        <f t="shared" ref="B79:AB79" si="65">B54/1000</f>
        <v>277.34145899999999</v>
      </c>
      <c r="C79" s="57">
        <f t="shared" si="65"/>
        <v>251.88310300000001</v>
      </c>
      <c r="D79" s="57">
        <f t="shared" si="65"/>
        <v>174.360252</v>
      </c>
      <c r="E79" s="57">
        <f t="shared" si="65"/>
        <v>144.64001999999999</v>
      </c>
      <c r="F79" s="57">
        <f t="shared" si="65"/>
        <v>162.365522</v>
      </c>
      <c r="G79" s="57">
        <f t="shared" si="65"/>
        <v>149.62456899999998</v>
      </c>
      <c r="H79" s="57">
        <f t="shared" si="65"/>
        <v>149.31465700000001</v>
      </c>
      <c r="I79" s="57">
        <f t="shared" si="65"/>
        <v>145.60092399999999</v>
      </c>
      <c r="J79" s="57">
        <f t="shared" si="65"/>
        <v>125.27191499999999</v>
      </c>
      <c r="K79" s="57">
        <f t="shared" si="65"/>
        <v>119.31377000000001</v>
      </c>
      <c r="L79" s="57">
        <f t="shared" si="65"/>
        <v>119.405922</v>
      </c>
      <c r="M79" s="57">
        <f t="shared" si="65"/>
        <v>119.23150800000001</v>
      </c>
      <c r="N79" s="57">
        <f t="shared" si="65"/>
        <v>112.114479</v>
      </c>
      <c r="O79" s="57">
        <f t="shared" si="65"/>
        <v>126.31127400000001</v>
      </c>
      <c r="P79" s="57">
        <f t="shared" si="65"/>
        <v>139.05934099999999</v>
      </c>
      <c r="Q79" s="57">
        <f t="shared" si="65"/>
        <v>140.932264</v>
      </c>
      <c r="R79" s="57">
        <f t="shared" si="65"/>
        <v>137.45785500000002</v>
      </c>
      <c r="S79" s="57">
        <f t="shared" si="65"/>
        <v>177.125056</v>
      </c>
      <c r="T79" s="57">
        <f t="shared" si="65"/>
        <v>140.90168199999999</v>
      </c>
      <c r="U79" s="57">
        <f t="shared" si="65"/>
        <v>104.17403999999999</v>
      </c>
      <c r="V79" s="57">
        <f t="shared" si="65"/>
        <v>172.077236</v>
      </c>
      <c r="W79" s="57">
        <f t="shared" si="65"/>
        <v>170.94133400000001</v>
      </c>
      <c r="X79" s="57">
        <f t="shared" si="65"/>
        <v>143.75607600000001</v>
      </c>
      <c r="Y79" s="57">
        <f t="shared" si="65"/>
        <v>171.58699799999999</v>
      </c>
      <c r="Z79" s="57">
        <f t="shared" si="65"/>
        <v>164.61886100000001</v>
      </c>
      <c r="AA79" s="57">
        <f t="shared" si="65"/>
        <v>133.17110699999998</v>
      </c>
      <c r="AB79" s="57">
        <f t="shared" si="65"/>
        <v>176.75807</v>
      </c>
      <c r="AC79" s="57">
        <f t="shared" ref="AC79:AE79" si="66">AC54/1000</f>
        <v>182.07148800000002</v>
      </c>
      <c r="AD79" s="57">
        <f t="shared" si="66"/>
        <v>170.48442699999998</v>
      </c>
      <c r="AE79" s="58">
        <f t="shared" si="66"/>
        <v>127.56523799999999</v>
      </c>
      <c r="AF79" s="58">
        <f t="shared" ref="AF79:AG79" si="67">AF54/1000</f>
        <v>104.364628</v>
      </c>
      <c r="AG79" s="58">
        <f t="shared" si="67"/>
        <v>114.123317</v>
      </c>
      <c r="AH79" s="58">
        <f t="shared" ref="AH79" si="68">AH54/1000</f>
        <v>123.277951</v>
      </c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</row>
    <row r="80" spans="1:60" ht="13" x14ac:dyDescent="0.25">
      <c r="A80" s="38" t="str">
        <f t="shared" ref="A80:A86" si="69">A55</f>
        <v>Natural gas</v>
      </c>
      <c r="B80" s="57">
        <f t="shared" ref="B80:AB80" si="70">B55/1000</f>
        <v>10458.333695000001</v>
      </c>
      <c r="C80" s="57">
        <f t="shared" si="70"/>
        <v>10711.535232</v>
      </c>
      <c r="D80" s="57">
        <f t="shared" si="70"/>
        <v>10351.613061</v>
      </c>
      <c r="E80" s="57">
        <f t="shared" si="70"/>
        <v>10538.044526</v>
      </c>
      <c r="F80" s="57">
        <f t="shared" si="70"/>
        <v>10426.370549000001</v>
      </c>
      <c r="G80" s="57">
        <f t="shared" si="70"/>
        <v>11327.638790999999</v>
      </c>
      <c r="H80" s="57">
        <f t="shared" si="70"/>
        <v>12289.680566999999</v>
      </c>
      <c r="I80" s="57">
        <f t="shared" si="70"/>
        <v>11962.939379000001</v>
      </c>
      <c r="J80" s="57">
        <f t="shared" si="70"/>
        <v>12310.669758</v>
      </c>
      <c r="K80" s="57">
        <f t="shared" si="70"/>
        <v>12587.489081</v>
      </c>
      <c r="L80" s="57">
        <f t="shared" si="70"/>
        <v>12920.356119999999</v>
      </c>
      <c r="M80" s="57">
        <f t="shared" si="70"/>
        <v>13383.333913</v>
      </c>
      <c r="N80" s="57">
        <f t="shared" si="70"/>
        <v>13479.571177</v>
      </c>
      <c r="O80" s="57">
        <f t="shared" si="70"/>
        <v>14177.321672</v>
      </c>
      <c r="P80" s="57">
        <f t="shared" si="70"/>
        <v>14551.071069</v>
      </c>
      <c r="Q80" s="57">
        <f t="shared" si="70"/>
        <v>15060.384293999999</v>
      </c>
      <c r="R80" s="57">
        <f t="shared" si="70"/>
        <v>15053.650528999999</v>
      </c>
      <c r="S80" s="57">
        <f t="shared" si="70"/>
        <v>14780.969580000001</v>
      </c>
      <c r="T80" s="57">
        <f t="shared" si="70"/>
        <v>15042.436965999999</v>
      </c>
      <c r="U80" s="57">
        <f t="shared" si="70"/>
        <v>14138.477591999999</v>
      </c>
      <c r="V80" s="57">
        <f t="shared" si="70"/>
        <v>15191.479051999999</v>
      </c>
      <c r="W80" s="57">
        <f t="shared" si="70"/>
        <v>13963.700492</v>
      </c>
      <c r="X80" s="57">
        <f t="shared" si="70"/>
        <v>13708.334165999999</v>
      </c>
      <c r="Y80" s="57">
        <f t="shared" si="70"/>
        <v>13455.723805</v>
      </c>
      <c r="Z80" s="57">
        <f t="shared" si="70"/>
        <v>11870.448831</v>
      </c>
      <c r="AA80" s="57">
        <f t="shared" si="70"/>
        <v>12396.500812999999</v>
      </c>
      <c r="AB80" s="57">
        <f t="shared" si="70"/>
        <v>13119.792884999999</v>
      </c>
      <c r="AC80" s="57">
        <f t="shared" ref="AC80:AE80" si="71">AC55/1000</f>
        <v>13860.061083000001</v>
      </c>
      <c r="AD80" s="57">
        <f t="shared" si="71"/>
        <v>13603.105368</v>
      </c>
      <c r="AE80" s="58">
        <f t="shared" si="71"/>
        <v>14034.632996999999</v>
      </c>
      <c r="AF80" s="58">
        <f t="shared" ref="AF80:AG80" si="72">AF55/1000</f>
        <v>13698.575128</v>
      </c>
      <c r="AG80" s="58">
        <f t="shared" si="72"/>
        <v>14209.000257</v>
      </c>
      <c r="AH80" s="58">
        <f t="shared" ref="AH80" si="73">AH55/1000</f>
        <v>12323.458266000001</v>
      </c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</row>
    <row r="81" spans="1:60" ht="13" x14ac:dyDescent="0.25">
      <c r="A81" s="42" t="str">
        <f t="shared" si="69"/>
        <v>Oil and petroleum products (excluding biofuel portion)</v>
      </c>
      <c r="B81" s="58">
        <f t="shared" ref="B81:AB81" si="74">B56/1000</f>
        <v>24328.814728999998</v>
      </c>
      <c r="C81" s="58">
        <f t="shared" si="74"/>
        <v>24489.174616</v>
      </c>
      <c r="D81" s="58">
        <f t="shared" si="74"/>
        <v>24192.66201</v>
      </c>
      <c r="E81" s="58">
        <f t="shared" si="74"/>
        <v>24234.266618000001</v>
      </c>
      <c r="F81" s="58">
        <f t="shared" si="74"/>
        <v>24283.167118999998</v>
      </c>
      <c r="G81" s="58">
        <f t="shared" si="74"/>
        <v>25240.535978</v>
      </c>
      <c r="H81" s="58">
        <f t="shared" si="74"/>
        <v>25878.025289999998</v>
      </c>
      <c r="I81" s="58">
        <f t="shared" si="74"/>
        <v>26029.932741000001</v>
      </c>
      <c r="J81" s="58">
        <f t="shared" si="74"/>
        <v>26719.640378</v>
      </c>
      <c r="K81" s="58">
        <f t="shared" si="74"/>
        <v>26303.451217000002</v>
      </c>
      <c r="L81" s="58">
        <f t="shared" si="74"/>
        <v>25967.590957</v>
      </c>
      <c r="M81" s="58">
        <f t="shared" si="74"/>
        <v>26709.374303000001</v>
      </c>
      <c r="N81" s="58">
        <f t="shared" si="74"/>
        <v>26634.140563000001</v>
      </c>
      <c r="O81" s="58">
        <f t="shared" si="74"/>
        <v>26893.361625999998</v>
      </c>
      <c r="P81" s="58">
        <f t="shared" si="74"/>
        <v>27084.501771000003</v>
      </c>
      <c r="Q81" s="58">
        <f t="shared" si="74"/>
        <v>27039.279245999998</v>
      </c>
      <c r="R81" s="58">
        <f t="shared" si="74"/>
        <v>27097.554470999999</v>
      </c>
      <c r="S81" s="58">
        <f t="shared" si="74"/>
        <v>26469.716718</v>
      </c>
      <c r="T81" s="58">
        <f t="shared" si="74"/>
        <v>26331.464190000002</v>
      </c>
      <c r="U81" s="58">
        <f t="shared" si="74"/>
        <v>24684.048853</v>
      </c>
      <c r="V81" s="58">
        <f t="shared" si="74"/>
        <v>24516.182022999998</v>
      </c>
      <c r="W81" s="58">
        <f t="shared" si="74"/>
        <v>23879.371578999999</v>
      </c>
      <c r="X81" s="58">
        <f t="shared" si="74"/>
        <v>22814.105241000001</v>
      </c>
      <c r="Y81" s="58">
        <f t="shared" si="74"/>
        <v>22203.000370999998</v>
      </c>
      <c r="Z81" s="58">
        <f t="shared" si="74"/>
        <v>21990.531642999998</v>
      </c>
      <c r="AA81" s="58">
        <f t="shared" si="74"/>
        <v>21921.321903</v>
      </c>
      <c r="AB81" s="58">
        <f t="shared" si="74"/>
        <v>22381.528446</v>
      </c>
      <c r="AC81" s="58">
        <f t="shared" ref="AC81:AE81" si="75">AC56/1000</f>
        <v>22891.392238</v>
      </c>
      <c r="AD81" s="58">
        <f t="shared" si="75"/>
        <v>22492.762291999999</v>
      </c>
      <c r="AE81" s="58">
        <f t="shared" si="75"/>
        <v>22828.838226</v>
      </c>
      <c r="AF81" s="58">
        <f t="shared" ref="AF81:AG81" si="76">AF56/1000</f>
        <v>19920.157185</v>
      </c>
      <c r="AG81" s="58">
        <f t="shared" si="76"/>
        <v>20953.030859000002</v>
      </c>
      <c r="AH81" s="58">
        <f t="shared" ref="AH81" si="77">AH56/1000</f>
        <v>21531.82374</v>
      </c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</row>
    <row r="82" spans="1:60" ht="13" x14ac:dyDescent="0.25">
      <c r="A82" s="43" t="str">
        <f t="shared" si="69"/>
        <v>Renewables and biofuels</v>
      </c>
      <c r="B82" s="59">
        <f t="shared" ref="B82:AB82" si="78">B57/1000</f>
        <v>2974.6356540000002</v>
      </c>
      <c r="C82" s="59">
        <f t="shared" si="78"/>
        <v>3102.6122639999999</v>
      </c>
      <c r="D82" s="59">
        <f t="shared" si="78"/>
        <v>3169.8870999999999</v>
      </c>
      <c r="E82" s="59">
        <f t="shared" si="78"/>
        <v>3361.342263</v>
      </c>
      <c r="F82" s="59">
        <f t="shared" si="78"/>
        <v>3379.1469279999997</v>
      </c>
      <c r="G82" s="59">
        <f t="shared" si="78"/>
        <v>3467.6868979999999</v>
      </c>
      <c r="H82" s="59">
        <f t="shared" si="78"/>
        <v>3628.4333280000001</v>
      </c>
      <c r="I82" s="59">
        <f t="shared" si="78"/>
        <v>3762.6646060000003</v>
      </c>
      <c r="J82" s="59">
        <f t="shared" si="78"/>
        <v>3863.2679029999999</v>
      </c>
      <c r="K82" s="59">
        <f t="shared" si="78"/>
        <v>3875.144104</v>
      </c>
      <c r="L82" s="59">
        <f t="shared" si="78"/>
        <v>4034.501209</v>
      </c>
      <c r="M82" s="59">
        <f t="shared" si="78"/>
        <v>4171.5718440000001</v>
      </c>
      <c r="N82" s="59">
        <f t="shared" si="78"/>
        <v>4099.2355699999998</v>
      </c>
      <c r="O82" s="59">
        <f t="shared" si="78"/>
        <v>4455.2492520000005</v>
      </c>
      <c r="P82" s="59">
        <f t="shared" si="78"/>
        <v>4713.509994</v>
      </c>
      <c r="Q82" s="59">
        <f t="shared" si="78"/>
        <v>5020.8177929999993</v>
      </c>
      <c r="R82" s="59">
        <f t="shared" si="78"/>
        <v>5356.0558860000001</v>
      </c>
      <c r="S82" s="59">
        <f t="shared" si="78"/>
        <v>5777.0448930000002</v>
      </c>
      <c r="T82" s="59">
        <f t="shared" si="78"/>
        <v>6223.5271080000002</v>
      </c>
      <c r="U82" s="59">
        <f t="shared" si="78"/>
        <v>6520.8433750000004</v>
      </c>
      <c r="V82" s="59">
        <f t="shared" si="78"/>
        <v>7285.1315340000001</v>
      </c>
      <c r="W82" s="59">
        <f t="shared" si="78"/>
        <v>7173.9908599999999</v>
      </c>
      <c r="X82" s="59">
        <f t="shared" si="78"/>
        <v>7934.8230100000001</v>
      </c>
      <c r="Y82" s="59">
        <f t="shared" si="78"/>
        <v>8327.8577860000005</v>
      </c>
      <c r="Z82" s="59">
        <f t="shared" si="78"/>
        <v>8327.2473790000004</v>
      </c>
      <c r="AA82" s="59">
        <f t="shared" si="78"/>
        <v>8579.2368409999999</v>
      </c>
      <c r="AB82" s="59">
        <f t="shared" si="78"/>
        <v>8722.5975209999997</v>
      </c>
      <c r="AC82" s="59">
        <f t="shared" ref="AC82:AE82" si="79">AC57/1000</f>
        <v>9048.4386030000005</v>
      </c>
      <c r="AD82" s="59">
        <f t="shared" si="79"/>
        <v>9451.3850010000006</v>
      </c>
      <c r="AE82" s="58">
        <f t="shared" si="79"/>
        <v>9734.8047760000009</v>
      </c>
      <c r="AF82" s="58">
        <f t="shared" ref="AF82:AG82" si="80">AF57/1000</f>
        <v>10034.205082</v>
      </c>
      <c r="AG82" s="58">
        <f t="shared" si="80"/>
        <v>10559.947627</v>
      </c>
      <c r="AH82" s="58">
        <f t="shared" ref="AH82" si="81">AH57/1000</f>
        <v>10453.031418</v>
      </c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</row>
    <row r="83" spans="1:60" ht="13" x14ac:dyDescent="0.25">
      <c r="A83" s="38" t="str">
        <f t="shared" si="69"/>
        <v>Non-renewable waste</v>
      </c>
      <c r="B83" s="57">
        <f t="shared" ref="B83:AB83" si="82">B58/1000</f>
        <v>155.929</v>
      </c>
      <c r="C83" s="57">
        <f t="shared" si="82"/>
        <v>163.982</v>
      </c>
      <c r="D83" s="57">
        <f t="shared" si="82"/>
        <v>183.31</v>
      </c>
      <c r="E83" s="57">
        <f t="shared" si="82"/>
        <v>182.22399999999999</v>
      </c>
      <c r="F83" s="57">
        <f t="shared" si="82"/>
        <v>198.57400000000001</v>
      </c>
      <c r="G83" s="57">
        <f t="shared" si="82"/>
        <v>229.99700000000001</v>
      </c>
      <c r="H83" s="57">
        <f t="shared" si="82"/>
        <v>233.52500000000001</v>
      </c>
      <c r="I83" s="57">
        <f t="shared" si="82"/>
        <v>240.429</v>
      </c>
      <c r="J83" s="57">
        <f t="shared" si="82"/>
        <v>235.54499999999999</v>
      </c>
      <c r="K83" s="57">
        <f t="shared" si="82"/>
        <v>232.559</v>
      </c>
      <c r="L83" s="57">
        <f t="shared" si="82"/>
        <v>245.911384</v>
      </c>
      <c r="M83" s="57">
        <f t="shared" si="82"/>
        <v>271.92995299999995</v>
      </c>
      <c r="N83" s="57">
        <f t="shared" si="82"/>
        <v>265.19257799999997</v>
      </c>
      <c r="O83" s="57">
        <f t="shared" si="82"/>
        <v>253.39049199999999</v>
      </c>
      <c r="P83" s="57">
        <f t="shared" si="82"/>
        <v>274.40027700000002</v>
      </c>
      <c r="Q83" s="57">
        <f t="shared" si="82"/>
        <v>300.82440200000002</v>
      </c>
      <c r="R83" s="57">
        <f t="shared" si="82"/>
        <v>331.31132600000001</v>
      </c>
      <c r="S83" s="57">
        <f t="shared" si="82"/>
        <v>351.21067299999999</v>
      </c>
      <c r="T83" s="57">
        <f t="shared" si="82"/>
        <v>381.08244100000002</v>
      </c>
      <c r="U83" s="57">
        <f t="shared" si="82"/>
        <v>419.04470099999998</v>
      </c>
      <c r="V83" s="57">
        <f t="shared" si="82"/>
        <v>447.07276200000001</v>
      </c>
      <c r="W83" s="57">
        <f t="shared" si="82"/>
        <v>474.96900499999998</v>
      </c>
      <c r="X83" s="57">
        <f t="shared" si="82"/>
        <v>479.94027799999998</v>
      </c>
      <c r="Y83" s="57">
        <f t="shared" si="82"/>
        <v>500.06156599999997</v>
      </c>
      <c r="Z83" s="57">
        <f t="shared" si="82"/>
        <v>523.43296399999997</v>
      </c>
      <c r="AA83" s="57">
        <f t="shared" si="82"/>
        <v>533.875722</v>
      </c>
      <c r="AB83" s="57">
        <f t="shared" si="82"/>
        <v>575.76366500000006</v>
      </c>
      <c r="AC83" s="57">
        <f t="shared" ref="AC83:AE83" si="83">AC58/1000</f>
        <v>578.37269499999991</v>
      </c>
      <c r="AD83" s="57">
        <f t="shared" si="83"/>
        <v>581.26365800000008</v>
      </c>
      <c r="AE83" s="58">
        <f t="shared" si="83"/>
        <v>592.18674199999998</v>
      </c>
      <c r="AF83" s="58">
        <f t="shared" ref="AF83:AG83" si="84">AF58/1000</f>
        <v>600.42477699999995</v>
      </c>
      <c r="AG83" s="58">
        <f t="shared" si="84"/>
        <v>608.94106000000011</v>
      </c>
      <c r="AH83" s="58">
        <f t="shared" ref="AH83" si="85">AH58/1000</f>
        <v>597.63998000000004</v>
      </c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</row>
    <row r="84" spans="1:60" ht="13" x14ac:dyDescent="0.25">
      <c r="A84" s="38" t="str">
        <f t="shared" si="69"/>
        <v>Nuclear heat</v>
      </c>
      <c r="B84" s="57">
        <f t="shared" ref="B84:O84" si="86">B59/1000</f>
        <v>7895.4762000000001</v>
      </c>
      <c r="C84" s="57">
        <f t="shared" si="86"/>
        <v>8099.9465999999993</v>
      </c>
      <c r="D84" s="57">
        <f t="shared" si="86"/>
        <v>8116.0307999999995</v>
      </c>
      <c r="E84" s="57">
        <f t="shared" si="86"/>
        <v>8356.7610000000004</v>
      </c>
      <c r="F84" s="57">
        <f t="shared" si="86"/>
        <v>8330.8595999999998</v>
      </c>
      <c r="G84" s="57">
        <f t="shared" si="86"/>
        <v>8563.3266000000003</v>
      </c>
      <c r="H84" s="57">
        <f t="shared" si="86"/>
        <v>8990.8284000000003</v>
      </c>
      <c r="I84" s="57">
        <f t="shared" si="86"/>
        <v>9079.3308000000015</v>
      </c>
      <c r="J84" s="57">
        <f t="shared" si="86"/>
        <v>9010.857</v>
      </c>
      <c r="K84" s="57">
        <f t="shared" si="86"/>
        <v>9171.3738000000012</v>
      </c>
      <c r="L84" s="57">
        <f t="shared" si="86"/>
        <v>9296.8469999999998</v>
      </c>
      <c r="M84" s="57">
        <f t="shared" si="86"/>
        <v>9616.6625999999997</v>
      </c>
      <c r="N84" s="57">
        <f t="shared" si="86"/>
        <v>9761.8613999999998</v>
      </c>
      <c r="O84" s="57">
        <f t="shared" si="86"/>
        <v>9814.2761999999984</v>
      </c>
      <c r="P84" s="57">
        <f>P59/1000</f>
        <v>10046.7474</v>
      </c>
      <c r="Q84" s="57">
        <f t="shared" ref="Q84:AE84" si="87">Q59/1000</f>
        <v>9913.2648000000008</v>
      </c>
      <c r="R84" s="57">
        <f t="shared" si="87"/>
        <v>9895.4778000000006</v>
      </c>
      <c r="S84" s="57">
        <f t="shared" si="87"/>
        <v>9439.3661999999986</v>
      </c>
      <c r="T84" s="57">
        <f t="shared" si="87"/>
        <v>9574.0061999999998</v>
      </c>
      <c r="U84" s="57">
        <f t="shared" si="87"/>
        <v>8902.6738989999994</v>
      </c>
      <c r="V84" s="57">
        <f t="shared" si="87"/>
        <v>9195.080199</v>
      </c>
      <c r="W84" s="57">
        <f t="shared" si="87"/>
        <v>9016.1026989999991</v>
      </c>
      <c r="X84" s="57">
        <f t="shared" si="87"/>
        <v>8724.1354680000004</v>
      </c>
      <c r="Y84" s="57">
        <f t="shared" si="87"/>
        <v>8646.3300930000005</v>
      </c>
      <c r="Z84" s="57">
        <f t="shared" si="87"/>
        <v>8748.9945820000012</v>
      </c>
      <c r="AA84" s="57">
        <f t="shared" si="87"/>
        <v>8531.9301930000001</v>
      </c>
      <c r="AB84" s="57">
        <f t="shared" si="87"/>
        <v>8250.2062910000004</v>
      </c>
      <c r="AC84" s="57">
        <f t="shared" si="87"/>
        <v>8160.0253439999997</v>
      </c>
      <c r="AD84" s="57">
        <f t="shared" si="87"/>
        <v>8174.6270190000005</v>
      </c>
      <c r="AE84" s="58">
        <f t="shared" si="87"/>
        <v>8213.7028109999992</v>
      </c>
      <c r="AF84" s="58">
        <f t="shared" ref="AF84:AG84" si="88">AF59/1000</f>
        <v>7334.2741830000004</v>
      </c>
      <c r="AG84" s="58">
        <f t="shared" si="88"/>
        <v>7815.185829</v>
      </c>
      <c r="AH84" s="58">
        <f t="shared" ref="AH84" si="89">AH59/1000</f>
        <v>6509.6964150000003</v>
      </c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</row>
    <row r="85" spans="1:60" ht="13" x14ac:dyDescent="0.25">
      <c r="A85" s="38" t="str">
        <f t="shared" si="69"/>
        <v>Electricity</v>
      </c>
      <c r="B85" s="57">
        <f t="shared" ref="B85:O85" si="90">B60/1000</f>
        <v>121.43447999999999</v>
      </c>
      <c r="C85" s="57">
        <f t="shared" si="90"/>
        <v>12.31884</v>
      </c>
      <c r="D85" s="57">
        <f t="shared" si="90"/>
        <v>19.335599999999999</v>
      </c>
      <c r="E85" s="57">
        <f t="shared" si="90"/>
        <v>19.418400000000002</v>
      </c>
      <c r="F85" s="57">
        <f t="shared" si="90"/>
        <v>10.35</v>
      </c>
      <c r="G85" s="57">
        <f t="shared" si="90"/>
        <v>15.508799999999999</v>
      </c>
      <c r="H85" s="57">
        <f t="shared" si="90"/>
        <v>-65.052000000000007</v>
      </c>
      <c r="I85" s="57">
        <f t="shared" si="90"/>
        <v>-37.004400000000004</v>
      </c>
      <c r="J85" s="57">
        <f t="shared" si="90"/>
        <v>-41.731199999999994</v>
      </c>
      <c r="K85" s="57">
        <f t="shared" si="90"/>
        <v>-3.4596</v>
      </c>
      <c r="L85" s="57">
        <f t="shared" si="90"/>
        <v>31.851085999999999</v>
      </c>
      <c r="M85" s="57">
        <f t="shared" si="90"/>
        <v>-12.115930000000001</v>
      </c>
      <c r="N85" s="57">
        <f t="shared" si="90"/>
        <v>25.591399000000003</v>
      </c>
      <c r="O85" s="57">
        <f t="shared" si="90"/>
        <v>-7.4312319999999996</v>
      </c>
      <c r="P85" s="57">
        <f>P60/1000</f>
        <v>-42.545779000000003</v>
      </c>
      <c r="Q85" s="57">
        <f t="shared" ref="Q85:AE85" si="91">Q60/1000</f>
        <v>26.477528</v>
      </c>
      <c r="R85" s="57">
        <f t="shared" si="91"/>
        <v>1.6318440000000001</v>
      </c>
      <c r="S85" s="57">
        <f t="shared" si="91"/>
        <v>38.172535000000003</v>
      </c>
      <c r="T85" s="57">
        <f t="shared" si="91"/>
        <v>43.391858999999997</v>
      </c>
      <c r="U85" s="57">
        <f t="shared" si="91"/>
        <v>62.218540999999995</v>
      </c>
      <c r="V85" s="57">
        <f t="shared" si="91"/>
        <v>17.637805</v>
      </c>
      <c r="W85" s="57">
        <f t="shared" si="91"/>
        <v>3.479069</v>
      </c>
      <c r="X85" s="57">
        <f t="shared" si="91"/>
        <v>24.428228999999998</v>
      </c>
      <c r="Y85" s="57">
        <f t="shared" si="91"/>
        <v>-6.5532459999999997</v>
      </c>
      <c r="Z85" s="57">
        <f t="shared" si="91"/>
        <v>-18.084363</v>
      </c>
      <c r="AA85" s="57">
        <f t="shared" si="91"/>
        <v>-24.030382000000003</v>
      </c>
      <c r="AB85" s="57">
        <f t="shared" si="91"/>
        <v>2.3269609999999998</v>
      </c>
      <c r="AC85" s="57">
        <f t="shared" si="91"/>
        <v>-16.472484000000001</v>
      </c>
      <c r="AD85" s="57">
        <f t="shared" si="91"/>
        <v>31.861875000000001</v>
      </c>
      <c r="AE85" s="58">
        <f t="shared" si="91"/>
        <v>10.601004000000001</v>
      </c>
      <c r="AF85" s="58">
        <f t="shared" ref="AF85:AG85" si="92">AF60/1000</f>
        <v>50.264268999999999</v>
      </c>
      <c r="AG85" s="58">
        <f t="shared" si="92"/>
        <v>26.342711999999999</v>
      </c>
      <c r="AH85" s="58">
        <f t="shared" ref="AH85" si="93">AH60/1000</f>
        <v>46.662023999999995</v>
      </c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</row>
    <row r="86" spans="1:60" ht="13" x14ac:dyDescent="0.25">
      <c r="A86" s="45" t="str">
        <f t="shared" si="69"/>
        <v>Heat</v>
      </c>
      <c r="B86" s="60">
        <f t="shared" ref="B86:O86" si="94">B61/1000</f>
        <v>3.8266</v>
      </c>
      <c r="C86" s="60">
        <f t="shared" si="94"/>
        <v>3.6278000000000001</v>
      </c>
      <c r="D86" s="60">
        <f t="shared" si="94"/>
        <v>3.8954</v>
      </c>
      <c r="E86" s="60">
        <f t="shared" si="94"/>
        <v>2.0674000000000001</v>
      </c>
      <c r="F86" s="60">
        <f t="shared" si="94"/>
        <v>1.6624000000000001</v>
      </c>
      <c r="G86" s="60">
        <f t="shared" si="94"/>
        <v>2.7158000000000002</v>
      </c>
      <c r="H86" s="60">
        <f t="shared" si="94"/>
        <v>3.7438000000000002</v>
      </c>
      <c r="I86" s="60">
        <f t="shared" si="94"/>
        <v>4.1358000000000006</v>
      </c>
      <c r="J86" s="60">
        <f t="shared" si="94"/>
        <v>5.1894</v>
      </c>
      <c r="K86" s="60">
        <f t="shared" si="94"/>
        <v>5.3319999999999999</v>
      </c>
      <c r="L86" s="60">
        <f t="shared" si="94"/>
        <v>10.661</v>
      </c>
      <c r="M86" s="60">
        <f t="shared" si="94"/>
        <v>9.3420000000000005</v>
      </c>
      <c r="N86" s="60">
        <f t="shared" si="94"/>
        <v>12.912600000000001</v>
      </c>
      <c r="O86" s="60">
        <f t="shared" si="94"/>
        <v>13.9482</v>
      </c>
      <c r="P86" s="60">
        <f>P61/1000</f>
        <v>19.0684</v>
      </c>
      <c r="Q86" s="60">
        <f t="shared" ref="Q86:AE86" si="95">Q61/1000</f>
        <v>22.184623999999999</v>
      </c>
      <c r="R86" s="60">
        <f t="shared" si="95"/>
        <v>22.880755000000001</v>
      </c>
      <c r="S86" s="60">
        <f t="shared" si="95"/>
        <v>24.870629000000001</v>
      </c>
      <c r="T86" s="60">
        <f t="shared" si="95"/>
        <v>29.464133</v>
      </c>
      <c r="U86" s="60">
        <f t="shared" si="95"/>
        <v>24.773047999999999</v>
      </c>
      <c r="V86" s="60">
        <f t="shared" si="95"/>
        <v>30.210279999999997</v>
      </c>
      <c r="W86" s="60">
        <f t="shared" si="95"/>
        <v>30.681107000000001</v>
      </c>
      <c r="X86" s="60">
        <f t="shared" si="95"/>
        <v>32.037686000000001</v>
      </c>
      <c r="Y86" s="60">
        <f t="shared" si="95"/>
        <v>34.389158000000002</v>
      </c>
      <c r="Z86" s="60">
        <f t="shared" si="95"/>
        <v>36.424266000000003</v>
      </c>
      <c r="AA86" s="60">
        <f t="shared" si="95"/>
        <v>40.593343999999995</v>
      </c>
      <c r="AB86" s="60">
        <f t="shared" si="95"/>
        <v>44.414959000000003</v>
      </c>
      <c r="AC86" s="60">
        <f t="shared" si="95"/>
        <v>47.454534000000002</v>
      </c>
      <c r="AD86" s="60">
        <f t="shared" si="95"/>
        <v>45.207140000000003</v>
      </c>
      <c r="AE86" s="61">
        <f t="shared" si="95"/>
        <v>45.667228000000001</v>
      </c>
      <c r="AF86" s="61">
        <f t="shared" ref="AF86:AG86" si="96">AF61/1000</f>
        <v>46.331960000000002</v>
      </c>
      <c r="AG86" s="61">
        <f t="shared" si="96"/>
        <v>46.143712000000001</v>
      </c>
      <c r="AH86" s="61">
        <f t="shared" ref="AH86" si="97">AH61/1000</f>
        <v>37.505310999999999</v>
      </c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</row>
    <row r="87" spans="1:60" ht="13" x14ac:dyDescent="0.3">
      <c r="A87" s="47" t="s">
        <v>345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G87" s="24"/>
      <c r="AH87" s="24"/>
      <c r="AI87" s="24"/>
    </row>
    <row r="88" spans="1:60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G88" s="24"/>
      <c r="AH88" s="24"/>
      <c r="AI88" s="24"/>
    </row>
    <row r="89" spans="1:60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G89" s="24"/>
      <c r="AH89" s="24"/>
      <c r="AI89" s="24"/>
    </row>
    <row r="90" spans="1:60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G90" s="24"/>
      <c r="AH90" s="24"/>
      <c r="AI90" s="24"/>
    </row>
    <row r="91" spans="1:60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G91" s="24"/>
      <c r="AH91" s="24"/>
      <c r="AI91" s="24"/>
    </row>
    <row r="93" spans="1:60" ht="13" x14ac:dyDescent="0.25">
      <c r="A93" s="48" t="s">
        <v>84</v>
      </c>
      <c r="B93" s="48" t="s">
        <v>91</v>
      </c>
    </row>
    <row r="94" spans="1:60" x14ac:dyDescent="0.25">
      <c r="A94" s="12" t="s">
        <v>3</v>
      </c>
      <c r="B94" s="16" t="s">
        <v>118</v>
      </c>
    </row>
    <row r="95" spans="1:60" s="15" customFormat="1" ht="13.5" customHeight="1" x14ac:dyDescent="0.25">
      <c r="A95" s="2" t="s">
        <v>2</v>
      </c>
      <c r="B95" s="2" t="s">
        <v>141</v>
      </c>
    </row>
    <row r="96" spans="1:60" s="15" customFormat="1" ht="12.75" customHeight="1" x14ac:dyDescent="0.25">
      <c r="AI96" s="62" t="s">
        <v>328</v>
      </c>
      <c r="AJ96" s="63" t="s">
        <v>331</v>
      </c>
      <c r="AK96" s="63" t="s">
        <v>121</v>
      </c>
      <c r="AL96" s="62"/>
      <c r="AM96" s="62" t="s">
        <v>332</v>
      </c>
      <c r="AO96" s="62" t="s">
        <v>126</v>
      </c>
      <c r="AP96" s="63" t="s">
        <v>130</v>
      </c>
      <c r="AQ96" s="63" t="s">
        <v>131</v>
      </c>
    </row>
    <row r="97" spans="1:44" ht="13" x14ac:dyDescent="0.25">
      <c r="A97" s="49" t="s">
        <v>89</v>
      </c>
      <c r="B97" s="22" t="s">
        <v>166</v>
      </c>
      <c r="C97" s="22" t="s">
        <v>167</v>
      </c>
      <c r="D97" s="22" t="s">
        <v>168</v>
      </c>
      <c r="E97" s="22" t="s">
        <v>169</v>
      </c>
      <c r="F97" s="22" t="s">
        <v>170</v>
      </c>
      <c r="G97" s="22" t="s">
        <v>171</v>
      </c>
      <c r="H97" s="22" t="s">
        <v>172</v>
      </c>
      <c r="I97" s="22" t="s">
        <v>173</v>
      </c>
      <c r="J97" s="22" t="s">
        <v>174</v>
      </c>
      <c r="K97" s="22" t="s">
        <v>175</v>
      </c>
      <c r="L97" s="22" t="s">
        <v>176</v>
      </c>
      <c r="M97" s="22" t="s">
        <v>177</v>
      </c>
      <c r="N97" s="22" t="s">
        <v>178</v>
      </c>
      <c r="O97" s="22" t="s">
        <v>179</v>
      </c>
      <c r="P97" s="22" t="s">
        <v>180</v>
      </c>
      <c r="Q97" s="22" t="s">
        <v>181</v>
      </c>
      <c r="R97" s="22" t="s">
        <v>182</v>
      </c>
      <c r="S97" s="22" t="s">
        <v>183</v>
      </c>
      <c r="T97" s="22" t="s">
        <v>184</v>
      </c>
      <c r="U97" s="22" t="s">
        <v>185</v>
      </c>
      <c r="V97" s="22" t="s">
        <v>186</v>
      </c>
      <c r="W97" s="22" t="s">
        <v>187</v>
      </c>
      <c r="X97" s="22" t="s">
        <v>188</v>
      </c>
      <c r="Y97" s="22" t="s">
        <v>189</v>
      </c>
      <c r="Z97" s="22" t="s">
        <v>190</v>
      </c>
      <c r="AA97" s="22" t="s">
        <v>191</v>
      </c>
      <c r="AB97" s="22" t="s">
        <v>192</v>
      </c>
      <c r="AC97" s="22" t="s">
        <v>193</v>
      </c>
      <c r="AD97" s="22" t="s">
        <v>194</v>
      </c>
      <c r="AE97" s="22" t="s">
        <v>195</v>
      </c>
      <c r="AF97" s="22" t="s">
        <v>196</v>
      </c>
      <c r="AG97" s="22" t="s">
        <v>197</v>
      </c>
      <c r="AH97" s="22" t="s">
        <v>289</v>
      </c>
    </row>
    <row r="98" spans="1:44" ht="13" x14ac:dyDescent="0.25">
      <c r="A98" s="64" t="s">
        <v>48</v>
      </c>
      <c r="B98" s="26">
        <v>37952347.574000001</v>
      </c>
      <c r="C98" s="26">
        <v>38060746.097000003</v>
      </c>
      <c r="D98" s="26">
        <v>36961886.813000001</v>
      </c>
      <c r="E98" s="26">
        <v>37009352.887000002</v>
      </c>
      <c r="F98" s="26">
        <v>36616653.589000002</v>
      </c>
      <c r="G98" s="27">
        <v>37368625.990000002</v>
      </c>
      <c r="H98" s="26">
        <v>39060571.318000004</v>
      </c>
      <c r="I98" s="26">
        <v>38589528.586999997</v>
      </c>
      <c r="J98" s="26">
        <v>38801144.067000002</v>
      </c>
      <c r="K98" s="27">
        <v>38668553.18</v>
      </c>
      <c r="L98" s="26">
        <v>38773495.642999999</v>
      </c>
      <c r="M98" s="26">
        <v>39794438.707000002</v>
      </c>
      <c r="N98" s="26">
        <v>39551427.736000001</v>
      </c>
      <c r="O98" s="26">
        <v>40740086.480999999</v>
      </c>
      <c r="P98" s="26">
        <v>41091958.066</v>
      </c>
      <c r="Q98" s="26">
        <v>41309503.097999997</v>
      </c>
      <c r="R98" s="26">
        <v>41447066.656999998</v>
      </c>
      <c r="S98" s="26">
        <v>40666996.092</v>
      </c>
      <c r="T98" s="26">
        <v>41058329.708999999</v>
      </c>
      <c r="U98" s="26">
        <v>39154777.910999998</v>
      </c>
      <c r="V98" s="26">
        <v>40777475.066</v>
      </c>
      <c r="W98" s="27">
        <v>39128895.100000001</v>
      </c>
      <c r="X98" s="26">
        <v>39102536.818999998</v>
      </c>
      <c r="Y98" s="26">
        <v>39030523.961000003</v>
      </c>
      <c r="Z98" s="26">
        <v>37284673.001000002</v>
      </c>
      <c r="AA98" s="26">
        <v>38095619.299000002</v>
      </c>
      <c r="AB98" s="26">
        <v>38861145.502999999</v>
      </c>
      <c r="AC98" s="26">
        <v>39405225.745999999</v>
      </c>
      <c r="AD98" s="26">
        <v>39478523.329000004</v>
      </c>
      <c r="AE98" s="26">
        <v>39271321.494999997</v>
      </c>
      <c r="AF98" s="27">
        <v>37058175.770000003</v>
      </c>
      <c r="AG98" s="26">
        <v>39320402.848999999</v>
      </c>
      <c r="AH98" s="26">
        <v>37771279.328000002</v>
      </c>
      <c r="AI98" s="65">
        <f>AH98/AG98-1</f>
        <v>-3.939744785802457E-2</v>
      </c>
      <c r="AJ98" s="65">
        <f>AH98/B98-1</f>
        <v>-4.7709366501492712E-3</v>
      </c>
      <c r="AK98" s="65">
        <f>AH98/$AH$98</f>
        <v>1</v>
      </c>
      <c r="AM98" s="65">
        <f>AH98/R98-1</f>
        <v>-8.86863082354995E-2</v>
      </c>
      <c r="AO98" s="65">
        <f t="shared" ref="AO98:AO108" si="98">AE98/AD98-1</f>
        <v>-5.2484697128425406E-3</v>
      </c>
      <c r="AP98" s="66">
        <f t="shared" ref="AP98:AP108" si="99">AE98/U98-1</f>
        <v>2.9764843581774336E-3</v>
      </c>
      <c r="AQ98" s="67">
        <f t="shared" ref="AQ98:AQ108" si="100">AE98/$AE$98</f>
        <v>1</v>
      </c>
    </row>
    <row r="99" spans="1:44" ht="13" x14ac:dyDescent="0.25">
      <c r="A99" s="41" t="s">
        <v>68</v>
      </c>
      <c r="B99" s="31">
        <v>3639529.08</v>
      </c>
      <c r="C99" s="30">
        <v>3159522.764</v>
      </c>
      <c r="D99" s="30">
        <v>2655512.9840000002</v>
      </c>
      <c r="E99" s="31">
        <v>2505160.7999999998</v>
      </c>
      <c r="F99" s="30">
        <v>2210624.034</v>
      </c>
      <c r="G99" s="30">
        <v>2171022.3390000002</v>
      </c>
      <c r="H99" s="30">
        <v>2182030.4879999999</v>
      </c>
      <c r="I99" s="30">
        <v>1980639.672</v>
      </c>
      <c r="J99" s="30">
        <v>1616855.057</v>
      </c>
      <c r="K99" s="30">
        <v>1479219.5589999999</v>
      </c>
      <c r="L99" s="30">
        <v>1400631.551</v>
      </c>
      <c r="M99" s="30">
        <v>1332451.351</v>
      </c>
      <c r="N99" s="30">
        <v>1260178.608</v>
      </c>
      <c r="O99" s="30">
        <v>1277137.5549999999</v>
      </c>
      <c r="P99" s="30">
        <v>1234300.949</v>
      </c>
      <c r="Q99" s="30">
        <v>1194793.598</v>
      </c>
      <c r="R99" s="30">
        <v>1249130.4010000001</v>
      </c>
      <c r="S99" s="30">
        <v>1221207.6140000001</v>
      </c>
      <c r="T99" s="30">
        <v>1195418.737</v>
      </c>
      <c r="U99" s="30">
        <v>1068360.7290000001</v>
      </c>
      <c r="V99" s="30">
        <v>1139522.5730000001</v>
      </c>
      <c r="W99" s="30">
        <v>1126827.672</v>
      </c>
      <c r="X99" s="30">
        <v>1087090.987</v>
      </c>
      <c r="Y99" s="30">
        <v>1038659.029</v>
      </c>
      <c r="Z99" s="30">
        <v>972977.51100000006</v>
      </c>
      <c r="AA99" s="30">
        <v>984006.48800000001</v>
      </c>
      <c r="AB99" s="30">
        <v>994100.46900000004</v>
      </c>
      <c r="AC99" s="30">
        <v>1001495.504</v>
      </c>
      <c r="AD99" s="30">
        <v>947551.92299999995</v>
      </c>
      <c r="AE99" s="30">
        <v>829468.94299999997</v>
      </c>
      <c r="AF99" s="30">
        <v>801411.34600000002</v>
      </c>
      <c r="AG99" s="30">
        <v>788975.56400000001</v>
      </c>
      <c r="AH99" s="30">
        <v>682209.19799999997</v>
      </c>
      <c r="AI99" s="65">
        <f t="shared" ref="AI99:AI108" si="101">AH99/AG99-1</f>
        <v>-0.13532277914756818</v>
      </c>
      <c r="AJ99" s="65">
        <f t="shared" ref="AJ99:AJ108" si="102">AH99/B99-1</f>
        <v>-0.81255564030278338</v>
      </c>
      <c r="AK99" s="65">
        <f t="shared" ref="AK99:AK108" si="103">AH99/$AH$98</f>
        <v>1.8061585684609721E-2</v>
      </c>
      <c r="AO99" s="65">
        <f t="shared" si="98"/>
        <v>-0.12461900729000996</v>
      </c>
      <c r="AP99" s="65">
        <f t="shared" si="99"/>
        <v>-0.22360592215290986</v>
      </c>
      <c r="AQ99" s="67">
        <f t="shared" si="100"/>
        <v>2.1121493024002451E-2</v>
      </c>
    </row>
    <row r="100" spans="1:44" s="33" customFormat="1" ht="13" x14ac:dyDescent="0.25">
      <c r="A100" s="41" t="s">
        <v>93</v>
      </c>
      <c r="B100" s="26">
        <v>52898.635999999999</v>
      </c>
      <c r="C100" s="26">
        <v>44045.317000000003</v>
      </c>
      <c r="D100" s="26">
        <v>47495.125999999997</v>
      </c>
      <c r="E100" s="26">
        <v>43985.485000000001</v>
      </c>
      <c r="F100" s="26">
        <v>44921.171000000002</v>
      </c>
      <c r="G100" s="26">
        <v>40235.044000000002</v>
      </c>
      <c r="H100" s="26">
        <v>39674.114999999998</v>
      </c>
      <c r="I100" s="26">
        <v>35614.855000000003</v>
      </c>
      <c r="J100" s="26">
        <v>42099.588000000003</v>
      </c>
      <c r="K100" s="26">
        <v>30611.973000000002</v>
      </c>
      <c r="L100" s="26">
        <v>27608.847000000002</v>
      </c>
      <c r="M100" s="26">
        <v>27976.242999999999</v>
      </c>
      <c r="N100" s="26">
        <v>26954.989000000001</v>
      </c>
      <c r="O100" s="26">
        <v>26383.384999999998</v>
      </c>
      <c r="P100" s="26">
        <v>23897.224999999999</v>
      </c>
      <c r="Q100" s="26">
        <v>23940.179</v>
      </c>
      <c r="R100" s="26">
        <v>27099.565999999999</v>
      </c>
      <c r="S100" s="26">
        <v>27044.042000000001</v>
      </c>
      <c r="T100" s="26">
        <v>27022.010999999999</v>
      </c>
      <c r="U100" s="26">
        <v>23978.472000000002</v>
      </c>
      <c r="V100" s="26">
        <v>25258.671999999999</v>
      </c>
      <c r="W100" s="26">
        <v>24083.519</v>
      </c>
      <c r="X100" s="26">
        <v>21410.094000000001</v>
      </c>
      <c r="Y100" s="26">
        <v>20549.106</v>
      </c>
      <c r="Z100" s="27">
        <v>20250.07</v>
      </c>
      <c r="AA100" s="26">
        <v>19231.894</v>
      </c>
      <c r="AB100" s="26">
        <v>18680.625</v>
      </c>
      <c r="AC100" s="26">
        <v>18114.550999999999</v>
      </c>
      <c r="AD100" s="27">
        <v>19347.72</v>
      </c>
      <c r="AE100" s="26">
        <v>18226.424999999999</v>
      </c>
      <c r="AF100" s="27">
        <v>15873.28</v>
      </c>
      <c r="AG100" s="26">
        <v>14975.618</v>
      </c>
      <c r="AH100" s="26">
        <v>12764.865</v>
      </c>
      <c r="AI100" s="65">
        <f t="shared" si="101"/>
        <v>-0.14762349039618938</v>
      </c>
      <c r="AJ100" s="65">
        <f t="shared" si="102"/>
        <v>-0.75869198215243205</v>
      </c>
      <c r="AK100" s="65">
        <f t="shared" si="103"/>
        <v>3.379516189841458E-4</v>
      </c>
      <c r="AO100" s="65">
        <f t="shared" si="98"/>
        <v>-5.7954890808839532E-2</v>
      </c>
      <c r="AP100" s="65">
        <f t="shared" si="99"/>
        <v>-0.23988380076929017</v>
      </c>
      <c r="AQ100" s="67">
        <f t="shared" si="100"/>
        <v>4.6411539785643776E-4</v>
      </c>
      <c r="AR100" s="12"/>
    </row>
    <row r="101" spans="1:44" s="33" customFormat="1" ht="13" x14ac:dyDescent="0.25">
      <c r="A101" s="41" t="s">
        <v>94</v>
      </c>
      <c r="B101" s="30">
        <v>6630.3289999999997</v>
      </c>
      <c r="C101" s="31">
        <v>7124.93</v>
      </c>
      <c r="D101" s="30">
        <v>4280.1790000000001</v>
      </c>
      <c r="E101" s="30">
        <v>3029.4580000000001</v>
      </c>
      <c r="F101" s="30">
        <v>3682.3049999999998</v>
      </c>
      <c r="G101" s="30">
        <v>3881.663</v>
      </c>
      <c r="H101" s="30">
        <v>3853.9319999999998</v>
      </c>
      <c r="I101" s="30">
        <v>3793.1759999999999</v>
      </c>
      <c r="J101" s="30">
        <v>3808.527</v>
      </c>
      <c r="K101" s="30">
        <v>2385.4349999999999</v>
      </c>
      <c r="L101" s="30">
        <v>2525.0230000000001</v>
      </c>
      <c r="M101" s="30">
        <v>2471.5030000000002</v>
      </c>
      <c r="N101" s="30">
        <v>2118.4459999999999</v>
      </c>
      <c r="O101" s="30">
        <v>1830.7860000000001</v>
      </c>
      <c r="P101" s="30">
        <v>1969.077</v>
      </c>
      <c r="Q101" s="30">
        <v>2814.1750000000002</v>
      </c>
      <c r="R101" s="30">
        <v>2179.288</v>
      </c>
      <c r="S101" s="31">
        <v>3117.6</v>
      </c>
      <c r="T101" s="30">
        <v>2935.3809999999999</v>
      </c>
      <c r="U101" s="30">
        <v>1358.337</v>
      </c>
      <c r="V101" s="30">
        <v>1844.836</v>
      </c>
      <c r="W101" s="30">
        <v>2186.308</v>
      </c>
      <c r="X101" s="30">
        <v>1738.3869999999999</v>
      </c>
      <c r="Y101" s="30">
        <v>1518.711</v>
      </c>
      <c r="Z101" s="30">
        <v>1419.778</v>
      </c>
      <c r="AA101" s="30">
        <v>626.40499999999997</v>
      </c>
      <c r="AB101" s="30">
        <v>407.71800000000002</v>
      </c>
      <c r="AC101" s="30">
        <v>836.553</v>
      </c>
      <c r="AD101" s="30">
        <v>938.78899999999999</v>
      </c>
      <c r="AE101" s="30">
        <v>832.38300000000004</v>
      </c>
      <c r="AF101" s="30">
        <v>57.758000000000003</v>
      </c>
      <c r="AG101" s="31">
        <v>0</v>
      </c>
      <c r="AH101" s="31">
        <v>0</v>
      </c>
      <c r="AI101" s="65" t="e">
        <f t="shared" si="101"/>
        <v>#DIV/0!</v>
      </c>
      <c r="AJ101" s="65">
        <f t="shared" si="102"/>
        <v>-1</v>
      </c>
      <c r="AK101" s="65">
        <f t="shared" si="103"/>
        <v>0</v>
      </c>
      <c r="AO101" s="65">
        <f t="shared" si="98"/>
        <v>-0.11334389303666736</v>
      </c>
      <c r="AP101" s="65">
        <f t="shared" si="99"/>
        <v>-0.38720435355880023</v>
      </c>
      <c r="AQ101" s="67">
        <f t="shared" si="100"/>
        <v>2.1195696205588056E-5</v>
      </c>
      <c r="AR101" s="12"/>
    </row>
    <row r="102" spans="1:44" ht="13" x14ac:dyDescent="0.25">
      <c r="A102" s="41" t="s">
        <v>73</v>
      </c>
      <c r="B102" s="26">
        <v>7150943.068</v>
      </c>
      <c r="C102" s="26">
        <v>7432086.9539999999</v>
      </c>
      <c r="D102" s="26">
        <v>6978242.4670000002</v>
      </c>
      <c r="E102" s="26">
        <v>7206992.4610000001</v>
      </c>
      <c r="F102" s="27">
        <v>7283797.9299999997</v>
      </c>
      <c r="G102" s="26">
        <v>7827062.4369999999</v>
      </c>
      <c r="H102" s="26">
        <v>8503773.8870000001</v>
      </c>
      <c r="I102" s="26">
        <v>8210941.932</v>
      </c>
      <c r="J102" s="26">
        <v>8310306.9759999998</v>
      </c>
      <c r="K102" s="26">
        <v>8447902.3029999994</v>
      </c>
      <c r="L102" s="26">
        <v>8587353.5449999999</v>
      </c>
      <c r="M102" s="26">
        <v>8919605.4609999992</v>
      </c>
      <c r="N102" s="26">
        <v>8841570.1960000005</v>
      </c>
      <c r="O102" s="27">
        <v>9183446.5199999996</v>
      </c>
      <c r="P102" s="27">
        <v>9186913.8499999996</v>
      </c>
      <c r="Q102" s="27">
        <v>9326788.3000000007</v>
      </c>
      <c r="R102" s="26">
        <v>9120538.9710000008</v>
      </c>
      <c r="S102" s="26">
        <v>8699998.727</v>
      </c>
      <c r="T102" s="26">
        <v>8857777.0789999999</v>
      </c>
      <c r="U102" s="26">
        <v>8342940.2949999999</v>
      </c>
      <c r="V102" s="26">
        <v>9115311.2650000006</v>
      </c>
      <c r="W102" s="27">
        <v>8373953.5199999996</v>
      </c>
      <c r="X102" s="26">
        <v>8579923.8359999992</v>
      </c>
      <c r="Y102" s="26">
        <v>8780117.1620000005</v>
      </c>
      <c r="Z102" s="26">
        <v>7799671.3629999999</v>
      </c>
      <c r="AA102" s="26">
        <v>8054708.6720000003</v>
      </c>
      <c r="AB102" s="26">
        <v>8381401.9919999996</v>
      </c>
      <c r="AC102" s="26">
        <v>8446886.1420000009</v>
      </c>
      <c r="AD102" s="26">
        <v>8447311.0350000001</v>
      </c>
      <c r="AE102" s="26">
        <v>8340007.943</v>
      </c>
      <c r="AF102" s="26">
        <v>8129175.3990000002</v>
      </c>
      <c r="AG102" s="26">
        <v>8968042.4330000002</v>
      </c>
      <c r="AH102" s="26">
        <v>7732164.233</v>
      </c>
      <c r="AI102" s="65">
        <f t="shared" si="101"/>
        <v>-0.13780913830785402</v>
      </c>
      <c r="AJ102" s="65">
        <f t="shared" si="102"/>
        <v>8.1278952925933234E-2</v>
      </c>
      <c r="AK102" s="65">
        <f t="shared" si="103"/>
        <v>0.20471014936653512</v>
      </c>
      <c r="AO102" s="65">
        <f t="shared" si="98"/>
        <v>-1.2702633010126863E-2</v>
      </c>
      <c r="AP102" s="65">
        <f t="shared" si="99"/>
        <v>-3.5147704482041409E-4</v>
      </c>
      <c r="AQ102" s="67">
        <f t="shared" si="100"/>
        <v>0.21236891516527767</v>
      </c>
    </row>
    <row r="103" spans="1:44" ht="13" x14ac:dyDescent="0.25">
      <c r="A103" s="41" t="s">
        <v>86</v>
      </c>
      <c r="B103" s="30">
        <v>15682131.286</v>
      </c>
      <c r="C103" s="30">
        <v>16027120.032</v>
      </c>
      <c r="D103" s="30">
        <v>15966573.355</v>
      </c>
      <c r="E103" s="30">
        <v>15956635.132999999</v>
      </c>
      <c r="F103" s="30">
        <v>15872000.602</v>
      </c>
      <c r="G103" s="30">
        <v>15970806.471999999</v>
      </c>
      <c r="H103" s="30">
        <v>16535284.991</v>
      </c>
      <c r="I103" s="30">
        <v>16580374.318</v>
      </c>
      <c r="J103" s="30">
        <v>16931082.881999999</v>
      </c>
      <c r="K103" s="30">
        <v>16864748.614999998</v>
      </c>
      <c r="L103" s="30">
        <v>16623801.324999999</v>
      </c>
      <c r="M103" s="31">
        <v>17059758</v>
      </c>
      <c r="N103" s="30">
        <v>16865885.511999998</v>
      </c>
      <c r="O103" s="30">
        <v>17076879.976</v>
      </c>
      <c r="P103" s="30">
        <v>17113458.791000001</v>
      </c>
      <c r="Q103" s="30">
        <v>16977955.454</v>
      </c>
      <c r="R103" s="30">
        <v>16916898.322000001</v>
      </c>
      <c r="S103" s="30">
        <v>16359165.823000001</v>
      </c>
      <c r="T103" s="30">
        <v>16344176.738</v>
      </c>
      <c r="U103" s="30">
        <v>15535063.994000001</v>
      </c>
      <c r="V103" s="30">
        <v>15346182.933</v>
      </c>
      <c r="W103" s="30">
        <v>14872218.267999999</v>
      </c>
      <c r="X103" s="30">
        <v>14321553.344000001</v>
      </c>
      <c r="Y103" s="30">
        <v>14156761.331</v>
      </c>
      <c r="Z103" s="30">
        <v>13950168.333000001</v>
      </c>
      <c r="AA103" s="30">
        <v>14173897.657</v>
      </c>
      <c r="AB103" s="30">
        <v>14348760.169</v>
      </c>
      <c r="AC103" s="31">
        <v>14469250.210000001</v>
      </c>
      <c r="AD103" s="30">
        <v>14405789.798</v>
      </c>
      <c r="AE103" s="30">
        <v>14473180.393999999</v>
      </c>
      <c r="AF103" s="30">
        <v>12964610.722999999</v>
      </c>
      <c r="AG103" s="30">
        <v>13617908.272</v>
      </c>
      <c r="AH103" s="30">
        <v>13891486.722999999</v>
      </c>
      <c r="AI103" s="65">
        <f t="shared" si="101"/>
        <v>2.0089608883804067E-2</v>
      </c>
      <c r="AJ103" s="65">
        <f t="shared" si="102"/>
        <v>-0.11418375030430805</v>
      </c>
      <c r="AK103" s="65">
        <f t="shared" si="103"/>
        <v>0.36777908956613453</v>
      </c>
      <c r="AO103" s="65">
        <f t="shared" si="98"/>
        <v>4.6780216110993145E-3</v>
      </c>
      <c r="AP103" s="65">
        <f t="shared" si="99"/>
        <v>-6.8353989427409223E-2</v>
      </c>
      <c r="AQ103" s="67">
        <f t="shared" si="100"/>
        <v>0.36854324843238895</v>
      </c>
    </row>
    <row r="104" spans="1:44" ht="13" x14ac:dyDescent="0.25">
      <c r="A104" s="41" t="s">
        <v>87</v>
      </c>
      <c r="B104" s="26">
        <v>1616829.0149999999</v>
      </c>
      <c r="C104" s="26">
        <v>1683455.6969999999</v>
      </c>
      <c r="D104" s="26">
        <v>1658201.8829999999</v>
      </c>
      <c r="E104" s="26">
        <v>1782101.8959999999</v>
      </c>
      <c r="F104" s="27">
        <v>1752354.9</v>
      </c>
      <c r="G104" s="26">
        <v>1826316.5109999999</v>
      </c>
      <c r="H104" s="26">
        <v>1932751.727</v>
      </c>
      <c r="I104" s="26">
        <v>2017817.808</v>
      </c>
      <c r="J104" s="26">
        <v>2033346.497</v>
      </c>
      <c r="K104" s="26">
        <v>1996837.507</v>
      </c>
      <c r="L104" s="26">
        <v>2043392.895</v>
      </c>
      <c r="M104" s="26">
        <v>2050128.037</v>
      </c>
      <c r="N104" s="26">
        <v>2098473.878</v>
      </c>
      <c r="O104" s="26">
        <v>2326506.8480000002</v>
      </c>
      <c r="P104" s="26">
        <v>2362561.0430000001</v>
      </c>
      <c r="Q104" s="26">
        <v>2540685.2069999999</v>
      </c>
      <c r="R104" s="26">
        <v>2732378.898</v>
      </c>
      <c r="S104" s="26">
        <v>2994282.3050000002</v>
      </c>
      <c r="T104" s="26">
        <v>3199212.5120000001</v>
      </c>
      <c r="U104" s="26">
        <v>3309764.602</v>
      </c>
      <c r="V104" s="26">
        <v>3620189.9890000001</v>
      </c>
      <c r="W104" s="26">
        <v>3497089.6030000001</v>
      </c>
      <c r="X104" s="26">
        <v>3772610.4369999999</v>
      </c>
      <c r="Y104" s="26">
        <v>3795453.7689999999</v>
      </c>
      <c r="Z104" s="27">
        <v>3641455.18</v>
      </c>
      <c r="AA104" s="27">
        <v>3792426.77</v>
      </c>
      <c r="AB104" s="26">
        <v>3849657.307</v>
      </c>
      <c r="AC104" s="26">
        <v>4106446.0070000002</v>
      </c>
      <c r="AD104" s="26">
        <v>4311853.4129999997</v>
      </c>
      <c r="AE104" s="26">
        <v>4376752.5920000002</v>
      </c>
      <c r="AF104" s="26">
        <v>4348591.4570000004</v>
      </c>
      <c r="AG104" s="26">
        <v>4655934.4060000004</v>
      </c>
      <c r="AH104" s="27">
        <v>4620869.46</v>
      </c>
      <c r="AI104" s="65">
        <f t="shared" si="101"/>
        <v>-7.5312371142541856E-3</v>
      </c>
      <c r="AJ104" s="65">
        <f t="shared" si="102"/>
        <v>1.8579827657286323</v>
      </c>
      <c r="AK104" s="65">
        <f t="shared" si="103"/>
        <v>0.12233817710734862</v>
      </c>
      <c r="AO104" s="65">
        <f t="shared" si="98"/>
        <v>1.5051341681591834E-2</v>
      </c>
      <c r="AP104" s="65">
        <f t="shared" si="99"/>
        <v>0.32237579353989365</v>
      </c>
      <c r="AQ104" s="67">
        <f t="shared" si="100"/>
        <v>0.11144907849758114</v>
      </c>
    </row>
    <row r="105" spans="1:44" ht="13" x14ac:dyDescent="0.25">
      <c r="A105" s="68" t="s">
        <v>11</v>
      </c>
      <c r="B105" s="31">
        <v>35928</v>
      </c>
      <c r="C105" s="31">
        <v>40444</v>
      </c>
      <c r="D105" s="31">
        <v>39379</v>
      </c>
      <c r="E105" s="31">
        <v>43643</v>
      </c>
      <c r="F105" s="31">
        <v>54644</v>
      </c>
      <c r="G105" s="31">
        <v>63076</v>
      </c>
      <c r="H105" s="31">
        <v>56160</v>
      </c>
      <c r="I105" s="31">
        <v>54963</v>
      </c>
      <c r="J105" s="31">
        <v>38080</v>
      </c>
      <c r="K105" s="31">
        <v>38863</v>
      </c>
      <c r="L105" s="30">
        <v>41626.442000000003</v>
      </c>
      <c r="M105" s="30">
        <v>40170.714999999997</v>
      </c>
      <c r="N105" s="30">
        <v>42196.646000000001</v>
      </c>
      <c r="O105" s="30">
        <v>57118.430999999997</v>
      </c>
      <c r="P105" s="30">
        <v>63390.387999999999</v>
      </c>
      <c r="Q105" s="30">
        <v>55285.832000000002</v>
      </c>
      <c r="R105" s="31">
        <v>62461.85</v>
      </c>
      <c r="S105" s="30">
        <v>68400.839000000007</v>
      </c>
      <c r="T105" s="30">
        <v>86296.342000000004</v>
      </c>
      <c r="U105" s="30">
        <v>100565.92200000001</v>
      </c>
      <c r="V105" s="31">
        <v>115343.63</v>
      </c>
      <c r="W105" s="30">
        <v>132544.041</v>
      </c>
      <c r="X105" s="30">
        <v>130315.857</v>
      </c>
      <c r="Y105" s="30">
        <v>144987.52799999999</v>
      </c>
      <c r="Z105" s="30">
        <v>153037.603</v>
      </c>
      <c r="AA105" s="30">
        <v>155501.60399999999</v>
      </c>
      <c r="AB105" s="30">
        <v>174069.59299999999</v>
      </c>
      <c r="AC105" s="30">
        <v>174623.68299999999</v>
      </c>
      <c r="AD105" s="30">
        <v>192867.05100000001</v>
      </c>
      <c r="AE105" s="30">
        <v>198509.43900000001</v>
      </c>
      <c r="AF105" s="30">
        <v>207039.625</v>
      </c>
      <c r="AG105" s="30">
        <v>209841.81599999999</v>
      </c>
      <c r="AH105" s="30">
        <v>211016.61300000001</v>
      </c>
      <c r="AI105" s="65">
        <f t="shared" si="101"/>
        <v>5.5984885300459641E-3</v>
      </c>
      <c r="AJ105" s="65">
        <f t="shared" si="102"/>
        <v>4.873319221776887</v>
      </c>
      <c r="AK105" s="65">
        <f t="shared" si="103"/>
        <v>5.5866948844269767E-3</v>
      </c>
      <c r="AO105" s="65">
        <f t="shared" si="98"/>
        <v>2.9255323658160748E-2</v>
      </c>
      <c r="AP105" s="65">
        <f t="shared" si="99"/>
        <v>0.97392352252286818</v>
      </c>
      <c r="AQ105" s="67">
        <f t="shared" si="100"/>
        <v>5.0548194316627241E-3</v>
      </c>
    </row>
    <row r="106" spans="1:44" ht="13" x14ac:dyDescent="0.25">
      <c r="A106" s="38" t="s">
        <v>6</v>
      </c>
      <c r="B106" s="69" t="s">
        <v>4</v>
      </c>
      <c r="C106" s="69" t="s">
        <v>4</v>
      </c>
      <c r="D106" s="69" t="s">
        <v>4</v>
      </c>
      <c r="E106" s="69" t="s">
        <v>4</v>
      </c>
      <c r="F106" s="69" t="s">
        <v>4</v>
      </c>
      <c r="G106" s="69" t="s">
        <v>4</v>
      </c>
      <c r="H106" s="69" t="s">
        <v>4</v>
      </c>
      <c r="I106" s="69" t="s">
        <v>4</v>
      </c>
      <c r="J106" s="69" t="s">
        <v>4</v>
      </c>
      <c r="K106" s="69" t="s">
        <v>4</v>
      </c>
      <c r="L106" s="69" t="s">
        <v>4</v>
      </c>
      <c r="M106" s="69" t="s">
        <v>4</v>
      </c>
      <c r="N106" s="69" t="s">
        <v>4</v>
      </c>
      <c r="O106" s="69" t="s">
        <v>4</v>
      </c>
      <c r="P106" s="69" t="s">
        <v>4</v>
      </c>
      <c r="Q106" s="69" t="s">
        <v>4</v>
      </c>
      <c r="R106" s="69" t="s">
        <v>4</v>
      </c>
      <c r="S106" s="69" t="s">
        <v>4</v>
      </c>
      <c r="T106" s="69" t="s">
        <v>4</v>
      </c>
      <c r="U106" s="69" t="s">
        <v>4</v>
      </c>
      <c r="V106" s="69" t="s">
        <v>4</v>
      </c>
      <c r="W106" s="69" t="s">
        <v>4</v>
      </c>
      <c r="X106" s="69" t="s">
        <v>4</v>
      </c>
      <c r="Y106" s="69" t="s">
        <v>4</v>
      </c>
      <c r="Z106" s="69" t="s">
        <v>4</v>
      </c>
      <c r="AA106" s="69" t="s">
        <v>4</v>
      </c>
      <c r="AB106" s="69" t="s">
        <v>4</v>
      </c>
      <c r="AC106" s="69" t="s">
        <v>4</v>
      </c>
      <c r="AD106" s="69" t="s">
        <v>4</v>
      </c>
      <c r="AE106" s="69" t="s">
        <v>4</v>
      </c>
      <c r="AF106" s="69" t="s">
        <v>4</v>
      </c>
      <c r="AG106" s="69" t="s">
        <v>4</v>
      </c>
      <c r="AH106" s="69" t="s">
        <v>4</v>
      </c>
      <c r="AI106" s="65" t="e">
        <f t="shared" si="101"/>
        <v>#VALUE!</v>
      </c>
      <c r="AJ106" s="65" t="e">
        <f t="shared" si="102"/>
        <v>#VALUE!</v>
      </c>
      <c r="AK106" s="65" t="e">
        <f t="shared" si="103"/>
        <v>#VALUE!</v>
      </c>
      <c r="AO106" s="65" t="e">
        <f t="shared" si="98"/>
        <v>#VALUE!</v>
      </c>
      <c r="AP106" s="65" t="e">
        <f t="shared" si="99"/>
        <v>#VALUE!</v>
      </c>
      <c r="AQ106" s="67" t="e">
        <f t="shared" si="100"/>
        <v>#VALUE!</v>
      </c>
    </row>
    <row r="107" spans="1:44" ht="13" x14ac:dyDescent="0.25">
      <c r="A107" s="41" t="s">
        <v>9</v>
      </c>
      <c r="B107" s="30">
        <v>6792718.6840000004</v>
      </c>
      <c r="C107" s="30">
        <v>6824843.4419999998</v>
      </c>
      <c r="D107" s="30">
        <v>6798977.9960000003</v>
      </c>
      <c r="E107" s="30">
        <v>6781911.5310000004</v>
      </c>
      <c r="F107" s="30">
        <v>6893092.3289999999</v>
      </c>
      <c r="G107" s="30">
        <v>7065189.932</v>
      </c>
      <c r="H107" s="31">
        <v>7274125.3099999996</v>
      </c>
      <c r="I107" s="30">
        <v>7397015.875</v>
      </c>
      <c r="J107" s="30">
        <v>7541844.358</v>
      </c>
      <c r="K107" s="30">
        <v>7682934.8339999998</v>
      </c>
      <c r="L107" s="30">
        <v>7912790.5820000004</v>
      </c>
      <c r="M107" s="31">
        <v>8134918.6500000004</v>
      </c>
      <c r="N107" s="30">
        <v>8236527.2680000002</v>
      </c>
      <c r="O107" s="30">
        <v>8460749.8910000008</v>
      </c>
      <c r="P107" s="30">
        <v>8660406.7229999993</v>
      </c>
      <c r="Q107" s="30">
        <v>8768425.3340000007</v>
      </c>
      <c r="R107" s="31">
        <v>8956674.9900000002</v>
      </c>
      <c r="S107" s="31">
        <v>9027365.5299999993</v>
      </c>
      <c r="T107" s="30">
        <v>9075771.6079999991</v>
      </c>
      <c r="U107" s="30">
        <v>8614197.3640000001</v>
      </c>
      <c r="V107" s="30">
        <v>9038359.1850000005</v>
      </c>
      <c r="W107" s="30">
        <v>8911634.4719999991</v>
      </c>
      <c r="X107" s="30">
        <v>8942582.4260000009</v>
      </c>
      <c r="Y107" s="30">
        <v>8860594.1209999993</v>
      </c>
      <c r="Z107" s="30">
        <v>8673177.8870000001</v>
      </c>
      <c r="AA107" s="30">
        <v>8819690.2339999992</v>
      </c>
      <c r="AB107" s="30">
        <v>8932054.1260000002</v>
      </c>
      <c r="AC107" s="30">
        <v>9020330.5130000003</v>
      </c>
      <c r="AD107" s="30">
        <v>9020898.398</v>
      </c>
      <c r="AE107" s="30">
        <v>8922970.3890000004</v>
      </c>
      <c r="AF107" s="30">
        <v>8581559.6459999997</v>
      </c>
      <c r="AG107" s="30">
        <v>8967601.9609999992</v>
      </c>
      <c r="AH107" s="30">
        <v>8678970.1229999997</v>
      </c>
      <c r="AI107" s="65">
        <f t="shared" si="101"/>
        <v>-3.2186067050617995E-2</v>
      </c>
      <c r="AJ107" s="65">
        <f t="shared" si="102"/>
        <v>0.27768725995425014</v>
      </c>
      <c r="AK107" s="65">
        <f t="shared" si="103"/>
        <v>0.22977697015854701</v>
      </c>
      <c r="AO107" s="65">
        <f t="shared" si="98"/>
        <v>-1.0855682514028908E-2</v>
      </c>
      <c r="AP107" s="65">
        <f t="shared" si="99"/>
        <v>3.5844665724796165E-2</v>
      </c>
      <c r="AQ107" s="67">
        <f t="shared" si="100"/>
        <v>0.22721339769877794</v>
      </c>
    </row>
    <row r="108" spans="1:44" ht="13" x14ac:dyDescent="0.25">
      <c r="A108" s="70" t="s">
        <v>88</v>
      </c>
      <c r="B108" s="27">
        <v>2306989</v>
      </c>
      <c r="C108" s="27">
        <v>2255688</v>
      </c>
      <c r="D108" s="27">
        <v>2306382</v>
      </c>
      <c r="E108" s="27">
        <v>2198957</v>
      </c>
      <c r="F108" s="27">
        <v>2028983</v>
      </c>
      <c r="G108" s="27">
        <v>1938037</v>
      </c>
      <c r="H108" s="27">
        <v>2109689</v>
      </c>
      <c r="I108" s="27">
        <v>1911941</v>
      </c>
      <c r="J108" s="27">
        <v>1896633</v>
      </c>
      <c r="K108" s="27">
        <v>1804899</v>
      </c>
      <c r="L108" s="26">
        <v>1795896.8970000001</v>
      </c>
      <c r="M108" s="26">
        <v>1920526.3370000001</v>
      </c>
      <c r="N108" s="26">
        <v>1883731.527</v>
      </c>
      <c r="O108" s="26">
        <v>2048575.6259999999</v>
      </c>
      <c r="P108" s="26">
        <v>2155672.4380000001</v>
      </c>
      <c r="Q108" s="26">
        <v>2149048.4610000001</v>
      </c>
      <c r="R108" s="26">
        <v>2106489.5460000001</v>
      </c>
      <c r="S108" s="27">
        <v>2005770.3</v>
      </c>
      <c r="T108" s="26">
        <v>2023588.091</v>
      </c>
      <c r="U108" s="26">
        <v>1983772.077</v>
      </c>
      <c r="V108" s="27">
        <v>2160906.11</v>
      </c>
      <c r="W108" s="26">
        <v>1974048.2450000001</v>
      </c>
      <c r="X108" s="26">
        <v>2026466.101</v>
      </c>
      <c r="Y108" s="26">
        <v>2025017.6680000001</v>
      </c>
      <c r="Z108" s="26">
        <v>1862982.7679999999</v>
      </c>
      <c r="AA108" s="26">
        <v>1888547.308</v>
      </c>
      <c r="AB108" s="27">
        <v>1962641.71</v>
      </c>
      <c r="AC108" s="26">
        <v>1971882.696</v>
      </c>
      <c r="AD108" s="26">
        <v>1926841.415</v>
      </c>
      <c r="AE108" s="26">
        <v>1923635.2069999999</v>
      </c>
      <c r="AF108" s="26">
        <v>1837517.0930000001</v>
      </c>
      <c r="AG108" s="26">
        <v>1909933.287</v>
      </c>
      <c r="AH108" s="26">
        <v>1757944.6170000001</v>
      </c>
      <c r="AI108" s="65">
        <f t="shared" si="101"/>
        <v>-7.9577999417316803E-2</v>
      </c>
      <c r="AJ108" s="65">
        <f t="shared" si="102"/>
        <v>-0.2379917645901215</v>
      </c>
      <c r="AK108" s="65">
        <f t="shared" si="103"/>
        <v>4.6541834120424633E-2</v>
      </c>
      <c r="AO108" s="65">
        <f t="shared" si="98"/>
        <v>-1.6639708774373041E-3</v>
      </c>
      <c r="AP108" s="65">
        <f t="shared" si="99"/>
        <v>-3.0314404914370652E-2</v>
      </c>
      <c r="AQ108" s="67">
        <f t="shared" si="100"/>
        <v>4.8983205396969293E-2</v>
      </c>
    </row>
    <row r="110" spans="1:44" x14ac:dyDescent="0.25">
      <c r="B110" s="56">
        <f>B99/B98</f>
        <v>9.5897337388776732E-2</v>
      </c>
      <c r="C110" s="56">
        <f t="shared" ref="C110:AB110" si="104">C99/C98</f>
        <v>8.3012633434661906E-2</v>
      </c>
      <c r="D110" s="56">
        <f t="shared" si="104"/>
        <v>7.1844627343699882E-2</v>
      </c>
      <c r="E110" s="56">
        <f t="shared" si="104"/>
        <v>6.7689937936741634E-2</v>
      </c>
      <c r="F110" s="56">
        <f t="shared" si="104"/>
        <v>6.0372093496389112E-2</v>
      </c>
      <c r="G110" s="56">
        <f t="shared" si="104"/>
        <v>5.8097462282423087E-2</v>
      </c>
      <c r="H110" s="56">
        <f t="shared" si="104"/>
        <v>5.5862738674138913E-2</v>
      </c>
      <c r="I110" s="56">
        <f t="shared" si="104"/>
        <v>5.1325832279465473E-2</v>
      </c>
      <c r="J110" s="56">
        <f t="shared" si="104"/>
        <v>4.167029338640351E-2</v>
      </c>
      <c r="K110" s="56">
        <f t="shared" si="104"/>
        <v>3.8253811879495822E-2</v>
      </c>
      <c r="L110" s="56">
        <f t="shared" si="104"/>
        <v>3.6123427299309396E-2</v>
      </c>
      <c r="M110" s="56">
        <f t="shared" si="104"/>
        <v>3.3483355822923479E-2</v>
      </c>
      <c r="N110" s="56">
        <f t="shared" si="104"/>
        <v>3.1861772890008119E-2</v>
      </c>
      <c r="O110" s="56">
        <f t="shared" si="104"/>
        <v>3.1348425232126595E-2</v>
      </c>
      <c r="P110" s="56">
        <f t="shared" si="104"/>
        <v>3.003753062868221E-2</v>
      </c>
      <c r="Q110" s="56">
        <f t="shared" si="104"/>
        <v>2.8922971916789917E-2</v>
      </c>
      <c r="R110" s="56">
        <f t="shared" si="104"/>
        <v>3.0137968781658867E-2</v>
      </c>
      <c r="S110" s="56">
        <f t="shared" si="104"/>
        <v>3.002945216896007E-2</v>
      </c>
      <c r="T110" s="56">
        <f t="shared" si="104"/>
        <v>2.9115133164756182E-2</v>
      </c>
      <c r="U110" s="56">
        <f t="shared" si="104"/>
        <v>2.7285577546332058E-2</v>
      </c>
      <c r="V110" s="56">
        <f t="shared" si="104"/>
        <v>2.7944902698257716E-2</v>
      </c>
      <c r="W110" s="56">
        <f t="shared" si="104"/>
        <v>2.8797840294754452E-2</v>
      </c>
      <c r="X110" s="56">
        <f t="shared" si="104"/>
        <v>2.7801034803240192E-2</v>
      </c>
      <c r="Y110" s="56">
        <f t="shared" si="104"/>
        <v>2.6611454922763698E-2</v>
      </c>
      <c r="Z110" s="56">
        <f t="shared" si="104"/>
        <v>2.6095911072464121E-2</v>
      </c>
      <c r="AA110" s="56">
        <f t="shared" si="104"/>
        <v>2.5829911840436464E-2</v>
      </c>
      <c r="AB110" s="56">
        <f t="shared" si="104"/>
        <v>2.5580832889325344E-2</v>
      </c>
      <c r="AC110" s="56">
        <f t="shared" ref="AC110:AD110" si="105">AC99/AC98</f>
        <v>2.5415296703424194E-2</v>
      </c>
      <c r="AD110" s="56">
        <f t="shared" si="105"/>
        <v>2.4001706322788176E-2</v>
      </c>
      <c r="AE110" s="56">
        <f>AE99/AE98</f>
        <v>2.1121493024002451E-2</v>
      </c>
      <c r="AF110" s="56">
        <f>AF99/AF98</f>
        <v>2.1625763528510564E-2</v>
      </c>
      <c r="AG110" s="56">
        <f>AG99/AG98</f>
        <v>2.0065297068035132E-2</v>
      </c>
      <c r="AH110" s="56">
        <f>AH99/AH98</f>
        <v>1.8061585684609721E-2</v>
      </c>
    </row>
    <row r="111" spans="1:44" x14ac:dyDescent="0.25">
      <c r="B111" s="56">
        <f t="shared" ref="B111:AB111" si="106">B104/B98</f>
        <v>4.2601554800990503E-2</v>
      </c>
      <c r="C111" s="56">
        <f t="shared" si="106"/>
        <v>4.4230759237078962E-2</v>
      </c>
      <c r="D111" s="56">
        <f t="shared" si="106"/>
        <v>4.4862479326049656E-2</v>
      </c>
      <c r="E111" s="56">
        <f t="shared" si="106"/>
        <v>4.8152744022335651E-2</v>
      </c>
      <c r="F111" s="56">
        <f t="shared" si="106"/>
        <v>4.7856773578195698E-2</v>
      </c>
      <c r="G111" s="56">
        <f t="shared" si="106"/>
        <v>4.8872990713887357E-2</v>
      </c>
      <c r="H111" s="56">
        <f t="shared" si="106"/>
        <v>4.9480887293354661E-2</v>
      </c>
      <c r="I111" s="56">
        <f t="shared" si="106"/>
        <v>5.2289257782738512E-2</v>
      </c>
      <c r="J111" s="56">
        <f t="shared" si="106"/>
        <v>5.2404292344805925E-2</v>
      </c>
      <c r="K111" s="56">
        <f t="shared" si="106"/>
        <v>5.1639829856183928E-2</v>
      </c>
      <c r="L111" s="56">
        <f t="shared" si="106"/>
        <v>5.2700765332436707E-2</v>
      </c>
      <c r="M111" s="56">
        <f t="shared" si="106"/>
        <v>5.1517953352596832E-2</v>
      </c>
      <c r="N111" s="56">
        <f t="shared" si="106"/>
        <v>5.3056842650713053E-2</v>
      </c>
      <c r="O111" s="56">
        <f t="shared" si="106"/>
        <v>5.7106085159760671E-2</v>
      </c>
      <c r="P111" s="56">
        <f t="shared" si="106"/>
        <v>5.7494486858118664E-2</v>
      </c>
      <c r="Q111" s="56">
        <f t="shared" si="106"/>
        <v>6.1503649680138793E-2</v>
      </c>
      <c r="R111" s="56">
        <f t="shared" si="106"/>
        <v>6.5924542274900133E-2</v>
      </c>
      <c r="S111" s="56">
        <f t="shared" si="106"/>
        <v>7.3629296302734154E-2</v>
      </c>
      <c r="T111" s="56">
        <f t="shared" si="106"/>
        <v>7.7918720383277837E-2</v>
      </c>
      <c r="U111" s="56">
        <f t="shared" si="106"/>
        <v>8.4530286687443237E-2</v>
      </c>
      <c r="V111" s="56">
        <f t="shared" si="106"/>
        <v>8.8779160140263116E-2</v>
      </c>
      <c r="W111" s="56">
        <f t="shared" si="106"/>
        <v>8.9373584254363467E-2</v>
      </c>
      <c r="X111" s="56">
        <f t="shared" si="106"/>
        <v>9.6479940789081522E-2</v>
      </c>
      <c r="Y111" s="56">
        <f t="shared" si="106"/>
        <v>9.7243218481834495E-2</v>
      </c>
      <c r="Z111" s="56">
        <f t="shared" si="106"/>
        <v>9.7666276432204019E-2</v>
      </c>
      <c r="AA111" s="56">
        <f t="shared" si="106"/>
        <v>9.9550206553527532E-2</v>
      </c>
      <c r="AB111" s="56">
        <f t="shared" si="106"/>
        <v>9.906185875819884E-2</v>
      </c>
      <c r="AC111" s="56">
        <f t="shared" ref="AC111:AD111" si="107">AC104/AC98</f>
        <v>0.10421069615155912</v>
      </c>
      <c r="AD111" s="56">
        <f t="shared" si="107"/>
        <v>0.10922023037859202</v>
      </c>
      <c r="AE111" s="56">
        <f>AE104/AE98</f>
        <v>0.11144907849758114</v>
      </c>
      <c r="AF111" s="56">
        <f>AF104/AF98</f>
        <v>0.11734499517702514</v>
      </c>
      <c r="AG111" s="56">
        <f>AG104/AG98</f>
        <v>0.11841013999474857</v>
      </c>
      <c r="AH111" s="56">
        <f>AH104/AH98</f>
        <v>0.12233817710734862</v>
      </c>
    </row>
    <row r="112" spans="1:44" x14ac:dyDescent="0.25">
      <c r="B112" s="56">
        <f t="shared" ref="B112:AB112" si="108">B102/B98</f>
        <v>0.1884189918438377</v>
      </c>
      <c r="C112" s="56">
        <f t="shared" si="108"/>
        <v>0.19526908208942878</v>
      </c>
      <c r="D112" s="56">
        <f t="shared" si="108"/>
        <v>0.18879562351090953</v>
      </c>
      <c r="E112" s="56">
        <f t="shared" si="108"/>
        <v>0.19473435493468319</v>
      </c>
      <c r="F112" s="56">
        <f t="shared" si="108"/>
        <v>0.19892036043916703</v>
      </c>
      <c r="G112" s="56">
        <f t="shared" si="108"/>
        <v>0.20945545172291199</v>
      </c>
      <c r="H112" s="56">
        <f t="shared" si="108"/>
        <v>0.21770736064685431</v>
      </c>
      <c r="I112" s="56">
        <f t="shared" si="108"/>
        <v>0.21277642491766779</v>
      </c>
      <c r="J112" s="56">
        <f t="shared" si="108"/>
        <v>0.21417685420950863</v>
      </c>
      <c r="K112" s="56">
        <f t="shared" si="108"/>
        <v>0.21846957303200554</v>
      </c>
      <c r="L112" s="56">
        <f t="shared" si="108"/>
        <v>0.22147483487345365</v>
      </c>
      <c r="M112" s="56">
        <f t="shared" si="108"/>
        <v>0.22414200955750646</v>
      </c>
      <c r="N112" s="56">
        <f t="shared" si="108"/>
        <v>0.22354617019178646</v>
      </c>
      <c r="O112" s="56">
        <f t="shared" si="108"/>
        <v>0.22541548909776846</v>
      </c>
      <c r="P112" s="56">
        <f t="shared" si="108"/>
        <v>0.22356962973739056</v>
      </c>
      <c r="Q112" s="56">
        <f t="shared" si="108"/>
        <v>0.22577827377573945</v>
      </c>
      <c r="R112" s="56">
        <f t="shared" si="108"/>
        <v>0.2200527011109876</v>
      </c>
      <c r="S112" s="56">
        <f t="shared" si="108"/>
        <v>0.21393266193839827</v>
      </c>
      <c r="T112" s="56">
        <f t="shared" si="108"/>
        <v>0.21573642039944874</v>
      </c>
      <c r="U112" s="56">
        <f t="shared" si="108"/>
        <v>0.21307591921383789</v>
      </c>
      <c r="V112" s="56">
        <f t="shared" si="108"/>
        <v>0.22353790297821283</v>
      </c>
      <c r="W112" s="56">
        <f t="shared" si="108"/>
        <v>0.2140094551251461</v>
      </c>
      <c r="X112" s="56">
        <f t="shared" si="108"/>
        <v>0.2194211561187252</v>
      </c>
      <c r="Y112" s="56">
        <f t="shared" si="108"/>
        <v>0.22495514461382202</v>
      </c>
      <c r="Z112" s="56">
        <f t="shared" si="108"/>
        <v>0.20919243043356736</v>
      </c>
      <c r="AA112" s="56">
        <f t="shared" si="108"/>
        <v>0.21143398690493093</v>
      </c>
      <c r="AB112" s="56">
        <f t="shared" si="108"/>
        <v>0.21567562879362301</v>
      </c>
      <c r="AC112" s="56">
        <f t="shared" ref="AC112:AE112" si="109">AC102/AC98</f>
        <v>0.21435954196652304</v>
      </c>
      <c r="AD112" s="56">
        <f t="shared" si="109"/>
        <v>0.21397231513962942</v>
      </c>
      <c r="AE112" s="56">
        <f t="shared" si="109"/>
        <v>0.21236891516527767</v>
      </c>
      <c r="AF112" s="56">
        <f>AF102/AF98</f>
        <v>0.21936253552936288</v>
      </c>
      <c r="AG112" s="56">
        <f>AG102/AG98</f>
        <v>0.22807605678506104</v>
      </c>
      <c r="AH112" s="56">
        <f>AH102/AH98</f>
        <v>0.20471014936653512</v>
      </c>
    </row>
    <row r="113" spans="1:37" x14ac:dyDescent="0.25">
      <c r="B113" s="56">
        <f t="shared" ref="B113:AB113" si="110">B103/B98</f>
        <v>0.41320583016433354</v>
      </c>
      <c r="C113" s="56">
        <f t="shared" si="110"/>
        <v>0.42109316488841186</v>
      </c>
      <c r="D113" s="56">
        <f t="shared" si="110"/>
        <v>0.43197398000213394</v>
      </c>
      <c r="E113" s="56">
        <f t="shared" si="110"/>
        <v>0.43115142222886493</v>
      </c>
      <c r="F113" s="56">
        <f t="shared" si="110"/>
        <v>0.43346398554476595</v>
      </c>
      <c r="G113" s="56">
        <f t="shared" si="110"/>
        <v>0.42738543494411202</v>
      </c>
      <c r="H113" s="56">
        <f t="shared" si="110"/>
        <v>0.42332419708823266</v>
      </c>
      <c r="I113" s="56">
        <f t="shared" si="110"/>
        <v>0.42965993431662652</v>
      </c>
      <c r="J113" s="56">
        <f t="shared" si="110"/>
        <v>0.43635524902987904</v>
      </c>
      <c r="K113" s="56">
        <f t="shared" si="110"/>
        <v>0.43613601306714311</v>
      </c>
      <c r="L113" s="56">
        <f t="shared" si="110"/>
        <v>0.42874136183285266</v>
      </c>
      <c r="M113" s="56">
        <f t="shared" si="110"/>
        <v>0.42869703793558267</v>
      </c>
      <c r="N113" s="56">
        <f t="shared" si="110"/>
        <v>0.42642924610907396</v>
      </c>
      <c r="O113" s="56">
        <f t="shared" si="110"/>
        <v>0.41916651266717769</v>
      </c>
      <c r="P113" s="56">
        <f t="shared" si="110"/>
        <v>0.41646734778403982</v>
      </c>
      <c r="Q113" s="56">
        <f t="shared" si="110"/>
        <v>0.41099394039484316</v>
      </c>
      <c r="R113" s="56">
        <f t="shared" si="110"/>
        <v>0.40815670894149764</v>
      </c>
      <c r="S113" s="56">
        <f t="shared" si="110"/>
        <v>0.40227131076982031</v>
      </c>
      <c r="T113" s="56">
        <f t="shared" si="110"/>
        <v>0.39807212942754833</v>
      </c>
      <c r="U113" s="56">
        <f t="shared" si="110"/>
        <v>0.39676036547344679</v>
      </c>
      <c r="V113" s="56">
        <f t="shared" si="110"/>
        <v>0.37633970490231627</v>
      </c>
      <c r="W113" s="56">
        <f t="shared" si="110"/>
        <v>0.38008275546732723</v>
      </c>
      <c r="X113" s="56">
        <f t="shared" si="110"/>
        <v>0.36625637385861703</v>
      </c>
      <c r="Y113" s="56">
        <f t="shared" si="110"/>
        <v>0.36270999961839329</v>
      </c>
      <c r="Z113" s="56">
        <f t="shared" si="110"/>
        <v>0.37415289474647789</v>
      </c>
      <c r="AA113" s="56">
        <f t="shared" si="110"/>
        <v>0.37206109043020752</v>
      </c>
      <c r="AB113" s="56">
        <f t="shared" si="110"/>
        <v>0.3692315289031381</v>
      </c>
      <c r="AC113" s="56">
        <f t="shared" ref="AC113:AE113" si="111">AC103/AC98</f>
        <v>0.36719115132765773</v>
      </c>
      <c r="AD113" s="56">
        <f t="shared" si="111"/>
        <v>0.36490194118830788</v>
      </c>
      <c r="AE113" s="56">
        <f t="shared" si="111"/>
        <v>0.36854324843238895</v>
      </c>
      <c r="AF113" s="56">
        <f>AF103/AF98</f>
        <v>0.34984481706450704</v>
      </c>
      <c r="AG113" s="56">
        <f>AG103/AG98</f>
        <v>0.34633186044141284</v>
      </c>
      <c r="AH113" s="56">
        <f>AH103/AH98</f>
        <v>0.36777908956613453</v>
      </c>
    </row>
    <row r="114" spans="1:37" x14ac:dyDescent="0.25">
      <c r="AG114" s="56">
        <f>AG107/AG98</f>
        <v>0.22806485466178442</v>
      </c>
      <c r="AH114" s="56">
        <f>AH107/AH98</f>
        <v>0.22977697015854701</v>
      </c>
    </row>
    <row r="116" spans="1:37" s="15" customFormat="1" ht="13" x14ac:dyDescent="0.25">
      <c r="A116" s="15" t="s">
        <v>201</v>
      </c>
      <c r="AG116" s="17"/>
      <c r="AH116" s="17"/>
      <c r="AI116" s="17"/>
    </row>
    <row r="117" spans="1:37" s="15" customFormat="1" ht="13" x14ac:dyDescent="0.25">
      <c r="A117" s="2" t="s">
        <v>142</v>
      </c>
      <c r="AG117" s="17"/>
      <c r="AH117" s="17"/>
      <c r="AI117" s="17"/>
    </row>
    <row r="118" spans="1:37" ht="12.75" customHeight="1" x14ac:dyDescent="0.25">
      <c r="AI118" s="62" t="s">
        <v>120</v>
      </c>
      <c r="AJ118" s="63" t="s">
        <v>123</v>
      </c>
      <c r="AK118" s="63" t="s">
        <v>121</v>
      </c>
    </row>
    <row r="119" spans="1:37" ht="13" x14ac:dyDescent="0.25">
      <c r="A119" s="35"/>
      <c r="B119" s="36">
        <v>1990</v>
      </c>
      <c r="C119" s="36">
        <v>1991</v>
      </c>
      <c r="D119" s="36">
        <v>1992</v>
      </c>
      <c r="E119" s="36">
        <v>1993</v>
      </c>
      <c r="F119" s="36">
        <v>1994</v>
      </c>
      <c r="G119" s="36">
        <v>1995</v>
      </c>
      <c r="H119" s="36">
        <v>1996</v>
      </c>
      <c r="I119" s="36">
        <v>1997</v>
      </c>
      <c r="J119" s="36">
        <v>1998</v>
      </c>
      <c r="K119" s="36">
        <v>1999</v>
      </c>
      <c r="L119" s="36">
        <v>2000</v>
      </c>
      <c r="M119" s="36">
        <v>2001</v>
      </c>
      <c r="N119" s="36">
        <v>2002</v>
      </c>
      <c r="O119" s="36">
        <v>2003</v>
      </c>
      <c r="P119" s="36">
        <v>2004</v>
      </c>
      <c r="Q119" s="36">
        <v>2005</v>
      </c>
      <c r="R119" s="36">
        <v>2006</v>
      </c>
      <c r="S119" s="36">
        <v>2007</v>
      </c>
      <c r="T119" s="36">
        <v>2008</v>
      </c>
      <c r="U119" s="36">
        <v>2009</v>
      </c>
      <c r="V119" s="36">
        <v>2010</v>
      </c>
      <c r="W119" s="36">
        <v>2011</v>
      </c>
      <c r="X119" s="36">
        <v>2012</v>
      </c>
      <c r="Y119" s="36">
        <v>2013</v>
      </c>
      <c r="Z119" s="36">
        <v>2014</v>
      </c>
      <c r="AA119" s="36">
        <v>2015</v>
      </c>
      <c r="AB119" s="36">
        <v>2016</v>
      </c>
      <c r="AC119" s="36">
        <v>2017</v>
      </c>
      <c r="AD119" s="36">
        <v>2018</v>
      </c>
      <c r="AE119" s="36">
        <v>2019</v>
      </c>
      <c r="AF119" s="36">
        <v>2020</v>
      </c>
      <c r="AG119" s="36">
        <v>2021</v>
      </c>
      <c r="AH119" s="36">
        <v>2022</v>
      </c>
    </row>
    <row r="120" spans="1:37" ht="13" x14ac:dyDescent="0.25">
      <c r="A120" s="42" t="str">
        <f>A99</f>
        <v>Solid fossil fuels</v>
      </c>
      <c r="B120" s="40">
        <f t="shared" ref="B120:AB120" si="112">B99/1000</f>
        <v>3639.5290800000002</v>
      </c>
      <c r="C120" s="40">
        <f t="shared" si="112"/>
        <v>3159.5227639999998</v>
      </c>
      <c r="D120" s="40">
        <f t="shared" si="112"/>
        <v>2655.512984</v>
      </c>
      <c r="E120" s="40">
        <f t="shared" si="112"/>
        <v>2505.1607999999997</v>
      </c>
      <c r="F120" s="40">
        <f t="shared" si="112"/>
        <v>2210.6240339999999</v>
      </c>
      <c r="G120" s="40">
        <f t="shared" si="112"/>
        <v>2171.0223390000001</v>
      </c>
      <c r="H120" s="40">
        <f t="shared" si="112"/>
        <v>2182.0304879999999</v>
      </c>
      <c r="I120" s="40">
        <f t="shared" si="112"/>
        <v>1980.639672</v>
      </c>
      <c r="J120" s="40">
        <f t="shared" si="112"/>
        <v>1616.855057</v>
      </c>
      <c r="K120" s="40">
        <f t="shared" si="112"/>
        <v>1479.2195589999999</v>
      </c>
      <c r="L120" s="40">
        <f t="shared" si="112"/>
        <v>1400.6315509999999</v>
      </c>
      <c r="M120" s="40">
        <f t="shared" si="112"/>
        <v>1332.4513509999999</v>
      </c>
      <c r="N120" s="40">
        <f t="shared" si="112"/>
        <v>1260.1786079999999</v>
      </c>
      <c r="O120" s="40">
        <f t="shared" si="112"/>
        <v>1277.137555</v>
      </c>
      <c r="P120" s="40">
        <f t="shared" si="112"/>
        <v>1234.3009489999999</v>
      </c>
      <c r="Q120" s="40">
        <f t="shared" si="112"/>
        <v>1194.793598</v>
      </c>
      <c r="R120" s="40">
        <f t="shared" si="112"/>
        <v>1249.1304010000001</v>
      </c>
      <c r="S120" s="40">
        <f t="shared" si="112"/>
        <v>1221.2076140000001</v>
      </c>
      <c r="T120" s="40">
        <f t="shared" si="112"/>
        <v>1195.418737</v>
      </c>
      <c r="U120" s="40">
        <f t="shared" si="112"/>
        <v>1068.360729</v>
      </c>
      <c r="V120" s="40">
        <f t="shared" si="112"/>
        <v>1139.5225730000002</v>
      </c>
      <c r="W120" s="40">
        <f t="shared" si="112"/>
        <v>1126.8276720000001</v>
      </c>
      <c r="X120" s="40">
        <f t="shared" si="112"/>
        <v>1087.090987</v>
      </c>
      <c r="Y120" s="40">
        <f t="shared" si="112"/>
        <v>1038.6590289999999</v>
      </c>
      <c r="Z120" s="40">
        <f t="shared" si="112"/>
        <v>972.97751100000005</v>
      </c>
      <c r="AA120" s="40">
        <f t="shared" si="112"/>
        <v>984.00648799999999</v>
      </c>
      <c r="AB120" s="40">
        <f t="shared" si="112"/>
        <v>994.10046900000009</v>
      </c>
      <c r="AC120" s="40">
        <f t="shared" ref="AC120" si="113">AC99/1000</f>
        <v>1001.495504</v>
      </c>
      <c r="AD120" s="40">
        <f>AD99/1000</f>
        <v>947.55192299999999</v>
      </c>
      <c r="AE120" s="40">
        <f>AE99/1000</f>
        <v>829.46894299999997</v>
      </c>
      <c r="AF120" s="40">
        <f>AF99/1000</f>
        <v>801.41134599999998</v>
      </c>
      <c r="AG120" s="40">
        <f>AG99/1000</f>
        <v>788.97556399999996</v>
      </c>
      <c r="AH120" s="40">
        <f>AH99/1000</f>
        <v>682.20919800000001</v>
      </c>
      <c r="AI120" s="65">
        <f>AD120/AC120-1</f>
        <v>-5.386302862523884E-2</v>
      </c>
      <c r="AJ120" s="65">
        <f>AD120/T120-1</f>
        <v>-0.20734727198775704</v>
      </c>
      <c r="AK120" s="65">
        <f>AD120/($AD$98/1000)</f>
        <v>2.4001706322788179E-2</v>
      </c>
    </row>
    <row r="121" spans="1:37" ht="13" x14ac:dyDescent="0.25">
      <c r="A121" s="41" t="s">
        <v>93</v>
      </c>
      <c r="B121" s="39">
        <f t="shared" ref="B121:AB121" si="114">B100/1000</f>
        <v>52.898635999999996</v>
      </c>
      <c r="C121" s="39">
        <f t="shared" si="114"/>
        <v>44.045317000000004</v>
      </c>
      <c r="D121" s="39">
        <f t="shared" si="114"/>
        <v>47.495125999999999</v>
      </c>
      <c r="E121" s="39">
        <f t="shared" si="114"/>
        <v>43.985484999999997</v>
      </c>
      <c r="F121" s="39">
        <f t="shared" si="114"/>
        <v>44.921171000000001</v>
      </c>
      <c r="G121" s="39">
        <f t="shared" si="114"/>
        <v>40.235044000000002</v>
      </c>
      <c r="H121" s="39">
        <f t="shared" si="114"/>
        <v>39.674115</v>
      </c>
      <c r="I121" s="39">
        <f t="shared" si="114"/>
        <v>35.614855000000006</v>
      </c>
      <c r="J121" s="39">
        <f t="shared" si="114"/>
        <v>42.099588000000004</v>
      </c>
      <c r="K121" s="39">
        <f t="shared" si="114"/>
        <v>30.611973000000003</v>
      </c>
      <c r="L121" s="39">
        <f t="shared" si="114"/>
        <v>27.608847000000001</v>
      </c>
      <c r="M121" s="39">
        <f t="shared" si="114"/>
        <v>27.976243</v>
      </c>
      <c r="N121" s="39">
        <f t="shared" si="114"/>
        <v>26.954989000000001</v>
      </c>
      <c r="O121" s="39">
        <f t="shared" si="114"/>
        <v>26.383384999999997</v>
      </c>
      <c r="P121" s="39">
        <f t="shared" si="114"/>
        <v>23.897224999999999</v>
      </c>
      <c r="Q121" s="39">
        <f t="shared" si="114"/>
        <v>23.940179000000001</v>
      </c>
      <c r="R121" s="39">
        <f t="shared" si="114"/>
        <v>27.099565999999999</v>
      </c>
      <c r="S121" s="39">
        <f t="shared" si="114"/>
        <v>27.044042000000001</v>
      </c>
      <c r="T121" s="39">
        <f t="shared" si="114"/>
        <v>27.022010999999999</v>
      </c>
      <c r="U121" s="39">
        <f t="shared" si="114"/>
        <v>23.978472</v>
      </c>
      <c r="V121" s="39">
        <f t="shared" si="114"/>
        <v>25.258671999999997</v>
      </c>
      <c r="W121" s="39">
        <f t="shared" si="114"/>
        <v>24.083518999999999</v>
      </c>
      <c r="X121" s="39">
        <f t="shared" si="114"/>
        <v>21.410094000000001</v>
      </c>
      <c r="Y121" s="39">
        <f t="shared" si="114"/>
        <v>20.549105999999998</v>
      </c>
      <c r="Z121" s="39">
        <f t="shared" si="114"/>
        <v>20.250070000000001</v>
      </c>
      <c r="AA121" s="39">
        <f t="shared" si="114"/>
        <v>19.231894</v>
      </c>
      <c r="AB121" s="39">
        <f t="shared" si="114"/>
        <v>18.680624999999999</v>
      </c>
      <c r="AC121" s="39">
        <f t="shared" ref="AC121:AD121" si="115">AC100/1000</f>
        <v>18.114550999999999</v>
      </c>
      <c r="AD121" s="39">
        <f t="shared" si="115"/>
        <v>19.347720000000002</v>
      </c>
      <c r="AE121" s="39">
        <f t="shared" ref="AE121:AG121" si="116">AE100/1000</f>
        <v>18.226424999999999</v>
      </c>
      <c r="AF121" s="39">
        <f t="shared" ref="AF121:AH121" si="117">AF100/1000</f>
        <v>15.873280000000001</v>
      </c>
      <c r="AG121" s="39">
        <f t="shared" si="116"/>
        <v>14.975618000000001</v>
      </c>
      <c r="AH121" s="39">
        <f t="shared" si="117"/>
        <v>12.764865</v>
      </c>
      <c r="AI121" s="65"/>
      <c r="AJ121" s="65"/>
      <c r="AK121" s="65"/>
    </row>
    <row r="122" spans="1:37" ht="13" x14ac:dyDescent="0.25">
      <c r="A122" s="41" t="s">
        <v>94</v>
      </c>
      <c r="B122" s="39">
        <f t="shared" ref="B122:AB122" si="118">B101/1000</f>
        <v>6.6303289999999997</v>
      </c>
      <c r="C122" s="39">
        <f t="shared" si="118"/>
        <v>7.12493</v>
      </c>
      <c r="D122" s="39">
        <f t="shared" si="118"/>
        <v>4.2801790000000004</v>
      </c>
      <c r="E122" s="39">
        <f t="shared" si="118"/>
        <v>3.029458</v>
      </c>
      <c r="F122" s="39">
        <f t="shared" si="118"/>
        <v>3.6823049999999999</v>
      </c>
      <c r="G122" s="39">
        <f t="shared" si="118"/>
        <v>3.8816630000000001</v>
      </c>
      <c r="H122" s="39">
        <f t="shared" si="118"/>
        <v>3.8539319999999999</v>
      </c>
      <c r="I122" s="39">
        <f t="shared" si="118"/>
        <v>3.7931759999999999</v>
      </c>
      <c r="J122" s="39">
        <f t="shared" si="118"/>
        <v>3.8085270000000002</v>
      </c>
      <c r="K122" s="39">
        <f t="shared" si="118"/>
        <v>2.3854349999999998</v>
      </c>
      <c r="L122" s="39">
        <f t="shared" si="118"/>
        <v>2.525023</v>
      </c>
      <c r="M122" s="39">
        <f t="shared" si="118"/>
        <v>2.4715030000000002</v>
      </c>
      <c r="N122" s="39">
        <f t="shared" si="118"/>
        <v>2.1184460000000001</v>
      </c>
      <c r="O122" s="39">
        <f t="shared" si="118"/>
        <v>1.830786</v>
      </c>
      <c r="P122" s="39">
        <f t="shared" si="118"/>
        <v>1.969077</v>
      </c>
      <c r="Q122" s="39">
        <f t="shared" si="118"/>
        <v>2.8141750000000001</v>
      </c>
      <c r="R122" s="39">
        <f t="shared" si="118"/>
        <v>2.1792880000000001</v>
      </c>
      <c r="S122" s="39">
        <f t="shared" si="118"/>
        <v>3.1175999999999999</v>
      </c>
      <c r="T122" s="39">
        <f t="shared" si="118"/>
        <v>2.935381</v>
      </c>
      <c r="U122" s="39">
        <f t="shared" si="118"/>
        <v>1.3583369999999999</v>
      </c>
      <c r="V122" s="39">
        <f t="shared" si="118"/>
        <v>1.8448359999999999</v>
      </c>
      <c r="W122" s="39">
        <f t="shared" si="118"/>
        <v>2.1863079999999999</v>
      </c>
      <c r="X122" s="39">
        <f t="shared" si="118"/>
        <v>1.7383869999999999</v>
      </c>
      <c r="Y122" s="39">
        <f t="shared" si="118"/>
        <v>1.5187109999999999</v>
      </c>
      <c r="Z122" s="39">
        <f t="shared" si="118"/>
        <v>1.419778</v>
      </c>
      <c r="AA122" s="39">
        <f t="shared" si="118"/>
        <v>0.62640499999999999</v>
      </c>
      <c r="AB122" s="39">
        <f t="shared" si="118"/>
        <v>0.40771800000000002</v>
      </c>
      <c r="AC122" s="39">
        <f t="shared" ref="AC122:AD122" si="119">AC101/1000</f>
        <v>0.83655299999999999</v>
      </c>
      <c r="AD122" s="39">
        <f t="shared" si="119"/>
        <v>0.93878899999999998</v>
      </c>
      <c r="AE122" s="39">
        <f t="shared" ref="AE122:AG122" si="120">AE101/1000</f>
        <v>0.83238299999999998</v>
      </c>
      <c r="AF122" s="39">
        <f t="shared" ref="AF122:AH122" si="121">AF101/1000</f>
        <v>5.7758000000000004E-2</v>
      </c>
      <c r="AG122" s="39">
        <f t="shared" si="120"/>
        <v>0</v>
      </c>
      <c r="AH122" s="39">
        <f t="shared" si="121"/>
        <v>0</v>
      </c>
      <c r="AI122" s="65"/>
      <c r="AJ122" s="65"/>
      <c r="AK122" s="65"/>
    </row>
    <row r="123" spans="1:37" ht="13" x14ac:dyDescent="0.25">
      <c r="A123" s="38" t="str">
        <f>A102</f>
        <v>Natural gas</v>
      </c>
      <c r="B123" s="39">
        <f t="shared" ref="B123:AB123" si="122">B102/1000</f>
        <v>7150.9430679999996</v>
      </c>
      <c r="C123" s="39">
        <f t="shared" si="122"/>
        <v>7432.0869540000003</v>
      </c>
      <c r="D123" s="39">
        <f t="shared" si="122"/>
        <v>6978.242467</v>
      </c>
      <c r="E123" s="39">
        <f t="shared" si="122"/>
        <v>7206.9924609999998</v>
      </c>
      <c r="F123" s="39">
        <f t="shared" si="122"/>
        <v>7283.7979299999997</v>
      </c>
      <c r="G123" s="39">
        <f t="shared" si="122"/>
        <v>7827.0624369999996</v>
      </c>
      <c r="H123" s="39">
        <f t="shared" si="122"/>
        <v>8503.7738869999994</v>
      </c>
      <c r="I123" s="39">
        <f t="shared" si="122"/>
        <v>8210.9419319999997</v>
      </c>
      <c r="J123" s="39">
        <f t="shared" si="122"/>
        <v>8310.3069759999998</v>
      </c>
      <c r="K123" s="39">
        <f t="shared" si="122"/>
        <v>8447.9023029999989</v>
      </c>
      <c r="L123" s="39">
        <f t="shared" si="122"/>
        <v>8587.3535449999999</v>
      </c>
      <c r="M123" s="39">
        <f t="shared" si="122"/>
        <v>8919.6054609999992</v>
      </c>
      <c r="N123" s="39">
        <f t="shared" si="122"/>
        <v>8841.5701960000006</v>
      </c>
      <c r="O123" s="39">
        <f t="shared" si="122"/>
        <v>9183.4465199999995</v>
      </c>
      <c r="P123" s="39">
        <f t="shared" si="122"/>
        <v>9186.913849999999</v>
      </c>
      <c r="Q123" s="39">
        <f t="shared" si="122"/>
        <v>9326.7883000000002</v>
      </c>
      <c r="R123" s="39">
        <f t="shared" si="122"/>
        <v>9120.5389709999999</v>
      </c>
      <c r="S123" s="39">
        <f t="shared" si="122"/>
        <v>8699.9987270000001</v>
      </c>
      <c r="T123" s="39">
        <f t="shared" si="122"/>
        <v>8857.7770789999995</v>
      </c>
      <c r="U123" s="39">
        <f t="shared" si="122"/>
        <v>8342.9402950000003</v>
      </c>
      <c r="V123" s="39">
        <f t="shared" si="122"/>
        <v>9115.3112650000003</v>
      </c>
      <c r="W123" s="39">
        <f t="shared" si="122"/>
        <v>8373.9535199999991</v>
      </c>
      <c r="X123" s="39">
        <f t="shared" si="122"/>
        <v>8579.9238359999999</v>
      </c>
      <c r="Y123" s="39">
        <f t="shared" si="122"/>
        <v>8780.1171620000005</v>
      </c>
      <c r="Z123" s="39">
        <f t="shared" si="122"/>
        <v>7799.6713629999995</v>
      </c>
      <c r="AA123" s="39">
        <f t="shared" si="122"/>
        <v>8054.7086720000007</v>
      </c>
      <c r="AB123" s="39">
        <f t="shared" si="122"/>
        <v>8381.4019919999992</v>
      </c>
      <c r="AC123" s="39">
        <f t="shared" ref="AC123:AD123" si="123">AC102/1000</f>
        <v>8446.8861420000012</v>
      </c>
      <c r="AD123" s="39">
        <f t="shared" si="123"/>
        <v>8447.3110350000006</v>
      </c>
      <c r="AE123" s="39">
        <f t="shared" ref="AE123:AG123" si="124">AE102/1000</f>
        <v>8340.0079430000005</v>
      </c>
      <c r="AF123" s="39">
        <f t="shared" ref="AF123:AH123" si="125">AF102/1000</f>
        <v>8129.1753990000007</v>
      </c>
      <c r="AG123" s="39">
        <f t="shared" si="124"/>
        <v>8968.0424330000005</v>
      </c>
      <c r="AH123" s="39">
        <f t="shared" si="125"/>
        <v>7732.1642330000004</v>
      </c>
      <c r="AI123" s="65">
        <f t="shared" ref="AI123:AI128" si="126">AD123/AC123-1</f>
        <v>5.030173165065932E-5</v>
      </c>
      <c r="AJ123" s="65">
        <f t="shared" ref="AJ123:AJ128" si="127">AD123/T123-1</f>
        <v>-4.6339622270821335E-2</v>
      </c>
      <c r="AK123" s="65">
        <f t="shared" ref="AK123:AK128" si="128">AD123/($AD$98/1000)</f>
        <v>0.21397231513962942</v>
      </c>
    </row>
    <row r="124" spans="1:37" ht="13" x14ac:dyDescent="0.25">
      <c r="A124" s="38" t="str">
        <f>A103</f>
        <v>Oil and petroleum products (excluding biofuel portion)</v>
      </c>
      <c r="B124" s="39">
        <f>B103/1000</f>
        <v>15682.131286</v>
      </c>
      <c r="C124" s="39">
        <f t="shared" ref="C124:AB124" si="129">C103/1000</f>
        <v>16027.120031999999</v>
      </c>
      <c r="D124" s="39">
        <f t="shared" si="129"/>
        <v>15966.573355</v>
      </c>
      <c r="E124" s="39">
        <f t="shared" si="129"/>
        <v>15956.635133</v>
      </c>
      <c r="F124" s="39">
        <f t="shared" si="129"/>
        <v>15872.000602</v>
      </c>
      <c r="G124" s="39">
        <f t="shared" si="129"/>
        <v>15970.806471999998</v>
      </c>
      <c r="H124" s="39">
        <f t="shared" si="129"/>
        <v>16535.284991</v>
      </c>
      <c r="I124" s="39">
        <f t="shared" si="129"/>
        <v>16580.374317999998</v>
      </c>
      <c r="J124" s="39">
        <f t="shared" si="129"/>
        <v>16931.082881999999</v>
      </c>
      <c r="K124" s="39">
        <f t="shared" si="129"/>
        <v>16864.748614999997</v>
      </c>
      <c r="L124" s="39">
        <f t="shared" si="129"/>
        <v>16623.801325</v>
      </c>
      <c r="M124" s="39">
        <f t="shared" si="129"/>
        <v>17059.758000000002</v>
      </c>
      <c r="N124" s="39">
        <f t="shared" si="129"/>
        <v>16865.885511999997</v>
      </c>
      <c r="O124" s="39">
        <f t="shared" si="129"/>
        <v>17076.879976</v>
      </c>
      <c r="P124" s="39">
        <f t="shared" si="129"/>
        <v>17113.458791000001</v>
      </c>
      <c r="Q124" s="39">
        <f t="shared" si="129"/>
        <v>16977.955453999999</v>
      </c>
      <c r="R124" s="39">
        <f t="shared" si="129"/>
        <v>16916.898322000001</v>
      </c>
      <c r="S124" s="39">
        <f t="shared" si="129"/>
        <v>16359.165823000001</v>
      </c>
      <c r="T124" s="39">
        <f t="shared" si="129"/>
        <v>16344.176738</v>
      </c>
      <c r="U124" s="39">
        <f t="shared" si="129"/>
        <v>15535.063994</v>
      </c>
      <c r="V124" s="39">
        <f t="shared" si="129"/>
        <v>15346.182933</v>
      </c>
      <c r="W124" s="39">
        <f t="shared" si="129"/>
        <v>14872.218267999999</v>
      </c>
      <c r="X124" s="39">
        <f t="shared" si="129"/>
        <v>14321.553344</v>
      </c>
      <c r="Y124" s="39">
        <f t="shared" si="129"/>
        <v>14156.761331</v>
      </c>
      <c r="Z124" s="39">
        <f t="shared" si="129"/>
        <v>13950.168333000001</v>
      </c>
      <c r="AA124" s="39">
        <f t="shared" si="129"/>
        <v>14173.897657</v>
      </c>
      <c r="AB124" s="39">
        <f t="shared" si="129"/>
        <v>14348.760168999999</v>
      </c>
      <c r="AC124" s="39">
        <f t="shared" ref="AC124:AD124" si="130">AC103/1000</f>
        <v>14469.25021</v>
      </c>
      <c r="AD124" s="39">
        <f t="shared" si="130"/>
        <v>14405.789798</v>
      </c>
      <c r="AE124" s="39">
        <f t="shared" ref="AE124:AG124" si="131">AE103/1000</f>
        <v>14473.180393999999</v>
      </c>
      <c r="AF124" s="39">
        <f t="shared" ref="AF124:AH124" si="132">AF103/1000</f>
        <v>12964.610723</v>
      </c>
      <c r="AG124" s="39">
        <f t="shared" si="131"/>
        <v>13617.908272000001</v>
      </c>
      <c r="AH124" s="39">
        <f t="shared" si="132"/>
        <v>13891.486723</v>
      </c>
      <c r="AI124" s="65">
        <f t="shared" si="126"/>
        <v>-4.3858811672315978E-3</v>
      </c>
      <c r="AJ124" s="65">
        <f t="shared" si="127"/>
        <v>-0.11859801634996248</v>
      </c>
      <c r="AK124" s="65">
        <f t="shared" si="128"/>
        <v>0.36490194118830788</v>
      </c>
    </row>
    <row r="125" spans="1:37" ht="13" x14ac:dyDescent="0.25">
      <c r="A125" s="38" t="str">
        <f>A104</f>
        <v>Renewables and biofuels</v>
      </c>
      <c r="B125" s="39">
        <f>B104/1000</f>
        <v>1616.8290149999998</v>
      </c>
      <c r="C125" s="39">
        <f t="shared" ref="C125:AB125" si="133">C104/1000</f>
        <v>1683.4556969999999</v>
      </c>
      <c r="D125" s="39">
        <f t="shared" si="133"/>
        <v>1658.201883</v>
      </c>
      <c r="E125" s="39">
        <f t="shared" si="133"/>
        <v>1782.1018959999999</v>
      </c>
      <c r="F125" s="39">
        <f t="shared" si="133"/>
        <v>1752.3548999999998</v>
      </c>
      <c r="G125" s="39">
        <f t="shared" si="133"/>
        <v>1826.316511</v>
      </c>
      <c r="H125" s="39">
        <f t="shared" si="133"/>
        <v>1932.7517269999998</v>
      </c>
      <c r="I125" s="39">
        <f t="shared" si="133"/>
        <v>2017.817808</v>
      </c>
      <c r="J125" s="39">
        <f t="shared" si="133"/>
        <v>2033.346497</v>
      </c>
      <c r="K125" s="39">
        <f t="shared" si="133"/>
        <v>1996.837507</v>
      </c>
      <c r="L125" s="39">
        <f t="shared" si="133"/>
        <v>2043.392895</v>
      </c>
      <c r="M125" s="39">
        <f t="shared" si="133"/>
        <v>2050.1280369999999</v>
      </c>
      <c r="N125" s="39">
        <f t="shared" si="133"/>
        <v>2098.4738780000002</v>
      </c>
      <c r="O125" s="39">
        <f t="shared" si="133"/>
        <v>2326.5068480000004</v>
      </c>
      <c r="P125" s="39">
        <f t="shared" si="133"/>
        <v>2362.5610430000002</v>
      </c>
      <c r="Q125" s="39">
        <f t="shared" si="133"/>
        <v>2540.685207</v>
      </c>
      <c r="R125" s="39">
        <f t="shared" si="133"/>
        <v>2732.3788979999999</v>
      </c>
      <c r="S125" s="39">
        <f t="shared" si="133"/>
        <v>2994.2823050000002</v>
      </c>
      <c r="T125" s="39">
        <f t="shared" si="133"/>
        <v>3199.2125120000001</v>
      </c>
      <c r="U125" s="39">
        <f t="shared" si="133"/>
        <v>3309.7646019999997</v>
      </c>
      <c r="V125" s="39">
        <f t="shared" si="133"/>
        <v>3620.189989</v>
      </c>
      <c r="W125" s="39">
        <f t="shared" si="133"/>
        <v>3497.0896029999999</v>
      </c>
      <c r="X125" s="39">
        <f t="shared" si="133"/>
        <v>3772.6104369999998</v>
      </c>
      <c r="Y125" s="39">
        <f t="shared" si="133"/>
        <v>3795.4537689999997</v>
      </c>
      <c r="Z125" s="39">
        <f t="shared" si="133"/>
        <v>3641.4551800000004</v>
      </c>
      <c r="AA125" s="39">
        <f t="shared" si="133"/>
        <v>3792.42677</v>
      </c>
      <c r="AB125" s="39">
        <f t="shared" si="133"/>
        <v>3849.6573069999999</v>
      </c>
      <c r="AC125" s="39">
        <f t="shared" ref="AC125:AD125" si="134">AC104/1000</f>
        <v>4106.4460070000005</v>
      </c>
      <c r="AD125" s="39">
        <f t="shared" si="134"/>
        <v>4311.8534129999998</v>
      </c>
      <c r="AE125" s="39">
        <f t="shared" ref="AE125:AG125" si="135">AE104/1000</f>
        <v>4376.7525919999998</v>
      </c>
      <c r="AF125" s="39">
        <f t="shared" ref="AF125:AH125" si="136">AF104/1000</f>
        <v>4348.5914570000004</v>
      </c>
      <c r="AG125" s="39">
        <f t="shared" si="135"/>
        <v>4655.9344060000003</v>
      </c>
      <c r="AH125" s="39">
        <f t="shared" si="136"/>
        <v>4620.8694599999999</v>
      </c>
      <c r="AI125" s="65">
        <f t="shared" si="126"/>
        <v>5.0020724892000157E-2</v>
      </c>
      <c r="AJ125" s="65">
        <f t="shared" si="127"/>
        <v>0.34778586818680202</v>
      </c>
      <c r="AK125" s="65">
        <f t="shared" si="128"/>
        <v>0.10922023037859202</v>
      </c>
    </row>
    <row r="126" spans="1:37" ht="13" x14ac:dyDescent="0.25">
      <c r="A126" s="43" t="str">
        <f>A105</f>
        <v>Non-renewable waste</v>
      </c>
      <c r="B126" s="39">
        <f>B105/1000</f>
        <v>35.927999999999997</v>
      </c>
      <c r="C126" s="39">
        <f t="shared" ref="C126:AD126" si="137">C105/1000</f>
        <v>40.444000000000003</v>
      </c>
      <c r="D126" s="39">
        <f t="shared" si="137"/>
        <v>39.378999999999998</v>
      </c>
      <c r="E126" s="39">
        <f t="shared" si="137"/>
        <v>43.643000000000001</v>
      </c>
      <c r="F126" s="39">
        <f t="shared" si="137"/>
        <v>54.643999999999998</v>
      </c>
      <c r="G126" s="39">
        <f t="shared" si="137"/>
        <v>63.076000000000001</v>
      </c>
      <c r="H126" s="39">
        <f t="shared" si="137"/>
        <v>56.16</v>
      </c>
      <c r="I126" s="39">
        <f t="shared" si="137"/>
        <v>54.963000000000001</v>
      </c>
      <c r="J126" s="39">
        <f t="shared" si="137"/>
        <v>38.08</v>
      </c>
      <c r="K126" s="39">
        <f t="shared" si="137"/>
        <v>38.863</v>
      </c>
      <c r="L126" s="39">
        <f t="shared" si="137"/>
        <v>41.626442000000004</v>
      </c>
      <c r="M126" s="39">
        <f t="shared" si="137"/>
        <v>40.170714999999994</v>
      </c>
      <c r="N126" s="39">
        <f t="shared" si="137"/>
        <v>42.196646000000001</v>
      </c>
      <c r="O126" s="39">
        <f t="shared" si="137"/>
        <v>57.118430999999994</v>
      </c>
      <c r="P126" s="39">
        <f t="shared" si="137"/>
        <v>63.390388000000002</v>
      </c>
      <c r="Q126" s="39">
        <f t="shared" si="137"/>
        <v>55.285831999999999</v>
      </c>
      <c r="R126" s="39">
        <f t="shared" si="137"/>
        <v>62.461849999999998</v>
      </c>
      <c r="S126" s="39">
        <f t="shared" si="137"/>
        <v>68.400839000000005</v>
      </c>
      <c r="T126" s="39">
        <f t="shared" si="137"/>
        <v>86.29634200000001</v>
      </c>
      <c r="U126" s="39">
        <f t="shared" si="137"/>
        <v>100.565922</v>
      </c>
      <c r="V126" s="39">
        <f t="shared" si="137"/>
        <v>115.34363</v>
      </c>
      <c r="W126" s="39">
        <f t="shared" si="137"/>
        <v>132.54404099999999</v>
      </c>
      <c r="X126" s="39">
        <f t="shared" si="137"/>
        <v>130.31585699999999</v>
      </c>
      <c r="Y126" s="39">
        <f t="shared" si="137"/>
        <v>144.987528</v>
      </c>
      <c r="Z126" s="39">
        <f t="shared" si="137"/>
        <v>153.03760299999999</v>
      </c>
      <c r="AA126" s="39">
        <f t="shared" si="137"/>
        <v>155.50160399999999</v>
      </c>
      <c r="AB126" s="39">
        <f t="shared" si="137"/>
        <v>174.069593</v>
      </c>
      <c r="AC126" s="39">
        <f t="shared" si="137"/>
        <v>174.623683</v>
      </c>
      <c r="AD126" s="39">
        <f t="shared" si="137"/>
        <v>192.867051</v>
      </c>
      <c r="AE126" s="39">
        <f t="shared" ref="AE126:AG126" si="138">AE105/1000</f>
        <v>198.50943900000001</v>
      </c>
      <c r="AF126" s="39">
        <f t="shared" ref="AF126:AH126" si="139">AF105/1000</f>
        <v>207.039625</v>
      </c>
      <c r="AG126" s="39">
        <f t="shared" si="138"/>
        <v>209.84181599999999</v>
      </c>
      <c r="AH126" s="39">
        <f t="shared" si="139"/>
        <v>211.01661300000001</v>
      </c>
      <c r="AI126" s="65">
        <f t="shared" si="126"/>
        <v>0.10447247295774886</v>
      </c>
      <c r="AJ126" s="65">
        <f t="shared" si="127"/>
        <v>1.2349388923113334</v>
      </c>
      <c r="AK126" s="65">
        <f t="shared" si="128"/>
        <v>4.8853663900423642E-3</v>
      </c>
    </row>
    <row r="127" spans="1:37" ht="13" x14ac:dyDescent="0.25">
      <c r="A127" s="43" t="str">
        <f>A107</f>
        <v>Electricity</v>
      </c>
      <c r="B127" s="44">
        <f>B107/1000</f>
        <v>6792.7186840000004</v>
      </c>
      <c r="C127" s="44">
        <f t="shared" ref="C127:AB127" si="140">C107/1000</f>
        <v>6824.8434419999994</v>
      </c>
      <c r="D127" s="44">
        <f t="shared" si="140"/>
        <v>6798.9779960000005</v>
      </c>
      <c r="E127" s="44">
        <f t="shared" si="140"/>
        <v>6781.9115310000007</v>
      </c>
      <c r="F127" s="44">
        <f t="shared" si="140"/>
        <v>6893.0923290000001</v>
      </c>
      <c r="G127" s="44">
        <f t="shared" si="140"/>
        <v>7065.1899320000002</v>
      </c>
      <c r="H127" s="44">
        <f t="shared" si="140"/>
        <v>7274.1253099999994</v>
      </c>
      <c r="I127" s="44">
        <f t="shared" si="140"/>
        <v>7397.0158750000001</v>
      </c>
      <c r="J127" s="44">
        <f t="shared" si="140"/>
        <v>7541.8443580000003</v>
      </c>
      <c r="K127" s="44">
        <f t="shared" si="140"/>
        <v>7682.9348339999997</v>
      </c>
      <c r="L127" s="44">
        <f t="shared" si="140"/>
        <v>7912.7905820000005</v>
      </c>
      <c r="M127" s="44">
        <f t="shared" si="140"/>
        <v>8134.9186500000005</v>
      </c>
      <c r="N127" s="44">
        <f t="shared" si="140"/>
        <v>8236.5272679999998</v>
      </c>
      <c r="O127" s="44">
        <f t="shared" si="140"/>
        <v>8460.7498910000013</v>
      </c>
      <c r="P127" s="44">
        <f t="shared" si="140"/>
        <v>8660.4067230000001</v>
      </c>
      <c r="Q127" s="44">
        <f t="shared" si="140"/>
        <v>8768.4253340000014</v>
      </c>
      <c r="R127" s="44">
        <f t="shared" si="140"/>
        <v>8956.6749899999995</v>
      </c>
      <c r="S127" s="44">
        <f t="shared" si="140"/>
        <v>9027.3655299999991</v>
      </c>
      <c r="T127" s="44">
        <f t="shared" si="140"/>
        <v>9075.7716079999991</v>
      </c>
      <c r="U127" s="44">
        <f t="shared" si="140"/>
        <v>8614.1973639999997</v>
      </c>
      <c r="V127" s="44">
        <f t="shared" si="140"/>
        <v>9038.3591850000012</v>
      </c>
      <c r="W127" s="44">
        <f t="shared" si="140"/>
        <v>8911.6344719999997</v>
      </c>
      <c r="X127" s="44">
        <f t="shared" si="140"/>
        <v>8942.5824260000009</v>
      </c>
      <c r="Y127" s="44">
        <f t="shared" si="140"/>
        <v>8860.5941210000001</v>
      </c>
      <c r="Z127" s="44">
        <f t="shared" si="140"/>
        <v>8673.1778869999998</v>
      </c>
      <c r="AA127" s="44">
        <f t="shared" si="140"/>
        <v>8819.6902339999997</v>
      </c>
      <c r="AB127" s="44">
        <f t="shared" si="140"/>
        <v>8932.0541260000009</v>
      </c>
      <c r="AC127" s="44">
        <f t="shared" ref="AC127:AD127" si="141">AC107/1000</f>
        <v>9020.3305130000008</v>
      </c>
      <c r="AD127" s="44">
        <f t="shared" si="141"/>
        <v>9020.8983979999994</v>
      </c>
      <c r="AE127" s="44">
        <f t="shared" ref="AE127:AG127" si="142">AE107/1000</f>
        <v>8922.9703890000001</v>
      </c>
      <c r="AF127" s="44">
        <f t="shared" ref="AF127:AH127" si="143">AF107/1000</f>
        <v>8581.5596459999997</v>
      </c>
      <c r="AG127" s="44">
        <f t="shared" si="142"/>
        <v>8967.6019609999985</v>
      </c>
      <c r="AH127" s="44">
        <f t="shared" si="143"/>
        <v>8678.9701229999991</v>
      </c>
      <c r="AI127" s="65">
        <f t="shared" si="126"/>
        <v>6.2956118867196764E-5</v>
      </c>
      <c r="AJ127" s="65">
        <f t="shared" si="127"/>
        <v>-6.0461206352560026E-3</v>
      </c>
      <c r="AK127" s="65">
        <f t="shared" si="128"/>
        <v>0.22850141386553477</v>
      </c>
    </row>
    <row r="128" spans="1:37" ht="13" x14ac:dyDescent="0.25">
      <c r="A128" s="45" t="str">
        <f>A108</f>
        <v>Heat</v>
      </c>
      <c r="B128" s="46">
        <f>B108/1000</f>
        <v>2306.989</v>
      </c>
      <c r="C128" s="46">
        <f t="shared" ref="C128:AB128" si="144">C108/1000</f>
        <v>2255.6880000000001</v>
      </c>
      <c r="D128" s="46">
        <f t="shared" si="144"/>
        <v>2306.3820000000001</v>
      </c>
      <c r="E128" s="46">
        <f t="shared" si="144"/>
        <v>2198.9569999999999</v>
      </c>
      <c r="F128" s="46">
        <f t="shared" si="144"/>
        <v>2028.9829999999999</v>
      </c>
      <c r="G128" s="46">
        <f t="shared" si="144"/>
        <v>1938.037</v>
      </c>
      <c r="H128" s="46">
        <f t="shared" si="144"/>
        <v>2109.6889999999999</v>
      </c>
      <c r="I128" s="46">
        <f t="shared" si="144"/>
        <v>1911.941</v>
      </c>
      <c r="J128" s="46">
        <f t="shared" si="144"/>
        <v>1896.633</v>
      </c>
      <c r="K128" s="46">
        <f t="shared" si="144"/>
        <v>1804.8989999999999</v>
      </c>
      <c r="L128" s="46">
        <f t="shared" si="144"/>
        <v>1795.8968970000001</v>
      </c>
      <c r="M128" s="46">
        <f t="shared" si="144"/>
        <v>1920.526337</v>
      </c>
      <c r="N128" s="46">
        <f t="shared" si="144"/>
        <v>1883.7315269999999</v>
      </c>
      <c r="O128" s="46">
        <f t="shared" si="144"/>
        <v>2048.5756259999998</v>
      </c>
      <c r="P128" s="46">
        <f t="shared" si="144"/>
        <v>2155.6724380000001</v>
      </c>
      <c r="Q128" s="46">
        <f t="shared" si="144"/>
        <v>2149.0484610000003</v>
      </c>
      <c r="R128" s="46">
        <f t="shared" si="144"/>
        <v>2106.4895460000002</v>
      </c>
      <c r="S128" s="46">
        <f t="shared" si="144"/>
        <v>2005.7703000000001</v>
      </c>
      <c r="T128" s="46">
        <f t="shared" si="144"/>
        <v>2023.5880910000001</v>
      </c>
      <c r="U128" s="46">
        <f t="shared" si="144"/>
        <v>1983.7720770000001</v>
      </c>
      <c r="V128" s="46">
        <f t="shared" si="144"/>
        <v>2160.9061099999999</v>
      </c>
      <c r="W128" s="46">
        <f t="shared" si="144"/>
        <v>1974.0482450000002</v>
      </c>
      <c r="X128" s="46">
        <f t="shared" si="144"/>
        <v>2026.466101</v>
      </c>
      <c r="Y128" s="46">
        <f t="shared" si="144"/>
        <v>2025.017668</v>
      </c>
      <c r="Z128" s="46">
        <f t="shared" si="144"/>
        <v>1862.9827679999999</v>
      </c>
      <c r="AA128" s="46">
        <f t="shared" si="144"/>
        <v>1888.5473079999999</v>
      </c>
      <c r="AB128" s="46">
        <f t="shared" si="144"/>
        <v>1962.6417099999999</v>
      </c>
      <c r="AC128" s="46">
        <f t="shared" ref="AC128:AD128" si="145">AC108/1000</f>
        <v>1971.8826959999999</v>
      </c>
      <c r="AD128" s="46">
        <f t="shared" si="145"/>
        <v>1926.8414150000001</v>
      </c>
      <c r="AE128" s="46">
        <f t="shared" ref="AE128:AG128" si="146">AE108/1000</f>
        <v>1923.635207</v>
      </c>
      <c r="AF128" s="46">
        <f t="shared" ref="AF128:AH128" si="147">AF108/1000</f>
        <v>1837.5170930000002</v>
      </c>
      <c r="AG128" s="46">
        <f t="shared" si="146"/>
        <v>1909.9332870000001</v>
      </c>
      <c r="AH128" s="46">
        <f t="shared" si="147"/>
        <v>1757.9446170000001</v>
      </c>
      <c r="AI128" s="65">
        <f t="shared" si="126"/>
        <v>-2.2841764924134145E-2</v>
      </c>
      <c r="AJ128" s="65">
        <f t="shared" si="127"/>
        <v>-4.7809470924584541E-2</v>
      </c>
      <c r="AK128" s="65">
        <f t="shared" si="128"/>
        <v>4.8807332506902237E-2</v>
      </c>
    </row>
    <row r="129" spans="1:35" ht="13" x14ac:dyDescent="0.3">
      <c r="A129" s="47" t="s">
        <v>345</v>
      </c>
    </row>
    <row r="133" spans="1:35" ht="13" x14ac:dyDescent="0.25">
      <c r="A133" s="48" t="s">
        <v>84</v>
      </c>
      <c r="B133" s="71" t="s">
        <v>90</v>
      </c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G133" s="24"/>
      <c r="AH133" s="24"/>
      <c r="AI133" s="24"/>
    </row>
    <row r="134" spans="1:35" x14ac:dyDescent="0.25">
      <c r="A134" s="12" t="s">
        <v>3</v>
      </c>
      <c r="B134" s="16" t="s">
        <v>118</v>
      </c>
      <c r="AG134" s="24"/>
      <c r="AH134" s="24"/>
      <c r="AI134" s="24"/>
    </row>
    <row r="135" spans="1:35" s="15" customFormat="1" ht="13" x14ac:dyDescent="0.25">
      <c r="A135" s="2" t="s">
        <v>2</v>
      </c>
      <c r="B135" s="2" t="s">
        <v>141</v>
      </c>
      <c r="AG135" s="17"/>
      <c r="AH135" s="17"/>
      <c r="AI135" s="17"/>
    </row>
    <row r="136" spans="1:35" x14ac:dyDescent="0.25">
      <c r="AG136" s="18"/>
      <c r="AH136" s="24"/>
      <c r="AI136" s="24" t="s">
        <v>329</v>
      </c>
    </row>
    <row r="137" spans="1:35" ht="13" x14ac:dyDescent="0.25">
      <c r="A137" s="49" t="s">
        <v>89</v>
      </c>
      <c r="B137" s="22" t="s">
        <v>166</v>
      </c>
      <c r="C137" s="22" t="s">
        <v>167</v>
      </c>
      <c r="D137" s="22" t="s">
        <v>168</v>
      </c>
      <c r="E137" s="22" t="s">
        <v>169</v>
      </c>
      <c r="F137" s="22" t="s">
        <v>170</v>
      </c>
      <c r="G137" s="22" t="s">
        <v>171</v>
      </c>
      <c r="H137" s="22" t="s">
        <v>172</v>
      </c>
      <c r="I137" s="22" t="s">
        <v>173</v>
      </c>
      <c r="J137" s="22" t="s">
        <v>174</v>
      </c>
      <c r="K137" s="22" t="s">
        <v>175</v>
      </c>
      <c r="L137" s="22" t="s">
        <v>176</v>
      </c>
      <c r="M137" s="22" t="s">
        <v>177</v>
      </c>
      <c r="N137" s="22" t="s">
        <v>178</v>
      </c>
      <c r="O137" s="22" t="s">
        <v>179</v>
      </c>
      <c r="P137" s="22" t="s">
        <v>180</v>
      </c>
      <c r="Q137" s="22" t="s">
        <v>181</v>
      </c>
      <c r="R137" s="22" t="s">
        <v>182</v>
      </c>
      <c r="S137" s="22" t="s">
        <v>183</v>
      </c>
      <c r="T137" s="22" t="s">
        <v>184</v>
      </c>
      <c r="U137" s="22" t="s">
        <v>185</v>
      </c>
      <c r="V137" s="22" t="s">
        <v>186</v>
      </c>
      <c r="W137" s="22" t="s">
        <v>187</v>
      </c>
      <c r="X137" s="22" t="s">
        <v>188</v>
      </c>
      <c r="Y137" s="22" t="s">
        <v>189</v>
      </c>
      <c r="Z137" s="22" t="s">
        <v>190</v>
      </c>
      <c r="AA137" s="22" t="s">
        <v>191</v>
      </c>
      <c r="AB137" s="22" t="s">
        <v>192</v>
      </c>
      <c r="AC137" s="22" t="s">
        <v>193</v>
      </c>
      <c r="AD137" s="22" t="s">
        <v>194</v>
      </c>
      <c r="AE137" s="22" t="s">
        <v>195</v>
      </c>
      <c r="AF137" s="22" t="s">
        <v>196</v>
      </c>
      <c r="AG137" s="22" t="s">
        <v>197</v>
      </c>
      <c r="AH137" s="22" t="s">
        <v>289</v>
      </c>
      <c r="AI137" s="24"/>
    </row>
    <row r="138" spans="1:35" ht="13" x14ac:dyDescent="0.25">
      <c r="A138" s="64" t="s">
        <v>48</v>
      </c>
      <c r="B138" s="26">
        <v>3718191.3360000001</v>
      </c>
      <c r="C138" s="26">
        <v>3650118.7760000001</v>
      </c>
      <c r="D138" s="26">
        <v>3709061.8229999999</v>
      </c>
      <c r="E138" s="26">
        <v>3439460.952</v>
      </c>
      <c r="F138" s="26">
        <v>3767782.9759999998</v>
      </c>
      <c r="G138" s="26">
        <v>3969388.9720000001</v>
      </c>
      <c r="H138" s="26">
        <v>3928474.574</v>
      </c>
      <c r="I138" s="26">
        <v>4168792.5350000001</v>
      </c>
      <c r="J138" s="26">
        <v>4224167.7110000001</v>
      </c>
      <c r="K138" s="27">
        <v>4131746.58</v>
      </c>
      <c r="L138" s="26">
        <v>4246371.0449999999</v>
      </c>
      <c r="M138" s="26">
        <v>4250250.0659999996</v>
      </c>
      <c r="N138" s="26">
        <v>4237013.034</v>
      </c>
      <c r="O138" s="26">
        <v>4204223.2960000001</v>
      </c>
      <c r="P138" s="26">
        <v>4288648.9069999997</v>
      </c>
      <c r="Q138" s="26">
        <v>4390530.8250000002</v>
      </c>
      <c r="R138" s="26">
        <v>4389247.6059999997</v>
      </c>
      <c r="S138" s="26">
        <v>4388766.8360000001</v>
      </c>
      <c r="T138" s="26">
        <v>4262430.2479999997</v>
      </c>
      <c r="U138" s="26">
        <v>3894673.3089999999</v>
      </c>
      <c r="V138" s="26">
        <v>4115925.443</v>
      </c>
      <c r="W138" s="27">
        <v>4040266.9</v>
      </c>
      <c r="X138" s="26">
        <v>3873676.7429999998</v>
      </c>
      <c r="Y138" s="27">
        <v>3739185.31</v>
      </c>
      <c r="Z138" s="26">
        <v>3823405.094</v>
      </c>
      <c r="AA138" s="26">
        <v>3696565.554</v>
      </c>
      <c r="AB138" s="27">
        <v>3687619.64</v>
      </c>
      <c r="AC138" s="26">
        <v>3976681.3450000002</v>
      </c>
      <c r="AD138" s="26">
        <v>3819999.682</v>
      </c>
      <c r="AE138" s="26">
        <v>3792260.4739999999</v>
      </c>
      <c r="AF138" s="26">
        <v>3765494.0019999999</v>
      </c>
      <c r="AG138" s="26">
        <v>3851224.4419999998</v>
      </c>
      <c r="AH138" s="26">
        <v>3267936.747</v>
      </c>
      <c r="AI138" s="24"/>
    </row>
    <row r="139" spans="1:35" ht="13" x14ac:dyDescent="0.25">
      <c r="A139" s="38" t="s">
        <v>68</v>
      </c>
      <c r="B139" s="30">
        <v>67924.131999999998</v>
      </c>
      <c r="C139" s="30">
        <v>68742.051999999996</v>
      </c>
      <c r="D139" s="30">
        <v>46699.264999999999</v>
      </c>
      <c r="E139" s="30">
        <v>42314.180999999997</v>
      </c>
      <c r="F139" s="30">
        <v>41557.709000000003</v>
      </c>
      <c r="G139" s="30">
        <v>42138.703999999998</v>
      </c>
      <c r="H139" s="30">
        <v>43983.069000000003</v>
      </c>
      <c r="I139" s="30">
        <v>42809.338000000003</v>
      </c>
      <c r="J139" s="30">
        <v>39952.031999999999</v>
      </c>
      <c r="K139" s="30">
        <v>36280.319000000003</v>
      </c>
      <c r="L139" s="30">
        <v>41206.618000000002</v>
      </c>
      <c r="M139" s="30">
        <v>41690.849000000002</v>
      </c>
      <c r="N139" s="30">
        <v>51674.017</v>
      </c>
      <c r="O139" s="30">
        <v>51581.718000000001</v>
      </c>
      <c r="P139" s="31">
        <v>59246.49</v>
      </c>
      <c r="Q139" s="30">
        <v>57783.881999999998</v>
      </c>
      <c r="R139" s="30">
        <v>63629.294000000002</v>
      </c>
      <c r="S139" s="30">
        <v>66538.994999999995</v>
      </c>
      <c r="T139" s="30">
        <v>68561.467000000004</v>
      </c>
      <c r="U139" s="30">
        <v>49986.027999999998</v>
      </c>
      <c r="V139" s="30">
        <v>57996.957000000002</v>
      </c>
      <c r="W139" s="31">
        <v>69784.73</v>
      </c>
      <c r="X139" s="30">
        <v>67748.930999999997</v>
      </c>
      <c r="Y139" s="30">
        <v>71632.729000000007</v>
      </c>
      <c r="Z139" s="30">
        <v>71576.266000000003</v>
      </c>
      <c r="AA139" s="30">
        <v>71801.512000000002</v>
      </c>
      <c r="AB139" s="30">
        <v>70119.441000000006</v>
      </c>
      <c r="AC139" s="30">
        <v>69630.168000000005</v>
      </c>
      <c r="AD139" s="31">
        <v>70785.240000000005</v>
      </c>
      <c r="AE139" s="30">
        <v>65771.180999999997</v>
      </c>
      <c r="AF139" s="30">
        <v>61000.413999999997</v>
      </c>
      <c r="AG139" s="30">
        <v>63919.290999999997</v>
      </c>
      <c r="AH139" s="30">
        <v>61179.504999999997</v>
      </c>
      <c r="AI139" s="67">
        <f>AH139/$AH$138</f>
        <v>1.8721141116382813E-2</v>
      </c>
    </row>
    <row r="140" spans="1:35" s="33" customFormat="1" ht="13" x14ac:dyDescent="0.25">
      <c r="A140" s="41" t="s">
        <v>93</v>
      </c>
      <c r="B140" s="27">
        <v>0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67">
        <f t="shared" ref="AI140:AI144" si="148">AH140/$AH$138</f>
        <v>0</v>
      </c>
    </row>
    <row r="141" spans="1:35" s="33" customFormat="1" ht="13" x14ac:dyDescent="0.25">
      <c r="A141" s="41" t="s">
        <v>94</v>
      </c>
      <c r="B141" s="30">
        <v>183.59299999999999</v>
      </c>
      <c r="C141" s="30">
        <v>100.922</v>
      </c>
      <c r="D141" s="30">
        <v>165.58199999999999</v>
      </c>
      <c r="E141" s="30">
        <v>282.63499999999999</v>
      </c>
      <c r="F141" s="30">
        <v>224.511</v>
      </c>
      <c r="G141" s="30">
        <v>240.79599999999999</v>
      </c>
      <c r="H141" s="31">
        <v>264.67</v>
      </c>
      <c r="I141" s="30">
        <v>275.66699999999997</v>
      </c>
      <c r="J141" s="31">
        <v>235.77</v>
      </c>
      <c r="K141" s="30">
        <v>193.52199999999999</v>
      </c>
      <c r="L141" s="30">
        <v>267.56200000000001</v>
      </c>
      <c r="M141" s="30">
        <v>325.221</v>
      </c>
      <c r="N141" s="30">
        <v>323.44600000000003</v>
      </c>
      <c r="O141" s="30">
        <v>339.12400000000002</v>
      </c>
      <c r="P141" s="30">
        <v>366.25099999999998</v>
      </c>
      <c r="Q141" s="31">
        <v>384.53</v>
      </c>
      <c r="R141" s="30">
        <v>393.209</v>
      </c>
      <c r="S141" s="30">
        <v>379.77300000000002</v>
      </c>
      <c r="T141" s="30">
        <v>474.976</v>
      </c>
      <c r="U141" s="30">
        <v>556.99099999999999</v>
      </c>
      <c r="V141" s="30">
        <v>651.596</v>
      </c>
      <c r="W141" s="30">
        <v>641.077</v>
      </c>
      <c r="X141" s="30">
        <v>712.00599999999997</v>
      </c>
      <c r="Y141" s="30">
        <v>666.27200000000005</v>
      </c>
      <c r="Z141" s="30">
        <v>777.46600000000001</v>
      </c>
      <c r="AA141" s="30">
        <v>942.29200000000003</v>
      </c>
      <c r="AB141" s="30">
        <v>857.09199999999998</v>
      </c>
      <c r="AC141" s="30">
        <v>2935.2809999999999</v>
      </c>
      <c r="AD141" s="30">
        <v>2775.7489999999998</v>
      </c>
      <c r="AE141" s="30">
        <v>2684.9169999999999</v>
      </c>
      <c r="AF141" s="30">
        <v>2889.6689999999999</v>
      </c>
      <c r="AG141" s="30">
        <v>2660.0949999999998</v>
      </c>
      <c r="AH141" s="30">
        <v>2177.835</v>
      </c>
      <c r="AI141" s="67">
        <f t="shared" si="148"/>
        <v>6.6642507753532116E-4</v>
      </c>
    </row>
    <row r="142" spans="1:35" ht="13" x14ac:dyDescent="0.25">
      <c r="A142" s="38" t="s">
        <v>73</v>
      </c>
      <c r="B142" s="26">
        <v>591068.97199999995</v>
      </c>
      <c r="C142" s="26">
        <v>543574.22400000005</v>
      </c>
      <c r="D142" s="26">
        <v>601851.05500000005</v>
      </c>
      <c r="E142" s="26">
        <v>540936.848</v>
      </c>
      <c r="F142" s="26">
        <v>554842.42500000005</v>
      </c>
      <c r="G142" s="26">
        <v>573756.93500000006</v>
      </c>
      <c r="H142" s="26">
        <v>593567.31799999997</v>
      </c>
      <c r="I142" s="26">
        <v>620559.826</v>
      </c>
      <c r="J142" s="26">
        <v>576162.55200000003</v>
      </c>
      <c r="K142" s="26">
        <v>573159.61100000003</v>
      </c>
      <c r="L142" s="26">
        <v>607059.86699999997</v>
      </c>
      <c r="M142" s="26">
        <v>582540.58100000001</v>
      </c>
      <c r="N142" s="26">
        <v>523413.97499999998</v>
      </c>
      <c r="O142" s="26">
        <v>544256.47900000005</v>
      </c>
      <c r="P142" s="26">
        <v>570014.88699999999</v>
      </c>
      <c r="Q142" s="26">
        <v>590015.84199999995</v>
      </c>
      <c r="R142" s="26">
        <v>537494.174</v>
      </c>
      <c r="S142" s="26">
        <v>577825.69499999995</v>
      </c>
      <c r="T142" s="26">
        <v>558140.26100000006</v>
      </c>
      <c r="U142" s="26">
        <v>503104.69799999997</v>
      </c>
      <c r="V142" s="26">
        <v>571374.24600000004</v>
      </c>
      <c r="W142" s="26">
        <v>600584.26500000001</v>
      </c>
      <c r="X142" s="26">
        <v>584464.63199999998</v>
      </c>
      <c r="Y142" s="26">
        <v>572752.49399999995</v>
      </c>
      <c r="Z142" s="26">
        <v>598701.78599999996</v>
      </c>
      <c r="AA142" s="26">
        <v>573242.08100000001</v>
      </c>
      <c r="AB142" s="26">
        <v>566893.14800000004</v>
      </c>
      <c r="AC142" s="26">
        <v>622695.09900000005</v>
      </c>
      <c r="AD142" s="26">
        <v>611560.60800000001</v>
      </c>
      <c r="AE142" s="26">
        <v>636091.17599999998</v>
      </c>
      <c r="AF142" s="26">
        <v>616770.00100000005</v>
      </c>
      <c r="AG142" s="26">
        <v>600242.84400000004</v>
      </c>
      <c r="AH142" s="27">
        <v>434675.84</v>
      </c>
      <c r="AI142" s="67">
        <f t="shared" si="148"/>
        <v>0.1330123174504638</v>
      </c>
    </row>
    <row r="143" spans="1:35" ht="13" x14ac:dyDescent="0.25">
      <c r="A143" s="38" t="s">
        <v>86</v>
      </c>
      <c r="B143" s="30">
        <v>3058404.4389999998</v>
      </c>
      <c r="C143" s="30">
        <v>3037381.1779999998</v>
      </c>
      <c r="D143" s="30">
        <v>3060345.9210000001</v>
      </c>
      <c r="E143" s="30">
        <v>2855927.2880000002</v>
      </c>
      <c r="F143" s="30">
        <v>3171158.3309999998</v>
      </c>
      <c r="G143" s="30">
        <v>3353252.5380000002</v>
      </c>
      <c r="H143" s="30">
        <v>3290659.517</v>
      </c>
      <c r="I143" s="30">
        <v>3504546.5040000002</v>
      </c>
      <c r="J143" s="30">
        <v>3607318.7560000001</v>
      </c>
      <c r="K143" s="30">
        <v>3522113.128</v>
      </c>
      <c r="L143" s="30">
        <v>3597836.9980000001</v>
      </c>
      <c r="M143" s="30">
        <v>3625693.415</v>
      </c>
      <c r="N143" s="30">
        <v>3661601.5959999999</v>
      </c>
      <c r="O143" s="30">
        <v>3608045.9750000001</v>
      </c>
      <c r="P143" s="30">
        <v>3659021.2779999999</v>
      </c>
      <c r="Q143" s="30">
        <v>3742346.571</v>
      </c>
      <c r="R143" s="30">
        <v>3787730.9279999998</v>
      </c>
      <c r="S143" s="30">
        <v>3743605.3739999998</v>
      </c>
      <c r="T143" s="30">
        <v>3635253.5449999999</v>
      </c>
      <c r="U143" s="30">
        <v>3341025.5929999999</v>
      </c>
      <c r="V143" s="30">
        <v>3485267.6430000002</v>
      </c>
      <c r="W143" s="30">
        <v>3368540.8280000002</v>
      </c>
      <c r="X143" s="30">
        <v>3220132.1740000001</v>
      </c>
      <c r="Y143" s="30">
        <v>3093417.8160000001</v>
      </c>
      <c r="Z143" s="30">
        <v>3151557.5759999999</v>
      </c>
      <c r="AA143" s="30">
        <v>3049858.6690000002</v>
      </c>
      <c r="AB143" s="30">
        <v>3049001.9589999998</v>
      </c>
      <c r="AC143" s="30">
        <v>3280688.6120000002</v>
      </c>
      <c r="AD143" s="30">
        <v>3134085.6209999998</v>
      </c>
      <c r="AE143" s="30">
        <v>3086720.6850000001</v>
      </c>
      <c r="AF143" s="30">
        <v>3084241.9920000001</v>
      </c>
      <c r="AG143" s="30">
        <v>3183677.5950000002</v>
      </c>
      <c r="AH143" s="30">
        <v>2769103.159</v>
      </c>
      <c r="AI143" s="67">
        <f t="shared" si="148"/>
        <v>0.84735518872636251</v>
      </c>
    </row>
    <row r="144" spans="1:35" ht="13" x14ac:dyDescent="0.25">
      <c r="A144" s="38" t="s">
        <v>87</v>
      </c>
      <c r="B144" s="27">
        <v>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  <c r="AI144" s="67">
        <f t="shared" si="148"/>
        <v>0</v>
      </c>
    </row>
    <row r="145" spans="1:34" ht="13" x14ac:dyDescent="0.25">
      <c r="A145" s="43" t="s">
        <v>11</v>
      </c>
      <c r="B145" s="34" t="s">
        <v>4</v>
      </c>
      <c r="C145" s="34" t="s">
        <v>4</v>
      </c>
      <c r="D145" s="34" t="s">
        <v>4</v>
      </c>
      <c r="E145" s="34" t="s">
        <v>4</v>
      </c>
      <c r="F145" s="34" t="s">
        <v>4</v>
      </c>
      <c r="G145" s="34" t="s">
        <v>4</v>
      </c>
      <c r="H145" s="34" t="s">
        <v>4</v>
      </c>
      <c r="I145" s="34" t="s">
        <v>4</v>
      </c>
      <c r="J145" s="34" t="s">
        <v>4</v>
      </c>
      <c r="K145" s="34" t="s">
        <v>4</v>
      </c>
      <c r="L145" s="34" t="s">
        <v>4</v>
      </c>
      <c r="M145" s="34" t="s">
        <v>4</v>
      </c>
      <c r="N145" s="34" t="s">
        <v>4</v>
      </c>
      <c r="O145" s="34" t="s">
        <v>4</v>
      </c>
      <c r="P145" s="34" t="s">
        <v>4</v>
      </c>
      <c r="Q145" s="34" t="s">
        <v>4</v>
      </c>
      <c r="R145" s="34" t="s">
        <v>4</v>
      </c>
      <c r="S145" s="34" t="s">
        <v>4</v>
      </c>
      <c r="T145" s="34" t="s">
        <v>4</v>
      </c>
      <c r="U145" s="34" t="s">
        <v>4</v>
      </c>
      <c r="V145" s="34" t="s">
        <v>4</v>
      </c>
      <c r="W145" s="34" t="s">
        <v>4</v>
      </c>
      <c r="X145" s="34" t="s">
        <v>4</v>
      </c>
      <c r="Y145" s="34" t="s">
        <v>4</v>
      </c>
      <c r="Z145" s="34" t="s">
        <v>4</v>
      </c>
      <c r="AA145" s="34" t="s">
        <v>4</v>
      </c>
      <c r="AB145" s="34" t="s">
        <v>4</v>
      </c>
      <c r="AC145" s="34" t="s">
        <v>4</v>
      </c>
      <c r="AD145" s="34" t="s">
        <v>4</v>
      </c>
      <c r="AE145" s="34" t="s">
        <v>4</v>
      </c>
      <c r="AF145" s="34" t="s">
        <v>4</v>
      </c>
      <c r="AG145" s="34" t="s">
        <v>4</v>
      </c>
      <c r="AH145" s="34" t="s">
        <v>4</v>
      </c>
    </row>
    <row r="146" spans="1:34" ht="13" x14ac:dyDescent="0.25">
      <c r="A146" s="38" t="s">
        <v>6</v>
      </c>
      <c r="B146" s="69" t="s">
        <v>4</v>
      </c>
      <c r="C146" s="69" t="s">
        <v>4</v>
      </c>
      <c r="D146" s="69" t="s">
        <v>4</v>
      </c>
      <c r="E146" s="69" t="s">
        <v>4</v>
      </c>
      <c r="F146" s="69" t="s">
        <v>4</v>
      </c>
      <c r="G146" s="69" t="s">
        <v>4</v>
      </c>
      <c r="H146" s="69" t="s">
        <v>4</v>
      </c>
      <c r="I146" s="69" t="s">
        <v>4</v>
      </c>
      <c r="J146" s="69" t="s">
        <v>4</v>
      </c>
      <c r="K146" s="69" t="s">
        <v>4</v>
      </c>
      <c r="L146" s="69" t="s">
        <v>4</v>
      </c>
      <c r="M146" s="69" t="s">
        <v>4</v>
      </c>
      <c r="N146" s="69" t="s">
        <v>4</v>
      </c>
      <c r="O146" s="69" t="s">
        <v>4</v>
      </c>
      <c r="P146" s="69" t="s">
        <v>4</v>
      </c>
      <c r="Q146" s="69" t="s">
        <v>4</v>
      </c>
      <c r="R146" s="69" t="s">
        <v>4</v>
      </c>
      <c r="S146" s="69" t="s">
        <v>4</v>
      </c>
      <c r="T146" s="69" t="s">
        <v>4</v>
      </c>
      <c r="U146" s="69" t="s">
        <v>4</v>
      </c>
      <c r="V146" s="69" t="s">
        <v>4</v>
      </c>
      <c r="W146" s="69" t="s">
        <v>4</v>
      </c>
      <c r="X146" s="69" t="s">
        <v>4</v>
      </c>
      <c r="Y146" s="69" t="s">
        <v>4</v>
      </c>
      <c r="Z146" s="69" t="s">
        <v>4</v>
      </c>
      <c r="AA146" s="69" t="s">
        <v>4</v>
      </c>
      <c r="AB146" s="69" t="s">
        <v>4</v>
      </c>
      <c r="AC146" s="69" t="s">
        <v>4</v>
      </c>
      <c r="AD146" s="69" t="s">
        <v>4</v>
      </c>
      <c r="AE146" s="69" t="s">
        <v>4</v>
      </c>
      <c r="AF146" s="69" t="s">
        <v>4</v>
      </c>
      <c r="AG146" s="69" t="s">
        <v>4</v>
      </c>
      <c r="AH146" s="69" t="s">
        <v>4</v>
      </c>
    </row>
    <row r="147" spans="1:34" ht="13" x14ac:dyDescent="0.25">
      <c r="A147" s="38" t="s">
        <v>9</v>
      </c>
      <c r="B147" s="34" t="s">
        <v>4</v>
      </c>
      <c r="C147" s="34" t="s">
        <v>4</v>
      </c>
      <c r="D147" s="34" t="s">
        <v>4</v>
      </c>
      <c r="E147" s="34" t="s">
        <v>4</v>
      </c>
      <c r="F147" s="34" t="s">
        <v>4</v>
      </c>
      <c r="G147" s="34" t="s">
        <v>4</v>
      </c>
      <c r="H147" s="34" t="s">
        <v>4</v>
      </c>
      <c r="I147" s="34" t="s">
        <v>4</v>
      </c>
      <c r="J147" s="34" t="s">
        <v>4</v>
      </c>
      <c r="K147" s="34" t="s">
        <v>4</v>
      </c>
      <c r="L147" s="34" t="s">
        <v>4</v>
      </c>
      <c r="M147" s="34" t="s">
        <v>4</v>
      </c>
      <c r="N147" s="34" t="s">
        <v>4</v>
      </c>
      <c r="O147" s="34" t="s">
        <v>4</v>
      </c>
      <c r="P147" s="34" t="s">
        <v>4</v>
      </c>
      <c r="Q147" s="34" t="s">
        <v>4</v>
      </c>
      <c r="R147" s="34" t="s">
        <v>4</v>
      </c>
      <c r="S147" s="34" t="s">
        <v>4</v>
      </c>
      <c r="T147" s="34" t="s">
        <v>4</v>
      </c>
      <c r="U147" s="34" t="s">
        <v>4</v>
      </c>
      <c r="V147" s="34" t="s">
        <v>4</v>
      </c>
      <c r="W147" s="34" t="s">
        <v>4</v>
      </c>
      <c r="X147" s="34" t="s">
        <v>4</v>
      </c>
      <c r="Y147" s="34" t="s">
        <v>4</v>
      </c>
      <c r="Z147" s="34" t="s">
        <v>4</v>
      </c>
      <c r="AA147" s="34" t="s">
        <v>4</v>
      </c>
      <c r="AB147" s="34" t="s">
        <v>4</v>
      </c>
      <c r="AC147" s="34" t="s">
        <v>4</v>
      </c>
      <c r="AD147" s="34" t="s">
        <v>4</v>
      </c>
      <c r="AE147" s="34" t="s">
        <v>4</v>
      </c>
      <c r="AF147" s="34" t="s">
        <v>4</v>
      </c>
      <c r="AG147" s="34" t="s">
        <v>4</v>
      </c>
      <c r="AH147" s="34" t="s">
        <v>4</v>
      </c>
    </row>
    <row r="148" spans="1:34" ht="13" x14ac:dyDescent="0.25">
      <c r="A148" s="45" t="s">
        <v>88</v>
      </c>
      <c r="B148" s="69" t="s">
        <v>4</v>
      </c>
      <c r="C148" s="69" t="s">
        <v>4</v>
      </c>
      <c r="D148" s="69" t="s">
        <v>4</v>
      </c>
      <c r="E148" s="69" t="s">
        <v>4</v>
      </c>
      <c r="F148" s="69" t="s">
        <v>4</v>
      </c>
      <c r="G148" s="69" t="s">
        <v>4</v>
      </c>
      <c r="H148" s="69" t="s">
        <v>4</v>
      </c>
      <c r="I148" s="69" t="s">
        <v>4</v>
      </c>
      <c r="J148" s="69" t="s">
        <v>4</v>
      </c>
      <c r="K148" s="69" t="s">
        <v>4</v>
      </c>
      <c r="L148" s="69" t="s">
        <v>4</v>
      </c>
      <c r="M148" s="69" t="s">
        <v>4</v>
      </c>
      <c r="N148" s="69" t="s">
        <v>4</v>
      </c>
      <c r="O148" s="69" t="s">
        <v>4</v>
      </c>
      <c r="P148" s="69" t="s">
        <v>4</v>
      </c>
      <c r="Q148" s="69" t="s">
        <v>4</v>
      </c>
      <c r="R148" s="69" t="s">
        <v>4</v>
      </c>
      <c r="S148" s="69" t="s">
        <v>4</v>
      </c>
      <c r="T148" s="69" t="s">
        <v>4</v>
      </c>
      <c r="U148" s="69" t="s">
        <v>4</v>
      </c>
      <c r="V148" s="69" t="s">
        <v>4</v>
      </c>
      <c r="W148" s="69" t="s">
        <v>4</v>
      </c>
      <c r="X148" s="69" t="s">
        <v>4</v>
      </c>
      <c r="Y148" s="69" t="s">
        <v>4</v>
      </c>
      <c r="Z148" s="69" t="s">
        <v>4</v>
      </c>
      <c r="AA148" s="69" t="s">
        <v>4</v>
      </c>
      <c r="AB148" s="69" t="s">
        <v>4</v>
      </c>
      <c r="AC148" s="69" t="s">
        <v>4</v>
      </c>
      <c r="AD148" s="69" t="s">
        <v>4</v>
      </c>
      <c r="AE148" s="69" t="s">
        <v>4</v>
      </c>
      <c r="AF148" s="69" t="s">
        <v>4</v>
      </c>
      <c r="AG148" s="69" t="s">
        <v>4</v>
      </c>
      <c r="AH148" s="69" t="s">
        <v>4</v>
      </c>
    </row>
    <row r="149" spans="1:34" ht="13" x14ac:dyDescent="0.3">
      <c r="A149" s="47"/>
    </row>
    <row r="150" spans="1:34" ht="13" x14ac:dyDescent="0.3">
      <c r="A150" s="47"/>
    </row>
    <row r="151" spans="1:34" ht="13" x14ac:dyDescent="0.3">
      <c r="A151" s="47"/>
    </row>
    <row r="152" spans="1:34" ht="13" x14ac:dyDescent="0.25">
      <c r="A152" s="15" t="s">
        <v>294</v>
      </c>
    </row>
    <row r="153" spans="1:34" x14ac:dyDescent="0.25">
      <c r="A153" s="2" t="s">
        <v>142</v>
      </c>
    </row>
    <row r="154" spans="1:34" ht="13" x14ac:dyDescent="0.3">
      <c r="A154" s="47"/>
    </row>
    <row r="155" spans="1:34" ht="13" x14ac:dyDescent="0.25">
      <c r="A155" s="35"/>
      <c r="B155" s="36">
        <v>1990</v>
      </c>
      <c r="C155" s="36">
        <v>1991</v>
      </c>
      <c r="D155" s="36">
        <v>1992</v>
      </c>
      <c r="E155" s="36">
        <v>1993</v>
      </c>
      <c r="F155" s="36">
        <v>1994</v>
      </c>
      <c r="G155" s="36">
        <v>1995</v>
      </c>
      <c r="H155" s="36">
        <v>1996</v>
      </c>
      <c r="I155" s="36">
        <v>1997</v>
      </c>
      <c r="J155" s="36">
        <v>1998</v>
      </c>
      <c r="K155" s="36">
        <v>1999</v>
      </c>
      <c r="L155" s="36">
        <v>2000</v>
      </c>
      <c r="M155" s="36">
        <v>2001</v>
      </c>
      <c r="N155" s="36">
        <v>2002</v>
      </c>
      <c r="O155" s="36">
        <v>2003</v>
      </c>
      <c r="P155" s="36">
        <v>2004</v>
      </c>
      <c r="Q155" s="36">
        <v>2005</v>
      </c>
      <c r="R155" s="36">
        <v>2006</v>
      </c>
      <c r="S155" s="36">
        <v>2007</v>
      </c>
      <c r="T155" s="36">
        <v>2008</v>
      </c>
      <c r="U155" s="36">
        <v>2009</v>
      </c>
      <c r="V155" s="36">
        <v>2010</v>
      </c>
      <c r="W155" s="36">
        <v>2011</v>
      </c>
      <c r="X155" s="36">
        <v>2012</v>
      </c>
      <c r="Y155" s="36">
        <v>2013</v>
      </c>
      <c r="Z155" s="36">
        <v>2014</v>
      </c>
      <c r="AA155" s="36">
        <v>2015</v>
      </c>
      <c r="AB155" s="36">
        <v>2016</v>
      </c>
      <c r="AC155" s="36">
        <v>2017</v>
      </c>
      <c r="AD155" s="36">
        <v>2018</v>
      </c>
      <c r="AE155" s="36">
        <v>2019</v>
      </c>
      <c r="AF155" s="36">
        <v>2020</v>
      </c>
      <c r="AG155" s="36">
        <v>2021</v>
      </c>
      <c r="AH155" s="36">
        <v>2022</v>
      </c>
    </row>
    <row r="156" spans="1:34" ht="13" x14ac:dyDescent="0.25">
      <c r="A156" s="72" t="s">
        <v>113</v>
      </c>
      <c r="B156" s="73">
        <f t="shared" ref="B156:AB156" si="149">B143/1000</f>
        <v>3058.4044389999999</v>
      </c>
      <c r="C156" s="73">
        <f t="shared" si="149"/>
        <v>3037.3811779999996</v>
      </c>
      <c r="D156" s="73">
        <f t="shared" si="149"/>
        <v>3060.3459210000001</v>
      </c>
      <c r="E156" s="73">
        <f t="shared" si="149"/>
        <v>2855.9272880000003</v>
      </c>
      <c r="F156" s="73">
        <f t="shared" si="149"/>
        <v>3171.1583309999996</v>
      </c>
      <c r="G156" s="73">
        <f t="shared" si="149"/>
        <v>3353.2525380000002</v>
      </c>
      <c r="H156" s="73">
        <f t="shared" si="149"/>
        <v>3290.6595170000001</v>
      </c>
      <c r="I156" s="73">
        <f t="shared" si="149"/>
        <v>3504.5465040000004</v>
      </c>
      <c r="J156" s="73">
        <f t="shared" si="149"/>
        <v>3607.3187560000001</v>
      </c>
      <c r="K156" s="73">
        <f t="shared" si="149"/>
        <v>3522.113128</v>
      </c>
      <c r="L156" s="73">
        <f t="shared" si="149"/>
        <v>3597.8369980000002</v>
      </c>
      <c r="M156" s="73">
        <f t="shared" si="149"/>
        <v>3625.6934150000002</v>
      </c>
      <c r="N156" s="73">
        <f t="shared" si="149"/>
        <v>3661.601596</v>
      </c>
      <c r="O156" s="73">
        <f t="shared" si="149"/>
        <v>3608.045975</v>
      </c>
      <c r="P156" s="73">
        <f t="shared" si="149"/>
        <v>3659.0212779999997</v>
      </c>
      <c r="Q156" s="73">
        <f t="shared" si="149"/>
        <v>3742.346571</v>
      </c>
      <c r="R156" s="73">
        <f t="shared" si="149"/>
        <v>3787.7309279999999</v>
      </c>
      <c r="S156" s="73">
        <f t="shared" si="149"/>
        <v>3743.6053739999998</v>
      </c>
      <c r="T156" s="73">
        <f t="shared" si="149"/>
        <v>3635.253545</v>
      </c>
      <c r="U156" s="73">
        <f t="shared" si="149"/>
        <v>3341.0255929999998</v>
      </c>
      <c r="V156" s="73">
        <f t="shared" si="149"/>
        <v>3485.2676430000001</v>
      </c>
      <c r="W156" s="73">
        <f t="shared" si="149"/>
        <v>3368.5408280000001</v>
      </c>
      <c r="X156" s="73">
        <f t="shared" si="149"/>
        <v>3220.1321740000003</v>
      </c>
      <c r="Y156" s="73">
        <f t="shared" si="149"/>
        <v>3093.4178160000001</v>
      </c>
      <c r="Z156" s="73">
        <f t="shared" si="149"/>
        <v>3151.5575759999997</v>
      </c>
      <c r="AA156" s="73">
        <f t="shared" si="149"/>
        <v>3049.8586690000002</v>
      </c>
      <c r="AB156" s="73">
        <f t="shared" si="149"/>
        <v>3049.0019589999997</v>
      </c>
      <c r="AC156" s="73">
        <f t="shared" ref="AC156:AE156" si="150">AC143/1000</f>
        <v>3280.6886120000004</v>
      </c>
      <c r="AD156" s="73">
        <f t="shared" si="150"/>
        <v>3134.0856209999997</v>
      </c>
      <c r="AE156" s="44">
        <f t="shared" si="150"/>
        <v>3086.7206850000002</v>
      </c>
      <c r="AF156" s="44">
        <f t="shared" ref="AF156:AG156" si="151">AF143/1000</f>
        <v>3084.2419920000002</v>
      </c>
      <c r="AG156" s="44">
        <f t="shared" si="151"/>
        <v>3183.6775950000001</v>
      </c>
      <c r="AH156" s="44">
        <f t="shared" ref="AH156" si="152">AH143/1000</f>
        <v>2769.1031589999998</v>
      </c>
    </row>
    <row r="157" spans="1:34" ht="13" x14ac:dyDescent="0.25">
      <c r="A157" s="43" t="s">
        <v>73</v>
      </c>
      <c r="B157" s="44">
        <f t="shared" ref="B157:AB157" si="153">B142/1000</f>
        <v>591.06897199999992</v>
      </c>
      <c r="C157" s="44">
        <f t="shared" si="153"/>
        <v>543.57422400000007</v>
      </c>
      <c r="D157" s="44">
        <f t="shared" si="153"/>
        <v>601.85105500000009</v>
      </c>
      <c r="E157" s="44">
        <f t="shared" si="153"/>
        <v>540.93684800000005</v>
      </c>
      <c r="F157" s="44">
        <f t="shared" si="153"/>
        <v>554.84242500000005</v>
      </c>
      <c r="G157" s="44">
        <f t="shared" si="153"/>
        <v>573.75693500000011</v>
      </c>
      <c r="H157" s="44">
        <f t="shared" si="153"/>
        <v>593.567318</v>
      </c>
      <c r="I157" s="44">
        <f t="shared" si="153"/>
        <v>620.55982600000004</v>
      </c>
      <c r="J157" s="44">
        <f t="shared" si="153"/>
        <v>576.16255200000001</v>
      </c>
      <c r="K157" s="44">
        <f t="shared" si="153"/>
        <v>573.15961100000004</v>
      </c>
      <c r="L157" s="44">
        <f t="shared" si="153"/>
        <v>607.05986699999994</v>
      </c>
      <c r="M157" s="44">
        <f t="shared" si="153"/>
        <v>582.54058099999997</v>
      </c>
      <c r="N157" s="44">
        <f t="shared" si="153"/>
        <v>523.41397499999994</v>
      </c>
      <c r="O157" s="44">
        <f t="shared" si="153"/>
        <v>544.25647900000001</v>
      </c>
      <c r="P157" s="44">
        <f t="shared" si="153"/>
        <v>570.01488700000004</v>
      </c>
      <c r="Q157" s="44">
        <f t="shared" si="153"/>
        <v>590.01584199999991</v>
      </c>
      <c r="R157" s="44">
        <f t="shared" si="153"/>
        <v>537.49417400000004</v>
      </c>
      <c r="S157" s="44">
        <f t="shared" si="153"/>
        <v>577.825695</v>
      </c>
      <c r="T157" s="44">
        <f t="shared" si="153"/>
        <v>558.14026100000001</v>
      </c>
      <c r="U157" s="44">
        <f t="shared" si="153"/>
        <v>503.10469799999998</v>
      </c>
      <c r="V157" s="44">
        <f t="shared" si="153"/>
        <v>571.37424600000008</v>
      </c>
      <c r="W157" s="44">
        <f t="shared" si="153"/>
        <v>600.58426499999996</v>
      </c>
      <c r="X157" s="44">
        <f t="shared" si="153"/>
        <v>584.46463199999994</v>
      </c>
      <c r="Y157" s="44">
        <f t="shared" si="153"/>
        <v>572.75249399999996</v>
      </c>
      <c r="Z157" s="44">
        <f t="shared" si="153"/>
        <v>598.70178599999997</v>
      </c>
      <c r="AA157" s="44">
        <f t="shared" si="153"/>
        <v>573.24208099999998</v>
      </c>
      <c r="AB157" s="44">
        <f t="shared" si="153"/>
        <v>566.893148</v>
      </c>
      <c r="AC157" s="44">
        <f t="shared" ref="AC157:AE157" si="154">AC142/1000</f>
        <v>622.69509900000003</v>
      </c>
      <c r="AD157" s="44">
        <f t="shared" si="154"/>
        <v>611.560608</v>
      </c>
      <c r="AE157" s="44">
        <f t="shared" si="154"/>
        <v>636.09117600000002</v>
      </c>
      <c r="AF157" s="44">
        <f t="shared" ref="AF157:AG157" si="155">AF142/1000</f>
        <v>616.77000100000009</v>
      </c>
      <c r="AG157" s="44">
        <f t="shared" si="155"/>
        <v>600.24284399999999</v>
      </c>
      <c r="AH157" s="44">
        <f t="shared" ref="AH157" si="156">AH142/1000</f>
        <v>434.67584000000005</v>
      </c>
    </row>
    <row r="158" spans="1:34" ht="13" x14ac:dyDescent="0.25">
      <c r="A158" s="38" t="s">
        <v>68</v>
      </c>
      <c r="B158" s="39">
        <f t="shared" ref="B158:AB158" si="157">B139/1000</f>
        <v>67.924132</v>
      </c>
      <c r="C158" s="39">
        <f t="shared" si="157"/>
        <v>68.742052000000001</v>
      </c>
      <c r="D158" s="39">
        <f t="shared" si="157"/>
        <v>46.699264999999997</v>
      </c>
      <c r="E158" s="39">
        <f t="shared" si="157"/>
        <v>42.314180999999998</v>
      </c>
      <c r="F158" s="39">
        <f t="shared" si="157"/>
        <v>41.557709000000003</v>
      </c>
      <c r="G158" s="39">
        <f t="shared" si="157"/>
        <v>42.138703999999997</v>
      </c>
      <c r="H158" s="39">
        <f t="shared" si="157"/>
        <v>43.983069</v>
      </c>
      <c r="I158" s="39">
        <f t="shared" si="157"/>
        <v>42.809338000000004</v>
      </c>
      <c r="J158" s="39">
        <f t="shared" si="157"/>
        <v>39.952032000000003</v>
      </c>
      <c r="K158" s="39">
        <f t="shared" si="157"/>
        <v>36.280319000000006</v>
      </c>
      <c r="L158" s="39">
        <f t="shared" si="157"/>
        <v>41.206617999999999</v>
      </c>
      <c r="M158" s="39">
        <f t="shared" si="157"/>
        <v>41.690849</v>
      </c>
      <c r="N158" s="39">
        <f t="shared" si="157"/>
        <v>51.674016999999999</v>
      </c>
      <c r="O158" s="39">
        <f t="shared" si="157"/>
        <v>51.581718000000002</v>
      </c>
      <c r="P158" s="39">
        <f t="shared" si="157"/>
        <v>59.246490000000001</v>
      </c>
      <c r="Q158" s="39">
        <f t="shared" si="157"/>
        <v>57.783881999999998</v>
      </c>
      <c r="R158" s="39">
        <f t="shared" si="157"/>
        <v>63.629294000000002</v>
      </c>
      <c r="S158" s="39">
        <f t="shared" si="157"/>
        <v>66.538995</v>
      </c>
      <c r="T158" s="39">
        <f t="shared" si="157"/>
        <v>68.561467000000007</v>
      </c>
      <c r="U158" s="39">
        <f t="shared" si="157"/>
        <v>49.986027999999997</v>
      </c>
      <c r="V158" s="39">
        <f t="shared" si="157"/>
        <v>57.996957000000002</v>
      </c>
      <c r="W158" s="39">
        <f t="shared" si="157"/>
        <v>69.784729999999996</v>
      </c>
      <c r="X158" s="39">
        <f t="shared" si="157"/>
        <v>67.748930999999999</v>
      </c>
      <c r="Y158" s="39">
        <f t="shared" si="157"/>
        <v>71.632729000000012</v>
      </c>
      <c r="Z158" s="39">
        <f t="shared" si="157"/>
        <v>71.576266000000004</v>
      </c>
      <c r="AA158" s="39">
        <f t="shared" si="157"/>
        <v>71.801512000000002</v>
      </c>
      <c r="AB158" s="39">
        <f t="shared" si="157"/>
        <v>70.119441000000009</v>
      </c>
      <c r="AC158" s="39">
        <f t="shared" ref="AC158:AD158" si="158">AC139/1000</f>
        <v>69.630168000000012</v>
      </c>
      <c r="AD158" s="73">
        <f t="shared" si="158"/>
        <v>70.785240000000002</v>
      </c>
      <c r="AE158" s="44">
        <f t="shared" ref="AE158:AF160" si="159">AE139/1000</f>
        <v>65.771180999999999</v>
      </c>
      <c r="AF158" s="44">
        <f t="shared" si="159"/>
        <v>61.000413999999999</v>
      </c>
      <c r="AG158" s="44">
        <f t="shared" ref="AG158:AH158" si="160">AG139/1000</f>
        <v>63.919290999999994</v>
      </c>
      <c r="AH158" s="44">
        <f t="shared" si="160"/>
        <v>61.179504999999999</v>
      </c>
    </row>
    <row r="159" spans="1:34" ht="13" x14ac:dyDescent="0.25">
      <c r="A159" s="68" t="s">
        <v>93</v>
      </c>
      <c r="B159" s="44">
        <f t="shared" ref="B159:AB159" si="161">B140/1000</f>
        <v>0</v>
      </c>
      <c r="C159" s="44">
        <f t="shared" si="161"/>
        <v>0</v>
      </c>
      <c r="D159" s="44">
        <f t="shared" si="161"/>
        <v>0</v>
      </c>
      <c r="E159" s="44">
        <f t="shared" si="161"/>
        <v>0</v>
      </c>
      <c r="F159" s="44">
        <f t="shared" si="161"/>
        <v>0</v>
      </c>
      <c r="G159" s="44">
        <f t="shared" si="161"/>
        <v>0</v>
      </c>
      <c r="H159" s="44">
        <f t="shared" si="161"/>
        <v>0</v>
      </c>
      <c r="I159" s="44">
        <f t="shared" si="161"/>
        <v>0</v>
      </c>
      <c r="J159" s="44">
        <f t="shared" si="161"/>
        <v>0</v>
      </c>
      <c r="K159" s="44">
        <f t="shared" si="161"/>
        <v>0</v>
      </c>
      <c r="L159" s="44">
        <f t="shared" si="161"/>
        <v>0</v>
      </c>
      <c r="M159" s="44">
        <f t="shared" si="161"/>
        <v>0</v>
      </c>
      <c r="N159" s="44">
        <f t="shared" si="161"/>
        <v>0</v>
      </c>
      <c r="O159" s="44">
        <f t="shared" si="161"/>
        <v>0</v>
      </c>
      <c r="P159" s="44">
        <f t="shared" si="161"/>
        <v>0</v>
      </c>
      <c r="Q159" s="44">
        <f t="shared" si="161"/>
        <v>0</v>
      </c>
      <c r="R159" s="44">
        <f t="shared" si="161"/>
        <v>0</v>
      </c>
      <c r="S159" s="44">
        <f t="shared" si="161"/>
        <v>0</v>
      </c>
      <c r="T159" s="44">
        <f t="shared" si="161"/>
        <v>0</v>
      </c>
      <c r="U159" s="44">
        <f t="shared" si="161"/>
        <v>0</v>
      </c>
      <c r="V159" s="44">
        <f t="shared" si="161"/>
        <v>0</v>
      </c>
      <c r="W159" s="44">
        <f t="shared" si="161"/>
        <v>0</v>
      </c>
      <c r="X159" s="44">
        <f t="shared" si="161"/>
        <v>0</v>
      </c>
      <c r="Y159" s="44">
        <f t="shared" si="161"/>
        <v>0</v>
      </c>
      <c r="Z159" s="44">
        <f t="shared" si="161"/>
        <v>0</v>
      </c>
      <c r="AA159" s="44">
        <f t="shared" si="161"/>
        <v>0</v>
      </c>
      <c r="AB159" s="44">
        <f t="shared" si="161"/>
        <v>0</v>
      </c>
      <c r="AC159" s="44">
        <f t="shared" ref="AC159:AD159" si="162">AC140/1000</f>
        <v>0</v>
      </c>
      <c r="AD159" s="44">
        <f t="shared" si="162"/>
        <v>0</v>
      </c>
      <c r="AE159" s="44">
        <f t="shared" si="159"/>
        <v>0</v>
      </c>
      <c r="AF159" s="44">
        <f t="shared" si="159"/>
        <v>0</v>
      </c>
      <c r="AG159" s="44">
        <f t="shared" ref="AG159:AH159" si="163">AG140/1000</f>
        <v>0</v>
      </c>
      <c r="AH159" s="44">
        <f t="shared" si="163"/>
        <v>0</v>
      </c>
    </row>
    <row r="160" spans="1:34" ht="13" x14ac:dyDescent="0.25">
      <c r="A160" s="70" t="s">
        <v>94</v>
      </c>
      <c r="B160" s="46">
        <f t="shared" ref="B160:AB160" si="164">B141/1000</f>
        <v>0.18359299999999998</v>
      </c>
      <c r="C160" s="46">
        <f t="shared" si="164"/>
        <v>0.100922</v>
      </c>
      <c r="D160" s="46">
        <f t="shared" si="164"/>
        <v>0.16558200000000001</v>
      </c>
      <c r="E160" s="46">
        <f t="shared" si="164"/>
        <v>0.28263499999999997</v>
      </c>
      <c r="F160" s="46">
        <f t="shared" si="164"/>
        <v>0.22451099999999999</v>
      </c>
      <c r="G160" s="46">
        <f t="shared" si="164"/>
        <v>0.24079599999999998</v>
      </c>
      <c r="H160" s="46">
        <f t="shared" si="164"/>
        <v>0.26467000000000002</v>
      </c>
      <c r="I160" s="46">
        <f t="shared" si="164"/>
        <v>0.275667</v>
      </c>
      <c r="J160" s="46">
        <f t="shared" si="164"/>
        <v>0.23577000000000001</v>
      </c>
      <c r="K160" s="46">
        <f t="shared" si="164"/>
        <v>0.193522</v>
      </c>
      <c r="L160" s="46">
        <f t="shared" si="164"/>
        <v>0.26756200000000002</v>
      </c>
      <c r="M160" s="46">
        <f t="shared" si="164"/>
        <v>0.32522099999999998</v>
      </c>
      <c r="N160" s="46">
        <f t="shared" si="164"/>
        <v>0.32344600000000001</v>
      </c>
      <c r="O160" s="46">
        <f t="shared" si="164"/>
        <v>0.33912400000000004</v>
      </c>
      <c r="P160" s="46">
        <f t="shared" si="164"/>
        <v>0.36625099999999999</v>
      </c>
      <c r="Q160" s="46">
        <f t="shared" si="164"/>
        <v>0.38452999999999998</v>
      </c>
      <c r="R160" s="46">
        <f t="shared" si="164"/>
        <v>0.39320900000000003</v>
      </c>
      <c r="S160" s="46">
        <f t="shared" si="164"/>
        <v>0.37977300000000003</v>
      </c>
      <c r="T160" s="46">
        <f t="shared" si="164"/>
        <v>0.47497600000000001</v>
      </c>
      <c r="U160" s="46">
        <f t="shared" si="164"/>
        <v>0.55699100000000001</v>
      </c>
      <c r="V160" s="46">
        <f t="shared" si="164"/>
        <v>0.65159599999999995</v>
      </c>
      <c r="W160" s="46">
        <f t="shared" si="164"/>
        <v>0.64107700000000001</v>
      </c>
      <c r="X160" s="46">
        <f t="shared" si="164"/>
        <v>0.71200599999999992</v>
      </c>
      <c r="Y160" s="46">
        <f t="shared" si="164"/>
        <v>0.66627200000000009</v>
      </c>
      <c r="Z160" s="46">
        <f t="shared" si="164"/>
        <v>0.77746599999999999</v>
      </c>
      <c r="AA160" s="46">
        <f t="shared" si="164"/>
        <v>0.94229200000000002</v>
      </c>
      <c r="AB160" s="46">
        <f t="shared" si="164"/>
        <v>0.85709199999999996</v>
      </c>
      <c r="AC160" s="46">
        <f t="shared" ref="AC160:AD160" si="165">AC141/1000</f>
        <v>2.9352809999999998</v>
      </c>
      <c r="AD160" s="46">
        <f t="shared" si="165"/>
        <v>2.7757489999999998</v>
      </c>
      <c r="AE160" s="74">
        <f t="shared" si="159"/>
        <v>2.684917</v>
      </c>
      <c r="AF160" s="74">
        <f t="shared" si="159"/>
        <v>2.889669</v>
      </c>
      <c r="AG160" s="74">
        <f t="shared" ref="AG160:AH160" si="166">AG141/1000</f>
        <v>2.6600949999999997</v>
      </c>
      <c r="AH160" s="74">
        <f t="shared" si="166"/>
        <v>2.177835</v>
      </c>
    </row>
    <row r="161" spans="1:1" ht="13" x14ac:dyDescent="0.3">
      <c r="A161" s="47" t="s">
        <v>345</v>
      </c>
    </row>
    <row r="162" spans="1:1" ht="13" x14ac:dyDescent="0.3">
      <c r="A162" s="47"/>
    </row>
  </sheetData>
  <sortState xmlns:xlrd2="http://schemas.microsoft.com/office/spreadsheetml/2017/richdata2" ref="A149:AD153">
    <sortCondition descending="1" ref="AD148"/>
  </sortState>
  <phoneticPr fontId="42" type="noConversion"/>
  <conditionalFormatting sqref="B51:AD51">
    <cfRule type="top10" dxfId="7" priority="4" bottom="1" rank="1"/>
  </conditionalFormatting>
  <conditionalFormatting sqref="B98:AD98">
    <cfRule type="top10" dxfId="6" priority="3" rank="1"/>
  </conditionalFormatting>
  <conditionalFormatting sqref="B112:AH112">
    <cfRule type="top10" dxfId="5" priority="1" rank="1"/>
    <cfRule type="top10" dxfId="4" priority="2" bottom="1" rank="1"/>
  </conditionalFormatting>
  <hyperlinks>
    <hyperlink ref="A2" r:id="rId1" xr:uid="{00000000-0004-0000-0100-000000000000}"/>
    <hyperlink ref="B2" r:id="rId2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BN78"/>
  <sheetViews>
    <sheetView showGridLines="0" topLeftCell="A41" zoomScaleNormal="100" workbookViewId="0">
      <pane xSplit="1" topLeftCell="B1" activePane="topRight" state="frozen"/>
      <selection pane="topRight" activeCell="B1" sqref="B1"/>
    </sheetView>
  </sheetViews>
  <sheetFormatPr defaultColWidth="9.1796875" defaultRowHeight="12.5" x14ac:dyDescent="0.25"/>
  <cols>
    <col min="1" max="1" width="48.453125" style="12" customWidth="1"/>
    <col min="2" max="27" width="11.453125" style="12" customWidth="1"/>
    <col min="28" max="28" width="13.54296875" style="12" bestFit="1" customWidth="1"/>
    <col min="29" max="30" width="11.453125" style="12" customWidth="1"/>
    <col min="31" max="33" width="12.453125" style="12" customWidth="1"/>
    <col min="34" max="34" width="15.26953125" style="12" customWidth="1"/>
    <col min="35" max="35" width="9.1796875" style="12"/>
    <col min="36" max="43" width="9.26953125" style="12" bestFit="1" customWidth="1"/>
    <col min="44" max="16384" width="9.1796875" style="12"/>
  </cols>
  <sheetData>
    <row r="1" spans="1:39" ht="13" x14ac:dyDescent="0.25">
      <c r="A1" s="10" t="s">
        <v>202</v>
      </c>
      <c r="B1" s="11"/>
      <c r="C1" s="11"/>
    </row>
    <row r="2" spans="1:39" s="2" customFormat="1" x14ac:dyDescent="0.25">
      <c r="A2" s="13" t="s">
        <v>161</v>
      </c>
      <c r="B2" s="13" t="s">
        <v>162</v>
      </c>
      <c r="C2" s="11"/>
    </row>
    <row r="3" spans="1:39" s="2" customFormat="1" x14ac:dyDescent="0.25">
      <c r="A3" s="75" t="s">
        <v>163</v>
      </c>
      <c r="B3" s="33"/>
      <c r="C3" s="33"/>
      <c r="D3" s="75" t="s">
        <v>291</v>
      </c>
    </row>
    <row r="4" spans="1:39" s="2" customFormat="1" x14ac:dyDescent="0.25">
      <c r="A4" s="75" t="s">
        <v>165</v>
      </c>
      <c r="B4" s="33"/>
      <c r="C4" s="33"/>
      <c r="D4" s="75" t="s">
        <v>295</v>
      </c>
    </row>
    <row r="5" spans="1:39" s="2" customFormat="1" x14ac:dyDescent="0.25">
      <c r="A5" s="2" t="s">
        <v>0</v>
      </c>
      <c r="B5" s="2" t="s">
        <v>1</v>
      </c>
    </row>
    <row r="6" spans="1:39" s="2" customFormat="1" x14ac:dyDescent="0.25"/>
    <row r="7" spans="1:39" s="2" customFormat="1" ht="13" x14ac:dyDescent="0.25">
      <c r="A7" s="15" t="s">
        <v>84</v>
      </c>
      <c r="B7" s="15" t="s">
        <v>5</v>
      </c>
    </row>
    <row r="8" spans="1:39" s="2" customFormat="1" x14ac:dyDescent="0.25">
      <c r="A8" s="2" t="s">
        <v>3</v>
      </c>
      <c r="B8" s="16" t="s">
        <v>118</v>
      </c>
    </row>
    <row r="9" spans="1:39" s="15" customFormat="1" ht="13" x14ac:dyDescent="0.25">
      <c r="A9" s="2" t="s">
        <v>2</v>
      </c>
      <c r="B9" s="2" t="s">
        <v>141</v>
      </c>
    </row>
    <row r="10" spans="1:39" s="15" customFormat="1" ht="13" x14ac:dyDescent="0.25">
      <c r="AI10" s="2" t="s">
        <v>122</v>
      </c>
      <c r="AJ10" s="2" t="s">
        <v>153</v>
      </c>
      <c r="AK10" s="2" t="s">
        <v>200</v>
      </c>
      <c r="AL10" s="2" t="s">
        <v>331</v>
      </c>
    </row>
    <row r="11" spans="1:39" ht="13" x14ac:dyDescent="0.25">
      <c r="A11" s="49" t="s">
        <v>89</v>
      </c>
      <c r="B11" s="22" t="s">
        <v>166</v>
      </c>
      <c r="C11" s="22" t="s">
        <v>167</v>
      </c>
      <c r="D11" s="22" t="s">
        <v>168</v>
      </c>
      <c r="E11" s="22" t="s">
        <v>169</v>
      </c>
      <c r="F11" s="22" t="s">
        <v>170</v>
      </c>
      <c r="G11" s="22" t="s">
        <v>171</v>
      </c>
      <c r="H11" s="22" t="s">
        <v>172</v>
      </c>
      <c r="I11" s="22" t="s">
        <v>173</v>
      </c>
      <c r="J11" s="22" t="s">
        <v>174</v>
      </c>
      <c r="K11" s="22" t="s">
        <v>175</v>
      </c>
      <c r="L11" s="22" t="s">
        <v>176</v>
      </c>
      <c r="M11" s="22" t="s">
        <v>177</v>
      </c>
      <c r="N11" s="22" t="s">
        <v>178</v>
      </c>
      <c r="O11" s="22" t="s">
        <v>179</v>
      </c>
      <c r="P11" s="22" t="s">
        <v>180</v>
      </c>
      <c r="Q11" s="22" t="s">
        <v>181</v>
      </c>
      <c r="R11" s="22" t="s">
        <v>182</v>
      </c>
      <c r="S11" s="22" t="s">
        <v>183</v>
      </c>
      <c r="T11" s="22" t="s">
        <v>184</v>
      </c>
      <c r="U11" s="22" t="s">
        <v>185</v>
      </c>
      <c r="V11" s="22" t="s">
        <v>186</v>
      </c>
      <c r="W11" s="22" t="s">
        <v>187</v>
      </c>
      <c r="X11" s="22" t="s">
        <v>188</v>
      </c>
      <c r="Y11" s="22" t="s">
        <v>189</v>
      </c>
      <c r="Z11" s="22" t="s">
        <v>190</v>
      </c>
      <c r="AA11" s="22" t="s">
        <v>191</v>
      </c>
      <c r="AB11" s="22" t="s">
        <v>192</v>
      </c>
      <c r="AC11" s="22" t="s">
        <v>193</v>
      </c>
      <c r="AD11" s="22" t="s">
        <v>194</v>
      </c>
      <c r="AE11" s="22" t="s">
        <v>195</v>
      </c>
      <c r="AF11" s="22" t="s">
        <v>196</v>
      </c>
      <c r="AG11" s="22" t="s">
        <v>197</v>
      </c>
      <c r="AH11" s="22" t="s">
        <v>289</v>
      </c>
    </row>
    <row r="12" spans="1:39" ht="13" x14ac:dyDescent="0.25">
      <c r="A12" s="25" t="s">
        <v>68</v>
      </c>
      <c r="B12" s="27">
        <v>4624563.96</v>
      </c>
      <c r="C12" s="26">
        <v>4620913.0580000002</v>
      </c>
      <c r="D12" s="26">
        <v>4459715.3389999997</v>
      </c>
      <c r="E12" s="26">
        <v>3842290.4049999998</v>
      </c>
      <c r="F12" s="26">
        <v>4083666.5240000002</v>
      </c>
      <c r="G12" s="27">
        <v>4296924.67</v>
      </c>
      <c r="H12" s="26">
        <v>4300627.1009999998</v>
      </c>
      <c r="I12" s="26">
        <v>4346979.2719999999</v>
      </c>
      <c r="J12" s="26">
        <v>4361486.3760000002</v>
      </c>
      <c r="K12" s="26">
        <v>4163848.6549999998</v>
      </c>
      <c r="L12" s="26">
        <v>4611924.9289999995</v>
      </c>
      <c r="M12" s="26">
        <v>4774692.0369999995</v>
      </c>
      <c r="N12" s="26">
        <v>4821029.5769999996</v>
      </c>
      <c r="O12" s="26">
        <v>4992273.7079999996</v>
      </c>
      <c r="P12" s="26">
        <v>5336007.8609999996</v>
      </c>
      <c r="Q12" s="27">
        <v>5068728.25</v>
      </c>
      <c r="R12" s="26">
        <v>5488469.8839999996</v>
      </c>
      <c r="S12" s="26">
        <v>5494733.3870000001</v>
      </c>
      <c r="T12" s="26">
        <v>5405167.9740000004</v>
      </c>
      <c r="U12" s="26">
        <v>4324218.8459999999</v>
      </c>
      <c r="V12" s="27">
        <v>4771230.68</v>
      </c>
      <c r="W12" s="26">
        <v>4965936.6210000003</v>
      </c>
      <c r="X12" s="26">
        <v>4897704.9349999996</v>
      </c>
      <c r="Y12" s="26">
        <v>4806638.8789999997</v>
      </c>
      <c r="Z12" s="27">
        <v>4823049.26</v>
      </c>
      <c r="AA12" s="26">
        <v>4729660.5020000003</v>
      </c>
      <c r="AB12" s="26">
        <v>4566424.3339999998</v>
      </c>
      <c r="AC12" s="26">
        <v>4568174.0250000004</v>
      </c>
      <c r="AD12" s="26">
        <v>4391569.1090000002</v>
      </c>
      <c r="AE12" s="26">
        <v>3640992.3029999998</v>
      </c>
      <c r="AF12" s="26">
        <v>2633261.4610000001</v>
      </c>
      <c r="AG12" s="26">
        <v>3144170.6609999998</v>
      </c>
      <c r="AH12" s="26">
        <v>3656513.3629999999</v>
      </c>
      <c r="AJ12" s="76">
        <f>AF12/B12-1</f>
        <v>-0.43059248746988887</v>
      </c>
      <c r="AK12" s="76">
        <f>AG12/$B12-1</f>
        <v>-0.32011521773827956</v>
      </c>
      <c r="AL12" s="76">
        <f>AH12/$B12-1</f>
        <v>-0.20932797240412693</v>
      </c>
    </row>
    <row r="13" spans="1:39" ht="13" x14ac:dyDescent="0.25">
      <c r="A13" s="25" t="s">
        <v>73</v>
      </c>
      <c r="B13" s="30">
        <v>6606146.9730000002</v>
      </c>
      <c r="C13" s="30">
        <v>6664680.3310000002</v>
      </c>
      <c r="D13" s="30">
        <v>6678964.898</v>
      </c>
      <c r="E13" s="31">
        <v>6593130.54</v>
      </c>
      <c r="F13" s="30">
        <v>6733364.5860000001</v>
      </c>
      <c r="G13" s="30">
        <v>7480515.3849999998</v>
      </c>
      <c r="H13" s="30">
        <v>8376038.102</v>
      </c>
      <c r="I13" s="30">
        <v>8433024.6610000003</v>
      </c>
      <c r="J13" s="30">
        <v>8637109.9079999998</v>
      </c>
      <c r="K13" s="30">
        <v>9401274.4509999994</v>
      </c>
      <c r="L13" s="30">
        <v>10065615.789000001</v>
      </c>
      <c r="M13" s="30">
        <v>10258572.718</v>
      </c>
      <c r="N13" s="30">
        <v>11005180.484999999</v>
      </c>
      <c r="O13" s="30">
        <v>11652767.461999999</v>
      </c>
      <c r="P13" s="30">
        <v>12109138.814999999</v>
      </c>
      <c r="Q13" s="30">
        <v>12958491.095000001</v>
      </c>
      <c r="R13" s="30">
        <v>13189285.635</v>
      </c>
      <c r="S13" s="30">
        <v>12611177.362</v>
      </c>
      <c r="T13" s="31">
        <v>13248888.77</v>
      </c>
      <c r="U13" s="30">
        <v>12558301.839</v>
      </c>
      <c r="V13" s="30">
        <v>13231820.298</v>
      </c>
      <c r="W13" s="30">
        <v>12941491.202</v>
      </c>
      <c r="X13" s="30">
        <v>12523729.727</v>
      </c>
      <c r="Y13" s="30">
        <v>12678667.062000001</v>
      </c>
      <c r="Z13" s="30">
        <v>11789796.232999999</v>
      </c>
      <c r="AA13" s="31">
        <v>12531162.550000001</v>
      </c>
      <c r="AB13" s="30">
        <v>12891317.472999999</v>
      </c>
      <c r="AC13" s="31">
        <v>13435555.15</v>
      </c>
      <c r="AD13" s="30">
        <v>12479361.539000001</v>
      </c>
      <c r="AE13" s="30">
        <v>13977817.659</v>
      </c>
      <c r="AF13" s="30">
        <v>12552020.347999999</v>
      </c>
      <c r="AG13" s="30">
        <v>13006221.312000001</v>
      </c>
      <c r="AH13" s="30">
        <v>14056958.836999999</v>
      </c>
      <c r="AJ13" s="76">
        <f t="shared" ref="AJ13:AJ20" si="0">AF13/B13-1</f>
        <v>0.90005163362265361</v>
      </c>
      <c r="AK13" s="76">
        <f t="shared" ref="AK13:AK20" si="1">AG13/$B13-1</f>
        <v>0.96880592653444753</v>
      </c>
      <c r="AL13" s="76">
        <f t="shared" ref="AL13:AL20" si="2">AH13/$B13-1</f>
        <v>1.1278604448935563</v>
      </c>
    </row>
    <row r="14" spans="1:39" ht="13" x14ac:dyDescent="0.25">
      <c r="A14" s="25" t="s">
        <v>75</v>
      </c>
      <c r="B14" s="26">
        <v>20629845.017999999</v>
      </c>
      <c r="C14" s="26">
        <v>20086100.425999999</v>
      </c>
      <c r="D14" s="26">
        <v>20589773.828000002</v>
      </c>
      <c r="E14" s="26">
        <v>20759058.155000001</v>
      </c>
      <c r="F14" s="26">
        <v>21370283.122000001</v>
      </c>
      <c r="G14" s="27">
        <v>21688155.899999999</v>
      </c>
      <c r="H14" s="26">
        <v>22405094.765000001</v>
      </c>
      <c r="I14" s="26">
        <v>22883748.706</v>
      </c>
      <c r="J14" s="26">
        <v>24186608.249000002</v>
      </c>
      <c r="K14" s="26">
        <v>22715371.467</v>
      </c>
      <c r="L14" s="26">
        <v>23175494.857999999</v>
      </c>
      <c r="M14" s="26">
        <v>23177192.258000001</v>
      </c>
      <c r="N14" s="26">
        <v>22522304.065000001</v>
      </c>
      <c r="O14" s="26">
        <v>23472246.644000001</v>
      </c>
      <c r="P14" s="26">
        <v>24101331.059</v>
      </c>
      <c r="Q14" s="26">
        <v>24188852.988000002</v>
      </c>
      <c r="R14" s="27">
        <v>23907665.100000001</v>
      </c>
      <c r="S14" s="26">
        <v>23551700.614</v>
      </c>
      <c r="T14" s="26">
        <v>23728224.614</v>
      </c>
      <c r="U14" s="26">
        <v>21735702.155000001</v>
      </c>
      <c r="V14" s="26">
        <v>21721112.993000001</v>
      </c>
      <c r="W14" s="26">
        <v>20921224.015999999</v>
      </c>
      <c r="X14" s="26">
        <v>21271425.660999998</v>
      </c>
      <c r="Y14" s="26">
        <v>20183607.278000001</v>
      </c>
      <c r="Z14" s="26">
        <v>20122735.147999998</v>
      </c>
      <c r="AA14" s="26">
        <v>21469533.383000001</v>
      </c>
      <c r="AB14" s="26">
        <v>21403053.452</v>
      </c>
      <c r="AC14" s="26">
        <v>21942066.778999999</v>
      </c>
      <c r="AD14" s="26">
        <v>21387475.145</v>
      </c>
      <c r="AE14" s="26">
        <v>21477548.423999999</v>
      </c>
      <c r="AF14" s="26">
        <v>18622907.094999999</v>
      </c>
      <c r="AG14" s="26">
        <v>18915022.795000002</v>
      </c>
      <c r="AH14" s="26">
        <v>20319516.587000001</v>
      </c>
      <c r="AJ14" s="76">
        <f t="shared" si="0"/>
        <v>-9.7283228315525494E-2</v>
      </c>
      <c r="AK14" s="76">
        <f t="shared" si="1"/>
        <v>-8.3123369152980908E-2</v>
      </c>
      <c r="AL14" s="76">
        <f t="shared" si="2"/>
        <v>-1.5042693279044506E-2</v>
      </c>
      <c r="AM14" s="12">
        <f>AH14/X14-1</f>
        <v>-4.4750600602444401E-2</v>
      </c>
    </row>
    <row r="15" spans="1:39" ht="13" x14ac:dyDescent="0.25">
      <c r="A15" s="25" t="s">
        <v>74</v>
      </c>
      <c r="B15" s="31">
        <v>1204687.1299999999</v>
      </c>
      <c r="C15" s="31">
        <v>1077024.72</v>
      </c>
      <c r="D15" s="30">
        <v>1106484.6040000001</v>
      </c>
      <c r="E15" s="30">
        <v>1018947.7879999999</v>
      </c>
      <c r="F15" s="30">
        <v>1122241.7080000001</v>
      </c>
      <c r="G15" s="31">
        <v>1173658.28</v>
      </c>
      <c r="H15" s="30">
        <v>1130354.808</v>
      </c>
      <c r="I15" s="30">
        <v>1218443.6569999999</v>
      </c>
      <c r="J15" s="30">
        <v>1162937.686</v>
      </c>
      <c r="K15" s="30">
        <v>1244533.5919999999</v>
      </c>
      <c r="L15" s="30">
        <v>1352342.4310000001</v>
      </c>
      <c r="M15" s="30">
        <v>1259877.5220000001</v>
      </c>
      <c r="N15" s="31">
        <v>1260368.32</v>
      </c>
      <c r="O15" s="31">
        <v>1369324.71</v>
      </c>
      <c r="P15" s="30">
        <v>1560567.0789999999</v>
      </c>
      <c r="Q15" s="30">
        <v>1490085.503</v>
      </c>
      <c r="R15" s="30">
        <v>1495559.335</v>
      </c>
      <c r="S15" s="30">
        <v>1458144.415</v>
      </c>
      <c r="T15" s="30">
        <v>1280356.0930000001</v>
      </c>
      <c r="U15" s="30">
        <v>1292059.648</v>
      </c>
      <c r="V15" s="30">
        <v>1438433.4369999999</v>
      </c>
      <c r="W15" s="30">
        <v>1267688.9210000001</v>
      </c>
      <c r="X15" s="30">
        <v>1414856.4069999999</v>
      </c>
      <c r="Y15" s="31">
        <v>1367254.29</v>
      </c>
      <c r="Z15" s="30">
        <v>1423532.527</v>
      </c>
      <c r="AA15" s="31">
        <v>1421260.93</v>
      </c>
      <c r="AB15" s="30">
        <v>1482544.301</v>
      </c>
      <c r="AC15" s="30">
        <v>1687432.0449999999</v>
      </c>
      <c r="AD15" s="30">
        <v>1786605.7690000001</v>
      </c>
      <c r="AE15" s="30">
        <v>1762797.858</v>
      </c>
      <c r="AF15" s="30">
        <v>1775363.743</v>
      </c>
      <c r="AG15" s="30">
        <v>2000337.1340000001</v>
      </c>
      <c r="AH15" s="30">
        <v>1803333.5060000001</v>
      </c>
      <c r="AJ15" s="76">
        <f t="shared" si="0"/>
        <v>0.47371354668659915</v>
      </c>
      <c r="AK15" s="76">
        <f t="shared" si="1"/>
        <v>0.6604619441730073</v>
      </c>
      <c r="AL15" s="76">
        <f t="shared" si="2"/>
        <v>0.49693099651525308</v>
      </c>
    </row>
    <row r="16" spans="1:39" ht="13" x14ac:dyDescent="0.25">
      <c r="A16" s="25" t="s">
        <v>115</v>
      </c>
      <c r="B16" s="26">
        <v>1276200.483</v>
      </c>
      <c r="C16" s="26">
        <v>1269018.899</v>
      </c>
      <c r="D16" s="26">
        <v>1208257.6980000001</v>
      </c>
      <c r="E16" s="26">
        <v>1216797.406</v>
      </c>
      <c r="F16" s="26">
        <v>1153276.3559999999</v>
      </c>
      <c r="G16" s="26">
        <v>1180252.8470000001</v>
      </c>
      <c r="H16" s="26">
        <v>1137241.237</v>
      </c>
      <c r="I16" s="26">
        <v>1166161.527</v>
      </c>
      <c r="J16" s="26">
        <v>1209820.1610000001</v>
      </c>
      <c r="K16" s="26">
        <v>1135254.1310000001</v>
      </c>
      <c r="L16" s="26">
        <v>1250512.628</v>
      </c>
      <c r="M16" s="26">
        <v>1133695.3659999999</v>
      </c>
      <c r="N16" s="27">
        <v>1049217.5900000001</v>
      </c>
      <c r="O16" s="26">
        <v>1007144.671</v>
      </c>
      <c r="P16" s="27">
        <v>969899.4</v>
      </c>
      <c r="Q16" s="26">
        <v>1049435.527</v>
      </c>
      <c r="R16" s="26">
        <v>1010870.9570000001</v>
      </c>
      <c r="S16" s="26">
        <v>975635.72699999996</v>
      </c>
      <c r="T16" s="26">
        <v>1018234.713</v>
      </c>
      <c r="U16" s="26">
        <v>1002267.042</v>
      </c>
      <c r="V16" s="26">
        <v>994791.44400000002</v>
      </c>
      <c r="W16" s="26">
        <v>1006136.7290000001</v>
      </c>
      <c r="X16" s="26">
        <v>1011151.818</v>
      </c>
      <c r="Y16" s="26">
        <v>925457.75800000003</v>
      </c>
      <c r="Z16" s="26">
        <v>951324.84199999995</v>
      </c>
      <c r="AA16" s="26">
        <v>1023606.4179999999</v>
      </c>
      <c r="AB16" s="26">
        <v>1058872.8319999999</v>
      </c>
      <c r="AC16" s="26">
        <v>1077320.1040000001</v>
      </c>
      <c r="AD16" s="26">
        <v>938539.69299999997</v>
      </c>
      <c r="AE16" s="26">
        <v>1005676.446</v>
      </c>
      <c r="AF16" s="26">
        <v>891313.63100000005</v>
      </c>
      <c r="AG16" s="26">
        <v>975056.61300000001</v>
      </c>
      <c r="AH16" s="26">
        <v>969182.20299999998</v>
      </c>
      <c r="AJ16" s="76">
        <f t="shared" si="0"/>
        <v>-0.3015880789319525</v>
      </c>
      <c r="AK16" s="76">
        <f t="shared" si="1"/>
        <v>-0.23596909263981214</v>
      </c>
      <c r="AL16" s="76">
        <f t="shared" si="2"/>
        <v>-0.24057213900929075</v>
      </c>
    </row>
    <row r="17" spans="1:66" ht="13" x14ac:dyDescent="0.25">
      <c r="A17" s="25" t="s">
        <v>114</v>
      </c>
      <c r="B17" s="30">
        <v>2695694.358</v>
      </c>
      <c r="C17" s="31">
        <v>2948308.8</v>
      </c>
      <c r="D17" s="30">
        <v>2767354.7719999999</v>
      </c>
      <c r="E17" s="30">
        <v>2716865.0610000002</v>
      </c>
      <c r="F17" s="30">
        <v>2413971.216</v>
      </c>
      <c r="G17" s="30">
        <v>2505006.1660000002</v>
      </c>
      <c r="H17" s="30">
        <v>2957697.9589999998</v>
      </c>
      <c r="I17" s="30">
        <v>2868102.2850000001</v>
      </c>
      <c r="J17" s="30">
        <v>2989606.5070000002</v>
      </c>
      <c r="K17" s="30">
        <v>2971579.1439999999</v>
      </c>
      <c r="L17" s="30">
        <v>2945453.3160000001</v>
      </c>
      <c r="M17" s="31">
        <v>3416733.22</v>
      </c>
      <c r="N17" s="30">
        <v>3593692.3050000002</v>
      </c>
      <c r="O17" s="30">
        <v>3668339.1979999999</v>
      </c>
      <c r="P17" s="30">
        <v>3907246.3859999999</v>
      </c>
      <c r="Q17" s="31">
        <v>4262069.6100000003</v>
      </c>
      <c r="R17" s="30">
        <v>4366829.1869999999</v>
      </c>
      <c r="S17" s="30">
        <v>3770040.3829999999</v>
      </c>
      <c r="T17" s="31">
        <v>4169991.62</v>
      </c>
      <c r="U17" s="30">
        <v>4345906.375</v>
      </c>
      <c r="V17" s="30">
        <v>4572889.4440000001</v>
      </c>
      <c r="W17" s="30">
        <v>4495452.9079999998</v>
      </c>
      <c r="X17" s="30">
        <v>4385125.2819999997</v>
      </c>
      <c r="Y17" s="30">
        <v>4750390.7170000002</v>
      </c>
      <c r="Z17" s="30">
        <v>4474699.3310000002</v>
      </c>
      <c r="AA17" s="30">
        <v>4871889.0290000001</v>
      </c>
      <c r="AB17" s="30">
        <v>5179648.0580000002</v>
      </c>
      <c r="AC17" s="30">
        <v>5093686.2690000003</v>
      </c>
      <c r="AD17" s="30">
        <v>4791799.2149999999</v>
      </c>
      <c r="AE17" s="30">
        <v>4970635.3590000002</v>
      </c>
      <c r="AF17" s="30">
        <v>4729096.1519999998</v>
      </c>
      <c r="AG17" s="30">
        <v>4613965.7570000002</v>
      </c>
      <c r="AH17" s="30">
        <v>4692751.273</v>
      </c>
      <c r="AJ17" s="76">
        <f t="shared" si="0"/>
        <v>0.75431466774617184</v>
      </c>
      <c r="AK17" s="76">
        <f t="shared" si="1"/>
        <v>0.71160567343517811</v>
      </c>
      <c r="AL17" s="76">
        <f t="shared" si="2"/>
        <v>0.74083210104043995</v>
      </c>
    </row>
    <row r="18" spans="1:66" ht="13" x14ac:dyDescent="0.25">
      <c r="A18" s="25" t="s">
        <v>76</v>
      </c>
      <c r="B18" s="27">
        <v>2118799.08</v>
      </c>
      <c r="C18" s="26">
        <v>1908023.432</v>
      </c>
      <c r="D18" s="26">
        <v>1894561.2239999999</v>
      </c>
      <c r="E18" s="26">
        <v>2026899.7390000001</v>
      </c>
      <c r="F18" s="26">
        <v>2006423.1569999999</v>
      </c>
      <c r="G18" s="26">
        <v>1968201.3289999999</v>
      </c>
      <c r="H18" s="26">
        <v>2010347.415</v>
      </c>
      <c r="I18" s="26">
        <v>1855112.0530000001</v>
      </c>
      <c r="J18" s="27">
        <v>1826235.29</v>
      </c>
      <c r="K18" s="26">
        <v>1732107.8840000001</v>
      </c>
      <c r="L18" s="26">
        <v>1872382.912</v>
      </c>
      <c r="M18" s="27">
        <v>1820854.53</v>
      </c>
      <c r="N18" s="26">
        <v>2054603.9469999999</v>
      </c>
      <c r="O18" s="26">
        <v>1927409.5919999999</v>
      </c>
      <c r="P18" s="26">
        <v>1849652.7109999999</v>
      </c>
      <c r="Q18" s="26">
        <v>2132003.0359999998</v>
      </c>
      <c r="R18" s="26">
        <v>2291149.1609999998</v>
      </c>
      <c r="S18" s="26">
        <v>2328598.9190000002</v>
      </c>
      <c r="T18" s="27">
        <v>2487412.54</v>
      </c>
      <c r="U18" s="26">
        <v>2470429.861</v>
      </c>
      <c r="V18" s="27">
        <v>2519342.83</v>
      </c>
      <c r="W18" s="26">
        <v>2652434.8990000002</v>
      </c>
      <c r="X18" s="26">
        <v>2480642.2650000001</v>
      </c>
      <c r="Y18" s="26">
        <v>2521312.585</v>
      </c>
      <c r="Z18" s="26">
        <v>2563736.2459999998</v>
      </c>
      <c r="AA18" s="26">
        <v>2627938.6239999998</v>
      </c>
      <c r="AB18" s="26">
        <v>2531457.8539999998</v>
      </c>
      <c r="AC18" s="26">
        <v>1810766.4469999999</v>
      </c>
      <c r="AD18" s="26">
        <v>1794188.602</v>
      </c>
      <c r="AE18" s="26">
        <v>1638794.3230000001</v>
      </c>
      <c r="AF18" s="27">
        <v>1759483.81</v>
      </c>
      <c r="AG18" s="26">
        <v>2068979.297</v>
      </c>
      <c r="AH18" s="26">
        <v>2036441.2679999999</v>
      </c>
      <c r="AJ18" s="76">
        <f t="shared" si="0"/>
        <v>-0.16958439966851413</v>
      </c>
      <c r="AK18" s="76">
        <f t="shared" si="1"/>
        <v>-2.3513217213592563E-2</v>
      </c>
      <c r="AL18" s="76">
        <f t="shared" si="2"/>
        <v>-3.8870043307740243E-2</v>
      </c>
    </row>
    <row r="19" spans="1:66" ht="15" customHeight="1" x14ac:dyDescent="0.25">
      <c r="A19" s="25" t="s">
        <v>9</v>
      </c>
      <c r="B19" s="31">
        <v>786542.4</v>
      </c>
      <c r="C19" s="31">
        <v>644130</v>
      </c>
      <c r="D19" s="31">
        <v>630946.80000000005</v>
      </c>
      <c r="E19" s="31">
        <v>632181.6</v>
      </c>
      <c r="F19" s="31">
        <v>608572.80000000005</v>
      </c>
      <c r="G19" s="31">
        <v>652806</v>
      </c>
      <c r="H19" s="31">
        <v>696711.6</v>
      </c>
      <c r="I19" s="31">
        <v>700272</v>
      </c>
      <c r="J19" s="31">
        <v>676540.8</v>
      </c>
      <c r="K19" s="31">
        <v>771714</v>
      </c>
      <c r="L19" s="30">
        <v>906452.56099999999</v>
      </c>
      <c r="M19" s="31">
        <v>907830.9</v>
      </c>
      <c r="N19" s="30">
        <v>1006879.115</v>
      </c>
      <c r="O19" s="30">
        <v>1043705.434</v>
      </c>
      <c r="P19" s="30">
        <v>997921.11600000004</v>
      </c>
      <c r="Q19" s="30">
        <v>1166268.4129999999</v>
      </c>
      <c r="R19" s="30">
        <v>1111871.7790000001</v>
      </c>
      <c r="S19" s="30">
        <v>1141063.459</v>
      </c>
      <c r="T19" s="30">
        <v>1098461.585</v>
      </c>
      <c r="U19" s="31">
        <v>1052196.31</v>
      </c>
      <c r="V19" s="30">
        <v>1049544.338</v>
      </c>
      <c r="W19" s="30">
        <v>1156012.8230000001</v>
      </c>
      <c r="X19" s="30">
        <v>1258034.9080000001</v>
      </c>
      <c r="Y19" s="30">
        <v>1195424.128</v>
      </c>
      <c r="Z19" s="30">
        <v>1309272.8910000001</v>
      </c>
      <c r="AA19" s="30">
        <v>1395499.1359999999</v>
      </c>
      <c r="AB19" s="30">
        <v>1305088.5179999999</v>
      </c>
      <c r="AC19" s="30">
        <v>1319595.584</v>
      </c>
      <c r="AD19" s="30">
        <v>1340453.7879999999</v>
      </c>
      <c r="AE19" s="30">
        <v>1329956.8130000001</v>
      </c>
      <c r="AF19" s="31">
        <v>1371631.86</v>
      </c>
      <c r="AG19" s="30">
        <v>1445132.9580000001</v>
      </c>
      <c r="AH19" s="30">
        <v>1520683.1170000001</v>
      </c>
      <c r="AJ19" s="76">
        <f t="shared" si="0"/>
        <v>0.74387529521612583</v>
      </c>
      <c r="AK19" s="76">
        <f t="shared" si="1"/>
        <v>0.83732365604193748</v>
      </c>
      <c r="AL19" s="76">
        <f t="shared" si="2"/>
        <v>0.93337716695247464</v>
      </c>
    </row>
    <row r="20" spans="1:66" ht="15" customHeight="1" x14ac:dyDescent="0.3">
      <c r="A20" s="47"/>
      <c r="B20" s="77">
        <f t="shared" ref="B20:AG20" si="3">SUM(B12:B19)</f>
        <v>39942479.401999995</v>
      </c>
      <c r="C20" s="77">
        <f t="shared" si="3"/>
        <v>39218199.665999994</v>
      </c>
      <c r="D20" s="77">
        <f t="shared" si="3"/>
        <v>39336059.162999995</v>
      </c>
      <c r="E20" s="77">
        <f t="shared" si="3"/>
        <v>38806170.693999998</v>
      </c>
      <c r="F20" s="77">
        <f t="shared" si="3"/>
        <v>39491799.468999997</v>
      </c>
      <c r="G20" s="77">
        <f t="shared" si="3"/>
        <v>40945520.577000007</v>
      </c>
      <c r="H20" s="77">
        <f t="shared" si="3"/>
        <v>43014112.987000003</v>
      </c>
      <c r="I20" s="77">
        <f t="shared" si="3"/>
        <v>43471844.160999998</v>
      </c>
      <c r="J20" s="77">
        <f t="shared" si="3"/>
        <v>45050344.976999991</v>
      </c>
      <c r="K20" s="77">
        <f t="shared" si="3"/>
        <v>44135683.324000001</v>
      </c>
      <c r="L20" s="77">
        <f t="shared" si="3"/>
        <v>46180179.423999995</v>
      </c>
      <c r="M20" s="77">
        <f t="shared" si="3"/>
        <v>46749448.550999992</v>
      </c>
      <c r="N20" s="77">
        <f t="shared" si="3"/>
        <v>47313275.404000007</v>
      </c>
      <c r="O20" s="77">
        <f t="shared" si="3"/>
        <v>49133211.418999992</v>
      </c>
      <c r="P20" s="77">
        <f t="shared" si="3"/>
        <v>50831764.426999994</v>
      </c>
      <c r="Q20" s="77">
        <f t="shared" si="3"/>
        <v>52315934.422000006</v>
      </c>
      <c r="R20" s="77">
        <f t="shared" si="3"/>
        <v>52861701.038000003</v>
      </c>
      <c r="S20" s="77">
        <f t="shared" si="3"/>
        <v>51331094.265999995</v>
      </c>
      <c r="T20" s="77">
        <f t="shared" si="3"/>
        <v>52436737.908999994</v>
      </c>
      <c r="U20" s="77">
        <f t="shared" si="3"/>
        <v>48781082.076000012</v>
      </c>
      <c r="V20" s="77">
        <f t="shared" si="3"/>
        <v>50299165.463999994</v>
      </c>
      <c r="W20" s="77">
        <f t="shared" si="3"/>
        <v>49406378.119000003</v>
      </c>
      <c r="X20" s="77">
        <f t="shared" si="3"/>
        <v>49242671.002999991</v>
      </c>
      <c r="Y20" s="77">
        <f t="shared" si="3"/>
        <v>48428752.696999997</v>
      </c>
      <c r="Z20" s="77">
        <f t="shared" si="3"/>
        <v>47458146.478</v>
      </c>
      <c r="AA20" s="77">
        <f t="shared" si="3"/>
        <v>50070550.571999997</v>
      </c>
      <c r="AB20" s="77">
        <f t="shared" si="3"/>
        <v>50418406.822000004</v>
      </c>
      <c r="AC20" s="77">
        <f t="shared" si="3"/>
        <v>50934596.402999997</v>
      </c>
      <c r="AD20" s="77">
        <f t="shared" si="3"/>
        <v>48909992.859999999</v>
      </c>
      <c r="AE20" s="77">
        <f t="shared" si="3"/>
        <v>49804219.185000002</v>
      </c>
      <c r="AF20" s="77">
        <f t="shared" si="3"/>
        <v>44335078.100000001</v>
      </c>
      <c r="AG20" s="77">
        <f t="shared" si="3"/>
        <v>46168886.527000003</v>
      </c>
      <c r="AH20" s="77">
        <f>SUM(AH12:AH19)</f>
        <v>49055380.153999999</v>
      </c>
      <c r="AJ20" s="76">
        <f t="shared" si="0"/>
        <v>0.10997311042689195</v>
      </c>
      <c r="AK20" s="76">
        <f t="shared" si="1"/>
        <v>0.15588434213946778</v>
      </c>
      <c r="AL20" s="76">
        <f t="shared" si="2"/>
        <v>0.22815060277764587</v>
      </c>
    </row>
    <row r="21" spans="1:66" ht="15" customHeight="1" x14ac:dyDescent="0.3">
      <c r="A21" s="47"/>
    </row>
    <row r="22" spans="1:66" ht="15" customHeight="1" x14ac:dyDescent="0.3">
      <c r="A22" s="47"/>
    </row>
    <row r="23" spans="1:66" s="15" customFormat="1" ht="13" x14ac:dyDescent="0.25">
      <c r="A23" s="15" t="s">
        <v>203</v>
      </c>
    </row>
    <row r="24" spans="1:66" s="15" customFormat="1" ht="13" x14ac:dyDescent="0.25">
      <c r="A24" s="2" t="s">
        <v>142</v>
      </c>
    </row>
    <row r="25" spans="1:66" s="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J25" s="2" t="s">
        <v>122</v>
      </c>
      <c r="AK25" s="2" t="s">
        <v>129</v>
      </c>
      <c r="AL25" s="2" t="s">
        <v>153</v>
      </c>
      <c r="AM25" s="2" t="s">
        <v>200</v>
      </c>
      <c r="AN25" s="2" t="s">
        <v>130</v>
      </c>
      <c r="AO25" s="2" t="s">
        <v>154</v>
      </c>
      <c r="AP25" s="2" t="s">
        <v>250</v>
      </c>
      <c r="AQ25" s="2" t="s">
        <v>249</v>
      </c>
    </row>
    <row r="26" spans="1:66" ht="13" x14ac:dyDescent="0.25">
      <c r="A26" s="35"/>
      <c r="B26" s="36">
        <v>1990</v>
      </c>
      <c r="C26" s="36">
        <v>1991</v>
      </c>
      <c r="D26" s="36">
        <v>1992</v>
      </c>
      <c r="E26" s="36">
        <v>1993</v>
      </c>
      <c r="F26" s="36">
        <v>1994</v>
      </c>
      <c r="G26" s="36">
        <v>1995</v>
      </c>
      <c r="H26" s="36">
        <v>1996</v>
      </c>
      <c r="I26" s="36">
        <v>1997</v>
      </c>
      <c r="J26" s="36">
        <v>1998</v>
      </c>
      <c r="K26" s="36">
        <v>1999</v>
      </c>
      <c r="L26" s="36">
        <v>2000</v>
      </c>
      <c r="M26" s="36">
        <v>2001</v>
      </c>
      <c r="N26" s="36">
        <v>2002</v>
      </c>
      <c r="O26" s="36">
        <v>2003</v>
      </c>
      <c r="P26" s="36">
        <v>2004</v>
      </c>
      <c r="Q26" s="36">
        <v>2005</v>
      </c>
      <c r="R26" s="36">
        <v>2006</v>
      </c>
      <c r="S26" s="36">
        <v>2007</v>
      </c>
      <c r="T26" s="36">
        <v>2008</v>
      </c>
      <c r="U26" s="36">
        <v>2009</v>
      </c>
      <c r="V26" s="36">
        <v>2010</v>
      </c>
      <c r="W26" s="36">
        <v>2011</v>
      </c>
      <c r="X26" s="36">
        <v>2012</v>
      </c>
      <c r="Y26" s="36">
        <v>2013</v>
      </c>
      <c r="Z26" s="36">
        <v>2014</v>
      </c>
      <c r="AA26" s="36">
        <v>2015</v>
      </c>
      <c r="AB26" s="36">
        <v>2016</v>
      </c>
      <c r="AC26" s="36">
        <v>2017</v>
      </c>
      <c r="AD26" s="36">
        <v>2018</v>
      </c>
      <c r="AE26" s="36">
        <v>2019</v>
      </c>
      <c r="AF26" s="36">
        <v>2020</v>
      </c>
      <c r="AG26" s="36">
        <v>2021</v>
      </c>
      <c r="AH26" s="36">
        <v>2022</v>
      </c>
    </row>
    <row r="27" spans="1:66" ht="13" x14ac:dyDescent="0.25">
      <c r="A27" s="42" t="str">
        <f>A12</f>
        <v>Solid fossil fuels</v>
      </c>
      <c r="B27" s="39">
        <f>B12/1000</f>
        <v>4624.5639600000004</v>
      </c>
      <c r="C27" s="39">
        <f t="shared" ref="C27:AF32" si="4">C12/1000</f>
        <v>4620.9130580000001</v>
      </c>
      <c r="D27" s="39">
        <f t="shared" si="4"/>
        <v>4459.7153389999994</v>
      </c>
      <c r="E27" s="39">
        <f t="shared" si="4"/>
        <v>3842.2904049999997</v>
      </c>
      <c r="F27" s="39">
        <f t="shared" si="4"/>
        <v>4083.6665240000002</v>
      </c>
      <c r="G27" s="39">
        <f t="shared" si="4"/>
        <v>4296.9246700000003</v>
      </c>
      <c r="H27" s="39">
        <f t="shared" si="4"/>
        <v>4300.627101</v>
      </c>
      <c r="I27" s="39">
        <f t="shared" si="4"/>
        <v>4346.9792719999996</v>
      </c>
      <c r="J27" s="39">
        <f t="shared" si="4"/>
        <v>4361.4863759999998</v>
      </c>
      <c r="K27" s="39">
        <f t="shared" si="4"/>
        <v>4163.8486549999998</v>
      </c>
      <c r="L27" s="39">
        <f t="shared" si="4"/>
        <v>4611.9249289999998</v>
      </c>
      <c r="M27" s="39">
        <f t="shared" si="4"/>
        <v>4774.6920369999998</v>
      </c>
      <c r="N27" s="39">
        <f t="shared" si="4"/>
        <v>4821.0295769999993</v>
      </c>
      <c r="O27" s="39">
        <f t="shared" si="4"/>
        <v>4992.2737079999997</v>
      </c>
      <c r="P27" s="39">
        <f t="shared" si="4"/>
        <v>5336.0078609999991</v>
      </c>
      <c r="Q27" s="39">
        <f t="shared" si="4"/>
        <v>5068.7282500000001</v>
      </c>
      <c r="R27" s="39">
        <f t="shared" si="4"/>
        <v>5488.4698839999992</v>
      </c>
      <c r="S27" s="39">
        <f t="shared" si="4"/>
        <v>5494.7333870000002</v>
      </c>
      <c r="T27" s="39">
        <f t="shared" si="4"/>
        <v>5405.167974</v>
      </c>
      <c r="U27" s="39">
        <f t="shared" si="4"/>
        <v>4324.2188459999998</v>
      </c>
      <c r="V27" s="39">
        <f t="shared" si="4"/>
        <v>4771.2306799999997</v>
      </c>
      <c r="W27" s="39">
        <f t="shared" si="4"/>
        <v>4965.9366209999998</v>
      </c>
      <c r="X27" s="39">
        <f t="shared" si="4"/>
        <v>4897.7049349999998</v>
      </c>
      <c r="Y27" s="39">
        <f t="shared" si="4"/>
        <v>4806.6388790000001</v>
      </c>
      <c r="Z27" s="39">
        <f t="shared" si="4"/>
        <v>4823.0492599999998</v>
      </c>
      <c r="AA27" s="39">
        <f t="shared" si="4"/>
        <v>4729.6605020000006</v>
      </c>
      <c r="AB27" s="39">
        <f t="shared" si="4"/>
        <v>4566.4243339999994</v>
      </c>
      <c r="AC27" s="39">
        <f t="shared" si="4"/>
        <v>4568.1740250000003</v>
      </c>
      <c r="AD27" s="39">
        <f t="shared" si="4"/>
        <v>4391.569109</v>
      </c>
      <c r="AE27" s="39">
        <f t="shared" si="4"/>
        <v>3640.992303</v>
      </c>
      <c r="AF27" s="39">
        <f t="shared" si="4"/>
        <v>2633.2614610000001</v>
      </c>
      <c r="AG27" s="39">
        <f t="shared" ref="AG27:AH27" si="5">AG12/1000</f>
        <v>3144.1706609999997</v>
      </c>
      <c r="AH27" s="39">
        <f t="shared" si="5"/>
        <v>3656.513363</v>
      </c>
      <c r="AJ27" s="32">
        <f t="shared" ref="AJ27:AJ32" si="6">AD27/B27-1</f>
        <v>-5.0382015042992334E-2</v>
      </c>
      <c r="AK27" s="32">
        <f>AE27/$B27-1</f>
        <v>-0.21268419368990632</v>
      </c>
      <c r="AL27" s="32">
        <f t="shared" ref="AL27:AM32" si="7">AF27/$B27-1</f>
        <v>-0.43059248746988898</v>
      </c>
      <c r="AM27" s="32">
        <f t="shared" si="7"/>
        <v>-0.32011521773827967</v>
      </c>
      <c r="AN27" s="32">
        <f t="shared" ref="AN27:AP32" si="8">AE27/U27-1</f>
        <v>-0.15799999198282944</v>
      </c>
      <c r="AO27" s="32">
        <f t="shared" si="8"/>
        <v>-0.44809596567231991</v>
      </c>
      <c r="AP27" s="32">
        <f t="shared" si="8"/>
        <v>-0.36685243873151718</v>
      </c>
      <c r="AQ27" s="32">
        <f t="shared" ref="AQ27:AQ32" si="9">AG27/AE27-1</f>
        <v>-0.13645226373882846</v>
      </c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 ht="13" x14ac:dyDescent="0.25">
      <c r="A28" s="38" t="str">
        <f>A13</f>
        <v>Natural gas</v>
      </c>
      <c r="B28" s="39">
        <f t="shared" ref="B28:Q32" si="10">B13/1000</f>
        <v>6606.1469729999999</v>
      </c>
      <c r="C28" s="39">
        <f t="shared" si="10"/>
        <v>6664.6803310000005</v>
      </c>
      <c r="D28" s="39">
        <f t="shared" si="10"/>
        <v>6678.9648980000002</v>
      </c>
      <c r="E28" s="39">
        <f t="shared" si="10"/>
        <v>6593.1305400000001</v>
      </c>
      <c r="F28" s="39">
        <f t="shared" si="10"/>
        <v>6733.3645859999997</v>
      </c>
      <c r="G28" s="39">
        <f t="shared" si="10"/>
        <v>7480.5153849999997</v>
      </c>
      <c r="H28" s="39">
        <f t="shared" si="10"/>
        <v>8376.0381020000004</v>
      </c>
      <c r="I28" s="39">
        <f t="shared" si="10"/>
        <v>8433.0246609999995</v>
      </c>
      <c r="J28" s="39">
        <f t="shared" si="10"/>
        <v>8637.1099080000004</v>
      </c>
      <c r="K28" s="39">
        <f t="shared" si="10"/>
        <v>9401.2744509999993</v>
      </c>
      <c r="L28" s="39">
        <f t="shared" si="10"/>
        <v>10065.615789000001</v>
      </c>
      <c r="M28" s="39">
        <f t="shared" si="10"/>
        <v>10258.572717999999</v>
      </c>
      <c r="N28" s="39">
        <f t="shared" si="10"/>
        <v>11005.180484999999</v>
      </c>
      <c r="O28" s="39">
        <f t="shared" si="10"/>
        <v>11652.767462</v>
      </c>
      <c r="P28" s="39">
        <f t="shared" si="10"/>
        <v>12109.138815</v>
      </c>
      <c r="Q28" s="39">
        <f t="shared" si="10"/>
        <v>12958.491095000001</v>
      </c>
      <c r="R28" s="39">
        <f t="shared" si="4"/>
        <v>13189.285635</v>
      </c>
      <c r="S28" s="39">
        <f t="shared" si="4"/>
        <v>12611.177362</v>
      </c>
      <c r="T28" s="39">
        <f t="shared" si="4"/>
        <v>13248.88877</v>
      </c>
      <c r="U28" s="39">
        <f t="shared" si="4"/>
        <v>12558.301839</v>
      </c>
      <c r="V28" s="39">
        <f t="shared" si="4"/>
        <v>13231.820298000001</v>
      </c>
      <c r="W28" s="39">
        <f t="shared" si="4"/>
        <v>12941.491201999999</v>
      </c>
      <c r="X28" s="39">
        <f t="shared" si="4"/>
        <v>12523.729727</v>
      </c>
      <c r="Y28" s="39">
        <f t="shared" si="4"/>
        <v>12678.667062</v>
      </c>
      <c r="Z28" s="39">
        <f t="shared" si="4"/>
        <v>11789.796232999999</v>
      </c>
      <c r="AA28" s="39">
        <f t="shared" si="4"/>
        <v>12531.162550000001</v>
      </c>
      <c r="AB28" s="39">
        <f t="shared" si="4"/>
        <v>12891.317472999999</v>
      </c>
      <c r="AC28" s="39">
        <f t="shared" si="4"/>
        <v>13435.55515</v>
      </c>
      <c r="AD28" s="39">
        <f t="shared" si="4"/>
        <v>12479.361539000001</v>
      </c>
      <c r="AE28" s="39">
        <f t="shared" si="4"/>
        <v>13977.817659</v>
      </c>
      <c r="AF28" s="39">
        <f t="shared" si="4"/>
        <v>12552.020348</v>
      </c>
      <c r="AG28" s="39">
        <f t="shared" ref="AG28:AH28" si="11">AG13/1000</f>
        <v>13006.221312000001</v>
      </c>
      <c r="AH28" s="39">
        <f t="shared" si="11"/>
        <v>14056.958837</v>
      </c>
      <c r="AJ28" s="32">
        <f t="shared" si="6"/>
        <v>0.88905296688136537</v>
      </c>
      <c r="AK28" s="32">
        <f t="shared" ref="AK28:AK32" si="12">AE28/$B28-1</f>
        <v>1.1158805149399149</v>
      </c>
      <c r="AL28" s="32">
        <f t="shared" si="7"/>
        <v>0.90005163362265383</v>
      </c>
      <c r="AM28" s="32">
        <f t="shared" si="7"/>
        <v>0.96880592653444775</v>
      </c>
      <c r="AN28" s="32">
        <f t="shared" si="8"/>
        <v>0.11303405812334222</v>
      </c>
      <c r="AO28" s="32">
        <f t="shared" si="8"/>
        <v>-5.1376147399972871E-2</v>
      </c>
      <c r="AP28" s="32">
        <f t="shared" si="8"/>
        <v>5.001750493018875E-3</v>
      </c>
      <c r="AQ28" s="32">
        <f t="shared" si="9"/>
        <v>-6.9509874195161636E-2</v>
      </c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 ht="13" x14ac:dyDescent="0.25">
      <c r="A29" s="38" t="str">
        <f>A14</f>
        <v>Crude oil</v>
      </c>
      <c r="B29" s="39">
        <f t="shared" si="10"/>
        <v>20629.845018</v>
      </c>
      <c r="C29" s="39">
        <f t="shared" si="4"/>
        <v>20086.100425999997</v>
      </c>
      <c r="D29" s="39">
        <f t="shared" si="4"/>
        <v>20589.773828000001</v>
      </c>
      <c r="E29" s="39">
        <f t="shared" si="4"/>
        <v>20759.058155000002</v>
      </c>
      <c r="F29" s="39">
        <f t="shared" si="4"/>
        <v>21370.283122000001</v>
      </c>
      <c r="G29" s="39">
        <f t="shared" si="4"/>
        <v>21688.155899999998</v>
      </c>
      <c r="H29" s="39">
        <f t="shared" si="4"/>
        <v>22405.094765000002</v>
      </c>
      <c r="I29" s="39">
        <f t="shared" si="4"/>
        <v>22883.748705999998</v>
      </c>
      <c r="J29" s="39">
        <f t="shared" si="4"/>
        <v>24186.608249000001</v>
      </c>
      <c r="K29" s="39">
        <f t="shared" si="4"/>
        <v>22715.371467000001</v>
      </c>
      <c r="L29" s="39">
        <f t="shared" si="4"/>
        <v>23175.494857999998</v>
      </c>
      <c r="M29" s="39">
        <f t="shared" si="4"/>
        <v>23177.192258000003</v>
      </c>
      <c r="N29" s="39">
        <f t="shared" si="4"/>
        <v>22522.304065</v>
      </c>
      <c r="O29" s="39">
        <f t="shared" si="4"/>
        <v>23472.246644000003</v>
      </c>
      <c r="P29" s="39">
        <f t="shared" si="4"/>
        <v>24101.331059</v>
      </c>
      <c r="Q29" s="39">
        <f t="shared" si="4"/>
        <v>24188.852988000002</v>
      </c>
      <c r="R29" s="39">
        <f t="shared" si="4"/>
        <v>23907.665100000002</v>
      </c>
      <c r="S29" s="39">
        <f t="shared" si="4"/>
        <v>23551.700614000001</v>
      </c>
      <c r="T29" s="39">
        <f t="shared" si="4"/>
        <v>23728.224613999999</v>
      </c>
      <c r="U29" s="39">
        <f t="shared" si="4"/>
        <v>21735.702155000003</v>
      </c>
      <c r="V29" s="39">
        <f t="shared" si="4"/>
        <v>21721.112993000002</v>
      </c>
      <c r="W29" s="39">
        <f t="shared" si="4"/>
        <v>20921.224016</v>
      </c>
      <c r="X29" s="39">
        <f t="shared" si="4"/>
        <v>21271.425660999997</v>
      </c>
      <c r="Y29" s="39">
        <f t="shared" si="4"/>
        <v>20183.607277999999</v>
      </c>
      <c r="Z29" s="39">
        <f t="shared" si="4"/>
        <v>20122.735148</v>
      </c>
      <c r="AA29" s="39">
        <f t="shared" si="4"/>
        <v>21469.533383000002</v>
      </c>
      <c r="AB29" s="39">
        <f t="shared" si="4"/>
        <v>21403.053452</v>
      </c>
      <c r="AC29" s="39">
        <f t="shared" si="4"/>
        <v>21942.066779000001</v>
      </c>
      <c r="AD29" s="39">
        <f t="shared" si="4"/>
        <v>21387.475145</v>
      </c>
      <c r="AE29" s="39">
        <f t="shared" si="4"/>
        <v>21477.548424000001</v>
      </c>
      <c r="AF29" s="39">
        <f t="shared" si="4"/>
        <v>18622.907094999999</v>
      </c>
      <c r="AG29" s="39">
        <f t="shared" ref="AG29:AH29" si="13">AG14/1000</f>
        <v>18915.022795000001</v>
      </c>
      <c r="AH29" s="39">
        <f t="shared" si="13"/>
        <v>20319.516587000002</v>
      </c>
      <c r="AJ29" s="32">
        <f t="shared" si="6"/>
        <v>3.6724954857341396E-2</v>
      </c>
      <c r="AK29" s="32">
        <f t="shared" si="12"/>
        <v>4.1091118486850542E-2</v>
      </c>
      <c r="AL29" s="32">
        <f t="shared" si="7"/>
        <v>-9.7283228315525605E-2</v>
      </c>
      <c r="AM29" s="32">
        <f t="shared" si="7"/>
        <v>-8.3123369152980908E-2</v>
      </c>
      <c r="AP29" s="32">
        <f t="shared" si="8"/>
        <v>-9.589310928776007E-2</v>
      </c>
      <c r="AQ29" s="32">
        <f t="shared" si="9"/>
        <v>-0.11931183105314369</v>
      </c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 ht="13" x14ac:dyDescent="0.25">
      <c r="A30" s="38" t="str">
        <f>A15</f>
        <v>Naphtha</v>
      </c>
      <c r="B30" s="39">
        <f t="shared" si="10"/>
        <v>1204.6871299999998</v>
      </c>
      <c r="C30" s="39">
        <f t="shared" si="4"/>
        <v>1077.0247199999999</v>
      </c>
      <c r="D30" s="39">
        <f t="shared" si="4"/>
        <v>1106.484604</v>
      </c>
      <c r="E30" s="39">
        <f t="shared" si="4"/>
        <v>1018.9477879999999</v>
      </c>
      <c r="F30" s="39">
        <f t="shared" si="4"/>
        <v>1122.241708</v>
      </c>
      <c r="G30" s="39">
        <f t="shared" si="4"/>
        <v>1173.6582800000001</v>
      </c>
      <c r="H30" s="39">
        <f t="shared" si="4"/>
        <v>1130.354808</v>
      </c>
      <c r="I30" s="39">
        <f t="shared" si="4"/>
        <v>1218.4436569999998</v>
      </c>
      <c r="J30" s="39">
        <f t="shared" si="4"/>
        <v>1162.937686</v>
      </c>
      <c r="K30" s="39">
        <f t="shared" si="4"/>
        <v>1244.533592</v>
      </c>
      <c r="L30" s="39">
        <f t="shared" si="4"/>
        <v>1352.342431</v>
      </c>
      <c r="M30" s="39">
        <f t="shared" si="4"/>
        <v>1259.8775220000002</v>
      </c>
      <c r="N30" s="39">
        <f t="shared" si="4"/>
        <v>1260.36832</v>
      </c>
      <c r="O30" s="39">
        <f t="shared" si="4"/>
        <v>1369.3247099999999</v>
      </c>
      <c r="P30" s="39">
        <f t="shared" si="4"/>
        <v>1560.5670789999999</v>
      </c>
      <c r="Q30" s="39">
        <f t="shared" si="4"/>
        <v>1490.085503</v>
      </c>
      <c r="R30" s="39">
        <f t="shared" si="4"/>
        <v>1495.5593349999999</v>
      </c>
      <c r="S30" s="39">
        <f t="shared" si="4"/>
        <v>1458.144415</v>
      </c>
      <c r="T30" s="39">
        <f t="shared" si="4"/>
        <v>1280.3560930000001</v>
      </c>
      <c r="U30" s="39">
        <f t="shared" si="4"/>
        <v>1292.0596480000002</v>
      </c>
      <c r="V30" s="39">
        <f t="shared" si="4"/>
        <v>1438.4334369999999</v>
      </c>
      <c r="W30" s="39">
        <f t="shared" si="4"/>
        <v>1267.6889210000002</v>
      </c>
      <c r="X30" s="39">
        <f t="shared" si="4"/>
        <v>1414.856407</v>
      </c>
      <c r="Y30" s="39">
        <f t="shared" si="4"/>
        <v>1367.2542900000001</v>
      </c>
      <c r="Z30" s="39">
        <f t="shared" si="4"/>
        <v>1423.5325270000001</v>
      </c>
      <c r="AA30" s="39">
        <f t="shared" si="4"/>
        <v>1421.2609299999999</v>
      </c>
      <c r="AB30" s="39">
        <f t="shared" si="4"/>
        <v>1482.5443009999999</v>
      </c>
      <c r="AC30" s="39">
        <f t="shared" si="4"/>
        <v>1687.432045</v>
      </c>
      <c r="AD30" s="39">
        <f t="shared" si="4"/>
        <v>1786.605769</v>
      </c>
      <c r="AE30" s="39">
        <f t="shared" si="4"/>
        <v>1762.7978579999999</v>
      </c>
      <c r="AF30" s="39">
        <f t="shared" si="4"/>
        <v>1775.3637430000001</v>
      </c>
      <c r="AG30" s="39">
        <f t="shared" ref="AG30:AH30" si="14">AG15/1000</f>
        <v>2000.3371340000001</v>
      </c>
      <c r="AH30" s="39">
        <f t="shared" si="14"/>
        <v>1803.3335059999999</v>
      </c>
      <c r="AJ30" s="32">
        <f t="shared" si="6"/>
        <v>0.48304545180955016</v>
      </c>
      <c r="AK30" s="32">
        <f t="shared" si="12"/>
        <v>0.46328271806141075</v>
      </c>
      <c r="AL30" s="32">
        <f t="shared" si="7"/>
        <v>0.47371354668659937</v>
      </c>
      <c r="AM30" s="32">
        <f t="shared" si="7"/>
        <v>0.6604619441730073</v>
      </c>
      <c r="AP30" s="32">
        <f t="shared" si="8"/>
        <v>0.57794006152712907</v>
      </c>
      <c r="AQ30" s="32">
        <f t="shared" si="9"/>
        <v>0.13475128468189923</v>
      </c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 ht="13" x14ac:dyDescent="0.25">
      <c r="A31" s="38" t="str">
        <f>A17</f>
        <v>Gas oil and diesel oil</v>
      </c>
      <c r="B31" s="39">
        <f t="shared" si="10"/>
        <v>1276.2004830000001</v>
      </c>
      <c r="C31" s="39">
        <f t="shared" si="4"/>
        <v>1269.0188989999999</v>
      </c>
      <c r="D31" s="39">
        <f t="shared" si="4"/>
        <v>1208.2576980000001</v>
      </c>
      <c r="E31" s="39">
        <f t="shared" si="4"/>
        <v>1216.7974059999999</v>
      </c>
      <c r="F31" s="39">
        <f t="shared" si="4"/>
        <v>1153.2763559999999</v>
      </c>
      <c r="G31" s="39">
        <f t="shared" si="4"/>
        <v>1180.252847</v>
      </c>
      <c r="H31" s="39">
        <f t="shared" si="4"/>
        <v>1137.241237</v>
      </c>
      <c r="I31" s="39">
        <f t="shared" si="4"/>
        <v>1166.161527</v>
      </c>
      <c r="J31" s="39">
        <f t="shared" si="4"/>
        <v>1209.8201610000001</v>
      </c>
      <c r="K31" s="39">
        <f t="shared" si="4"/>
        <v>1135.2541310000001</v>
      </c>
      <c r="L31" s="39">
        <f t="shared" si="4"/>
        <v>1250.5126279999999</v>
      </c>
      <c r="M31" s="39">
        <f t="shared" si="4"/>
        <v>1133.6953659999999</v>
      </c>
      <c r="N31" s="39">
        <f t="shared" si="4"/>
        <v>1049.21759</v>
      </c>
      <c r="O31" s="39">
        <f t="shared" si="4"/>
        <v>1007.144671</v>
      </c>
      <c r="P31" s="39">
        <f t="shared" si="4"/>
        <v>969.89940000000001</v>
      </c>
      <c r="Q31" s="39">
        <f t="shared" si="4"/>
        <v>1049.4355270000001</v>
      </c>
      <c r="R31" s="39">
        <f t="shared" si="4"/>
        <v>1010.8709570000001</v>
      </c>
      <c r="S31" s="39">
        <f t="shared" si="4"/>
        <v>975.63572699999997</v>
      </c>
      <c r="T31" s="39">
        <f t="shared" si="4"/>
        <v>1018.2347129999999</v>
      </c>
      <c r="U31" s="39">
        <f t="shared" si="4"/>
        <v>1002.2670420000001</v>
      </c>
      <c r="V31" s="39">
        <f t="shared" si="4"/>
        <v>994.79144400000007</v>
      </c>
      <c r="W31" s="39">
        <f t="shared" si="4"/>
        <v>1006.1367290000001</v>
      </c>
      <c r="X31" s="39">
        <f t="shared" si="4"/>
        <v>1011.1518179999999</v>
      </c>
      <c r="Y31" s="39">
        <f t="shared" si="4"/>
        <v>925.45775800000001</v>
      </c>
      <c r="Z31" s="39">
        <f t="shared" si="4"/>
        <v>951.32484199999999</v>
      </c>
      <c r="AA31" s="39">
        <f t="shared" si="4"/>
        <v>1023.606418</v>
      </c>
      <c r="AB31" s="39">
        <f t="shared" si="4"/>
        <v>1058.872832</v>
      </c>
      <c r="AC31" s="39">
        <f t="shared" si="4"/>
        <v>1077.3201040000001</v>
      </c>
      <c r="AD31" s="39">
        <f t="shared" si="4"/>
        <v>938.53969299999994</v>
      </c>
      <c r="AE31" s="39">
        <f t="shared" si="4"/>
        <v>1005.6764459999999</v>
      </c>
      <c r="AF31" s="39">
        <f t="shared" si="4"/>
        <v>891.3136310000001</v>
      </c>
      <c r="AG31" s="39">
        <f t="shared" ref="AG31:AH31" si="15">AG16/1000</f>
        <v>975.05661299999997</v>
      </c>
      <c r="AH31" s="39">
        <f t="shared" si="15"/>
        <v>969.18220299999996</v>
      </c>
      <c r="AJ31" s="32">
        <f t="shared" si="6"/>
        <v>-0.26458287275229009</v>
      </c>
      <c r="AK31" s="32">
        <f t="shared" si="12"/>
        <v>-0.21197612804852706</v>
      </c>
      <c r="AL31" s="32">
        <f t="shared" si="7"/>
        <v>-0.3015880789319525</v>
      </c>
      <c r="AM31" s="32">
        <f t="shared" si="7"/>
        <v>-0.23596909263981225</v>
      </c>
      <c r="AP31" s="32">
        <f t="shared" si="8"/>
        <v>-3.089054907168598E-2</v>
      </c>
      <c r="AQ31" s="32">
        <f t="shared" si="9"/>
        <v>-3.0447002235945764E-2</v>
      </c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 ht="13" x14ac:dyDescent="0.25">
      <c r="A32" s="45" t="str">
        <f>A18</f>
        <v>Fuel oil</v>
      </c>
      <c r="B32" s="74">
        <f t="shared" si="10"/>
        <v>2695.6943580000002</v>
      </c>
      <c r="C32" s="74">
        <f t="shared" si="4"/>
        <v>2948.3087999999998</v>
      </c>
      <c r="D32" s="74">
        <f t="shared" si="4"/>
        <v>2767.3547719999997</v>
      </c>
      <c r="E32" s="74">
        <f t="shared" si="4"/>
        <v>2716.8650610000004</v>
      </c>
      <c r="F32" s="74">
        <f t="shared" si="4"/>
        <v>2413.9712159999999</v>
      </c>
      <c r="G32" s="74">
        <f t="shared" si="4"/>
        <v>2505.0061660000001</v>
      </c>
      <c r="H32" s="74">
        <f t="shared" si="4"/>
        <v>2957.6979589999996</v>
      </c>
      <c r="I32" s="74">
        <f t="shared" si="4"/>
        <v>2868.1022849999999</v>
      </c>
      <c r="J32" s="74">
        <f t="shared" si="4"/>
        <v>2989.6065070000004</v>
      </c>
      <c r="K32" s="74">
        <f t="shared" si="4"/>
        <v>2971.5791439999998</v>
      </c>
      <c r="L32" s="74">
        <f t="shared" si="4"/>
        <v>2945.4533160000001</v>
      </c>
      <c r="M32" s="74">
        <f t="shared" si="4"/>
        <v>3416.7332200000001</v>
      </c>
      <c r="N32" s="74">
        <f t="shared" si="4"/>
        <v>3593.692305</v>
      </c>
      <c r="O32" s="74">
        <f t="shared" si="4"/>
        <v>3668.3391979999997</v>
      </c>
      <c r="P32" s="74">
        <f t="shared" si="4"/>
        <v>3907.2463859999998</v>
      </c>
      <c r="Q32" s="74">
        <f t="shared" si="4"/>
        <v>4262.0696100000005</v>
      </c>
      <c r="R32" s="74">
        <f t="shared" si="4"/>
        <v>4366.8291870000003</v>
      </c>
      <c r="S32" s="74">
        <f t="shared" si="4"/>
        <v>3770.040383</v>
      </c>
      <c r="T32" s="74">
        <f t="shared" si="4"/>
        <v>4169.9916199999998</v>
      </c>
      <c r="U32" s="74">
        <f t="shared" si="4"/>
        <v>4345.9063749999996</v>
      </c>
      <c r="V32" s="74">
        <f t="shared" si="4"/>
        <v>4572.8894440000004</v>
      </c>
      <c r="W32" s="74">
        <f t="shared" si="4"/>
        <v>4495.4529080000002</v>
      </c>
      <c r="X32" s="74">
        <f t="shared" si="4"/>
        <v>4385.125282</v>
      </c>
      <c r="Y32" s="74">
        <f t="shared" si="4"/>
        <v>4750.3907170000002</v>
      </c>
      <c r="Z32" s="74">
        <f t="shared" si="4"/>
        <v>4474.6993309999998</v>
      </c>
      <c r="AA32" s="74">
        <f t="shared" si="4"/>
        <v>4871.8890289999999</v>
      </c>
      <c r="AB32" s="74">
        <f t="shared" si="4"/>
        <v>5179.6480579999998</v>
      </c>
      <c r="AC32" s="74">
        <f t="shared" si="4"/>
        <v>5093.6862690000007</v>
      </c>
      <c r="AD32" s="74">
        <f t="shared" si="4"/>
        <v>4791.799215</v>
      </c>
      <c r="AE32" s="74">
        <f t="shared" si="4"/>
        <v>4970.6353589999999</v>
      </c>
      <c r="AF32" s="74">
        <f t="shared" si="4"/>
        <v>4729.0961520000001</v>
      </c>
      <c r="AG32" s="74">
        <f t="shared" ref="AG32:AH32" si="16">AG17/1000</f>
        <v>4613.9657569999999</v>
      </c>
      <c r="AH32" s="74">
        <f t="shared" si="16"/>
        <v>4692.7512729999999</v>
      </c>
      <c r="AJ32" s="32">
        <f t="shared" si="6"/>
        <v>0.77757511743844354</v>
      </c>
      <c r="AK32" s="32">
        <f t="shared" si="12"/>
        <v>0.84391651978224735</v>
      </c>
      <c r="AL32" s="32">
        <f t="shared" si="7"/>
        <v>0.75431466774617184</v>
      </c>
      <c r="AM32" s="32">
        <f t="shared" si="7"/>
        <v>0.71160567343517789</v>
      </c>
      <c r="AP32" s="32">
        <f t="shared" si="8"/>
        <v>2.6362827378104026E-2</v>
      </c>
      <c r="AQ32" s="32">
        <f t="shared" si="9"/>
        <v>-7.1755334326466302E-2</v>
      </c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34" ht="15" customHeight="1" x14ac:dyDescent="0.3">
      <c r="A33" s="47" t="s">
        <v>345</v>
      </c>
    </row>
    <row r="34" spans="1:34" ht="15" customHeight="1" x14ac:dyDescent="0.3">
      <c r="A34" s="47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</row>
    <row r="35" spans="1:34" ht="15" customHeight="1" x14ac:dyDescent="0.3">
      <c r="A35" s="47" t="str">
        <f>A13</f>
        <v>Natural gas</v>
      </c>
    </row>
    <row r="36" spans="1:34" ht="15" customHeight="1" x14ac:dyDescent="0.3">
      <c r="A36" s="47" t="str">
        <f t="shared" ref="A36:A41" si="17">A14</f>
        <v>Crude oil</v>
      </c>
    </row>
    <row r="37" spans="1:34" ht="15" customHeight="1" x14ac:dyDescent="0.3">
      <c r="A37" s="47" t="str">
        <f t="shared" si="17"/>
        <v>Naphtha</v>
      </c>
    </row>
    <row r="38" spans="1:34" ht="13" x14ac:dyDescent="0.3">
      <c r="A38" s="47" t="str">
        <f t="shared" si="17"/>
        <v>Motor gasoline</v>
      </c>
    </row>
    <row r="39" spans="1:34" ht="13" x14ac:dyDescent="0.3">
      <c r="A39" s="47" t="str">
        <f t="shared" si="17"/>
        <v>Gas oil and diesel oil</v>
      </c>
    </row>
    <row r="40" spans="1:34" ht="13" x14ac:dyDescent="0.3">
      <c r="A40" s="47" t="str">
        <f t="shared" si="17"/>
        <v>Fuel oil</v>
      </c>
    </row>
    <row r="41" spans="1:34" ht="13" x14ac:dyDescent="0.3">
      <c r="A41" s="47" t="str">
        <f t="shared" si="17"/>
        <v>Electricity</v>
      </c>
    </row>
    <row r="42" spans="1:34" ht="13" x14ac:dyDescent="0.3">
      <c r="A42" s="47"/>
    </row>
    <row r="44" spans="1:34" ht="13" x14ac:dyDescent="0.25">
      <c r="A44" s="48" t="s">
        <v>84</v>
      </c>
      <c r="B44" s="48" t="s">
        <v>7</v>
      </c>
    </row>
    <row r="45" spans="1:34" x14ac:dyDescent="0.25">
      <c r="A45" s="12" t="s">
        <v>3</v>
      </c>
      <c r="B45" s="16" t="s">
        <v>118</v>
      </c>
    </row>
    <row r="46" spans="1:34" x14ac:dyDescent="0.25">
      <c r="A46" s="12" t="s">
        <v>2</v>
      </c>
      <c r="B46" s="12" t="s">
        <v>141</v>
      </c>
    </row>
    <row r="47" spans="1:34" ht="13" x14ac:dyDescent="0.25">
      <c r="B47" s="48"/>
    </row>
    <row r="48" spans="1:34" ht="13" x14ac:dyDescent="0.25">
      <c r="A48" s="49" t="s">
        <v>89</v>
      </c>
      <c r="B48" s="22" t="s">
        <v>166</v>
      </c>
      <c r="C48" s="22" t="s">
        <v>167</v>
      </c>
      <c r="D48" s="22" t="s">
        <v>168</v>
      </c>
      <c r="E48" s="22" t="s">
        <v>169</v>
      </c>
      <c r="F48" s="22" t="s">
        <v>170</v>
      </c>
      <c r="G48" s="22" t="s">
        <v>171</v>
      </c>
      <c r="H48" s="22" t="s">
        <v>172</v>
      </c>
      <c r="I48" s="22" t="s">
        <v>173</v>
      </c>
      <c r="J48" s="22" t="s">
        <v>174</v>
      </c>
      <c r="K48" s="22" t="s">
        <v>175</v>
      </c>
      <c r="L48" s="22" t="s">
        <v>176</v>
      </c>
      <c r="M48" s="22" t="s">
        <v>177</v>
      </c>
      <c r="N48" s="22" t="s">
        <v>178</v>
      </c>
      <c r="O48" s="22" t="s">
        <v>179</v>
      </c>
      <c r="P48" s="22" t="s">
        <v>180</v>
      </c>
      <c r="Q48" s="22" t="s">
        <v>181</v>
      </c>
      <c r="R48" s="22" t="s">
        <v>182</v>
      </c>
      <c r="S48" s="22" t="s">
        <v>183</v>
      </c>
      <c r="T48" s="22" t="s">
        <v>184</v>
      </c>
      <c r="U48" s="22" t="s">
        <v>185</v>
      </c>
      <c r="V48" s="22" t="s">
        <v>186</v>
      </c>
      <c r="W48" s="22" t="s">
        <v>187</v>
      </c>
      <c r="X48" s="22" t="s">
        <v>188</v>
      </c>
      <c r="Y48" s="22" t="s">
        <v>189</v>
      </c>
      <c r="Z48" s="22" t="s">
        <v>190</v>
      </c>
      <c r="AA48" s="22" t="s">
        <v>191</v>
      </c>
      <c r="AB48" s="22" t="s">
        <v>192</v>
      </c>
      <c r="AC48" s="22" t="s">
        <v>193</v>
      </c>
      <c r="AD48" s="22" t="s">
        <v>194</v>
      </c>
      <c r="AE48" s="22" t="s">
        <v>195</v>
      </c>
      <c r="AF48" s="22" t="s">
        <v>196</v>
      </c>
      <c r="AG48" s="22" t="s">
        <v>197</v>
      </c>
      <c r="AH48" s="22" t="s">
        <v>289</v>
      </c>
    </row>
    <row r="49" spans="1:61" ht="13" x14ac:dyDescent="0.25">
      <c r="A49" s="25" t="s">
        <v>68</v>
      </c>
      <c r="B49" s="26">
        <v>1629442.673</v>
      </c>
      <c r="C49" s="26">
        <v>1359510.2390000001</v>
      </c>
      <c r="D49" s="27">
        <v>1266400.4099999999</v>
      </c>
      <c r="E49" s="26">
        <v>1204917.3330000001</v>
      </c>
      <c r="F49" s="26">
        <v>1372197.6769999999</v>
      </c>
      <c r="G49" s="26">
        <v>1458964.3659999999</v>
      </c>
      <c r="H49" s="26">
        <v>1293332.3640000001</v>
      </c>
      <c r="I49" s="26">
        <v>1305645.9010000001</v>
      </c>
      <c r="J49" s="26">
        <v>1241571.6710000001</v>
      </c>
      <c r="K49" s="26">
        <v>1107118.5379999999</v>
      </c>
      <c r="L49" s="26">
        <v>1124871.6340000001</v>
      </c>
      <c r="M49" s="26">
        <v>1126447.6950000001</v>
      </c>
      <c r="N49" s="27">
        <v>1092305.06</v>
      </c>
      <c r="O49" s="26">
        <v>1014307.171</v>
      </c>
      <c r="P49" s="26">
        <v>1044267.948</v>
      </c>
      <c r="Q49" s="26">
        <v>968199.44299999997</v>
      </c>
      <c r="R49" s="26">
        <v>1053841.567</v>
      </c>
      <c r="S49" s="26">
        <v>957101.43099999998</v>
      </c>
      <c r="T49" s="26">
        <v>853026.68700000003</v>
      </c>
      <c r="U49" s="26">
        <v>778505.022</v>
      </c>
      <c r="V49" s="26">
        <v>847877.42299999995</v>
      </c>
      <c r="W49" s="26">
        <v>726583.56299999997</v>
      </c>
      <c r="X49" s="26">
        <v>747537.65300000005</v>
      </c>
      <c r="Y49" s="26">
        <v>803362.01899999997</v>
      </c>
      <c r="Z49" s="26">
        <v>779729.86300000001</v>
      </c>
      <c r="AA49" s="26">
        <v>711716.92500000005</v>
      </c>
      <c r="AB49" s="26">
        <v>701789.152</v>
      </c>
      <c r="AC49" s="26">
        <v>607184.44499999995</v>
      </c>
      <c r="AD49" s="26">
        <v>537301.451</v>
      </c>
      <c r="AE49" s="27">
        <v>525425.41</v>
      </c>
      <c r="AF49" s="26">
        <v>527062.799</v>
      </c>
      <c r="AG49" s="26">
        <v>595545.27800000005</v>
      </c>
      <c r="AH49" s="27">
        <v>551751.34</v>
      </c>
    </row>
    <row r="50" spans="1:61" ht="13" x14ac:dyDescent="0.25">
      <c r="A50" s="25" t="s">
        <v>73</v>
      </c>
      <c r="B50" s="30">
        <v>1184545.7279999999</v>
      </c>
      <c r="C50" s="30">
        <v>1327549.308</v>
      </c>
      <c r="D50" s="31">
        <v>1431212.4</v>
      </c>
      <c r="E50" s="30">
        <v>1456180.1359999999</v>
      </c>
      <c r="F50" s="31">
        <v>1375551.36</v>
      </c>
      <c r="G50" s="30">
        <v>1412492.764</v>
      </c>
      <c r="H50" s="30">
        <v>1684481.341</v>
      </c>
      <c r="I50" s="30">
        <v>1567443.622</v>
      </c>
      <c r="J50" s="30">
        <v>1442465.6329999999</v>
      </c>
      <c r="K50" s="30">
        <v>1460466.5419999999</v>
      </c>
      <c r="L50" s="30">
        <v>1574273.1510000001</v>
      </c>
      <c r="M50" s="30">
        <v>1893812.824</v>
      </c>
      <c r="N50" s="30">
        <v>2014227.9809999999</v>
      </c>
      <c r="O50" s="30">
        <v>2105202.8709999998</v>
      </c>
      <c r="P50" s="30">
        <v>2393478.8080000002</v>
      </c>
      <c r="Q50" s="30">
        <v>2568787.8330000001</v>
      </c>
      <c r="R50" s="30">
        <v>2477110.5780000002</v>
      </c>
      <c r="S50" s="30">
        <v>2461665.5410000002</v>
      </c>
      <c r="T50" s="30">
        <v>2698605.0129999998</v>
      </c>
      <c r="U50" s="30">
        <v>2565351.3429999999</v>
      </c>
      <c r="V50" s="30">
        <v>2937624.7659999998</v>
      </c>
      <c r="W50" s="30">
        <v>2940058.6749999998</v>
      </c>
      <c r="X50" s="30">
        <v>3031615.6979999999</v>
      </c>
      <c r="Y50" s="30">
        <v>3491198.4040000001</v>
      </c>
      <c r="Z50" s="30">
        <v>3253340.0619999999</v>
      </c>
      <c r="AA50" s="30">
        <v>3296831.4249999998</v>
      </c>
      <c r="AB50" s="30">
        <v>2960844.0970000001</v>
      </c>
      <c r="AC50" s="30">
        <v>2325339.0669999998</v>
      </c>
      <c r="AD50" s="30">
        <v>1153923.274</v>
      </c>
      <c r="AE50" s="30">
        <v>1394494.003</v>
      </c>
      <c r="AF50" s="30">
        <v>1100877.179</v>
      </c>
      <c r="AG50" s="31">
        <v>1122291.32</v>
      </c>
      <c r="AH50" s="30">
        <v>2029316.503</v>
      </c>
    </row>
    <row r="51" spans="1:61" ht="13" x14ac:dyDescent="0.25">
      <c r="A51" s="25" t="s">
        <v>75</v>
      </c>
      <c r="B51" s="26">
        <v>536106.00600000005</v>
      </c>
      <c r="C51" s="26">
        <v>304091.484</v>
      </c>
      <c r="D51" s="26">
        <v>289909.27600000001</v>
      </c>
      <c r="E51" s="26">
        <v>323645.95500000002</v>
      </c>
      <c r="F51" s="27">
        <v>417216.49</v>
      </c>
      <c r="G51" s="26">
        <v>361005.10499999998</v>
      </c>
      <c r="H51" s="26">
        <v>389519.625</v>
      </c>
      <c r="I51" s="26">
        <v>520324.78600000002</v>
      </c>
      <c r="J51" s="26">
        <v>455132.82299999997</v>
      </c>
      <c r="K51" s="26">
        <v>592358.17700000003</v>
      </c>
      <c r="L51" s="26">
        <v>753936.80599999998</v>
      </c>
      <c r="M51" s="26">
        <v>616279.35800000001</v>
      </c>
      <c r="N51" s="26">
        <v>738018.90800000005</v>
      </c>
      <c r="O51" s="26">
        <v>760001.11399999994</v>
      </c>
      <c r="P51" s="26">
        <v>822119.19400000002</v>
      </c>
      <c r="Q51" s="26">
        <v>764298.48199999996</v>
      </c>
      <c r="R51" s="26">
        <v>684912.49399999995</v>
      </c>
      <c r="S51" s="26">
        <v>613020.30900000001</v>
      </c>
      <c r="T51" s="26">
        <v>542271.73400000005</v>
      </c>
      <c r="U51" s="26">
        <v>474565.397</v>
      </c>
      <c r="V51" s="26">
        <v>458801.23200000002</v>
      </c>
      <c r="W51" s="26">
        <v>435208.48700000002</v>
      </c>
      <c r="X51" s="26">
        <v>362906.15700000001</v>
      </c>
      <c r="Y51" s="27">
        <v>347103.73</v>
      </c>
      <c r="Z51" s="27">
        <v>276833.23</v>
      </c>
      <c r="AA51" s="26">
        <v>276359.60200000001</v>
      </c>
      <c r="AB51" s="26">
        <v>234596.84899999999</v>
      </c>
      <c r="AC51" s="26">
        <v>256189.75899999999</v>
      </c>
      <c r="AD51" s="26">
        <v>200886.288</v>
      </c>
      <c r="AE51" s="26">
        <v>158396.07500000001</v>
      </c>
      <c r="AF51" s="26">
        <v>120320.257</v>
      </c>
      <c r="AG51" s="26">
        <v>106382.177</v>
      </c>
      <c r="AH51" s="26">
        <v>76014.213000000003</v>
      </c>
    </row>
    <row r="52" spans="1:61" ht="13" x14ac:dyDescent="0.25">
      <c r="A52" s="25" t="s">
        <v>74</v>
      </c>
      <c r="B52" s="30">
        <v>661867.13699999999</v>
      </c>
      <c r="C52" s="30">
        <v>559134.89800000004</v>
      </c>
      <c r="D52" s="30">
        <v>590922.43099999998</v>
      </c>
      <c r="E52" s="30">
        <v>529704.196</v>
      </c>
      <c r="F52" s="30">
        <v>574631.67799999996</v>
      </c>
      <c r="G52" s="30">
        <v>640086.35100000002</v>
      </c>
      <c r="H52" s="30">
        <v>633363.65599999996</v>
      </c>
      <c r="I52" s="30">
        <v>711087.17500000005</v>
      </c>
      <c r="J52" s="30">
        <v>730046.61300000001</v>
      </c>
      <c r="K52" s="30">
        <v>817104.29700000002</v>
      </c>
      <c r="L52" s="31">
        <v>887990.84</v>
      </c>
      <c r="M52" s="30">
        <v>802361.71900000004</v>
      </c>
      <c r="N52" s="30">
        <v>774104.48100000003</v>
      </c>
      <c r="O52" s="30">
        <v>807439.95299999998</v>
      </c>
      <c r="P52" s="30">
        <v>980716.049</v>
      </c>
      <c r="Q52" s="30">
        <v>895679.57900000003</v>
      </c>
      <c r="R52" s="30">
        <v>865156.88300000003</v>
      </c>
      <c r="S52" s="30">
        <v>808339.61600000004</v>
      </c>
      <c r="T52" s="30">
        <v>865405.30599999998</v>
      </c>
      <c r="U52" s="30">
        <v>807430.20200000005</v>
      </c>
      <c r="V52" s="30">
        <v>834573.94700000004</v>
      </c>
      <c r="W52" s="30">
        <v>862916.80599999998</v>
      </c>
      <c r="X52" s="30">
        <v>871344.67599999998</v>
      </c>
      <c r="Y52" s="30">
        <v>888187.61899999995</v>
      </c>
      <c r="Z52" s="30">
        <v>849493.71299999999</v>
      </c>
      <c r="AA52" s="31">
        <v>916619.24</v>
      </c>
      <c r="AB52" s="30">
        <v>1024493.888</v>
      </c>
      <c r="AC52" s="31">
        <v>1066544.55</v>
      </c>
      <c r="AD52" s="30">
        <v>1128884.0449999999</v>
      </c>
      <c r="AE52" s="30">
        <v>1011816.399</v>
      </c>
      <c r="AF52" s="30">
        <v>975002.576</v>
      </c>
      <c r="AG52" s="30">
        <v>1005310.218</v>
      </c>
      <c r="AH52" s="30">
        <v>1016468.098</v>
      </c>
    </row>
    <row r="53" spans="1:61" ht="13" x14ac:dyDescent="0.25">
      <c r="A53" s="25" t="s">
        <v>115</v>
      </c>
      <c r="B53" s="26">
        <v>1540768.915</v>
      </c>
      <c r="C53" s="26">
        <v>1420986.432</v>
      </c>
      <c r="D53" s="27">
        <v>1376312.62</v>
      </c>
      <c r="E53" s="26">
        <v>1490910.6170000001</v>
      </c>
      <c r="F53" s="26">
        <v>1661589.3810000001</v>
      </c>
      <c r="G53" s="26">
        <v>1552184.0349999999</v>
      </c>
      <c r="H53" s="26">
        <v>1584171.4539999999</v>
      </c>
      <c r="I53" s="26">
        <v>1598491.9439999999</v>
      </c>
      <c r="J53" s="26">
        <v>1693648.2169999999</v>
      </c>
      <c r="K53" s="26">
        <v>1695107.7069999999</v>
      </c>
      <c r="L53" s="26">
        <v>1853996.9080000001</v>
      </c>
      <c r="M53" s="26">
        <v>1894934.7139999999</v>
      </c>
      <c r="N53" s="27">
        <v>1911891.28</v>
      </c>
      <c r="O53" s="27">
        <v>1995471.27</v>
      </c>
      <c r="P53" s="26">
        <v>2270053.372</v>
      </c>
      <c r="Q53" s="27">
        <v>2495499.04</v>
      </c>
      <c r="R53" s="26">
        <v>2651031.7549999999</v>
      </c>
      <c r="S53" s="26">
        <v>2519851.568</v>
      </c>
      <c r="T53" s="26">
        <v>2732566.6320000002</v>
      </c>
      <c r="U53" s="26">
        <v>2620636.3029999998</v>
      </c>
      <c r="V53" s="26">
        <v>2632854.8670000001</v>
      </c>
      <c r="W53" s="26">
        <v>2499395.4339999999</v>
      </c>
      <c r="X53" s="26">
        <v>2833471.463</v>
      </c>
      <c r="Y53" s="26">
        <v>2644364.341</v>
      </c>
      <c r="Z53" s="26">
        <v>2732792.497</v>
      </c>
      <c r="AA53" s="26">
        <v>3069999.6839999999</v>
      </c>
      <c r="AB53" s="26">
        <v>3066221.5819999999</v>
      </c>
      <c r="AC53" s="26">
        <v>3167522.773</v>
      </c>
      <c r="AD53" s="26">
        <v>3164476.2779999999</v>
      </c>
      <c r="AE53" s="26">
        <v>3205764.0240000002</v>
      </c>
      <c r="AF53" s="26">
        <v>2739167.787</v>
      </c>
      <c r="AG53" s="26">
        <v>3058423.4989999998</v>
      </c>
      <c r="AH53" s="26">
        <v>3036890.6609999998</v>
      </c>
    </row>
    <row r="54" spans="1:61" ht="13" x14ac:dyDescent="0.25">
      <c r="A54" s="25" t="s">
        <v>114</v>
      </c>
      <c r="B54" s="30">
        <v>2001646.0630000001</v>
      </c>
      <c r="C54" s="30">
        <v>1990313.662</v>
      </c>
      <c r="D54" s="30">
        <v>2042354.7709999999</v>
      </c>
      <c r="E54" s="30">
        <v>2329492.1140000001</v>
      </c>
      <c r="F54" s="30">
        <v>2384541.9759999998</v>
      </c>
      <c r="G54" s="30">
        <v>2312047.378</v>
      </c>
      <c r="H54" s="31">
        <v>2419294.73</v>
      </c>
      <c r="I54" s="31">
        <v>2457486.91</v>
      </c>
      <c r="J54" s="30">
        <v>2554074.6690000002</v>
      </c>
      <c r="K54" s="30">
        <v>2468028.469</v>
      </c>
      <c r="L54" s="30">
        <v>2500808.0320000001</v>
      </c>
      <c r="M54" s="30">
        <v>2712654.4309999999</v>
      </c>
      <c r="N54" s="31">
        <v>2742035.66</v>
      </c>
      <c r="O54" s="30">
        <v>2729692.2689999999</v>
      </c>
      <c r="P54" s="30">
        <v>2880240.8730000001</v>
      </c>
      <c r="Q54" s="30">
        <v>3155617.7390000001</v>
      </c>
      <c r="R54" s="30">
        <v>3305959.1460000002</v>
      </c>
      <c r="S54" s="30">
        <v>3234620.9950000001</v>
      </c>
      <c r="T54" s="30">
        <v>3389475.7409999999</v>
      </c>
      <c r="U54" s="30">
        <v>3434735.7170000002</v>
      </c>
      <c r="V54" s="30">
        <v>3496020.827</v>
      </c>
      <c r="W54" s="30">
        <v>3478186.963</v>
      </c>
      <c r="X54" s="30">
        <v>3902963.182</v>
      </c>
      <c r="Y54" s="31">
        <v>3974244.84</v>
      </c>
      <c r="Z54" s="31">
        <v>3918896.93</v>
      </c>
      <c r="AA54" s="30">
        <v>4250783.5039999997</v>
      </c>
      <c r="AB54" s="30">
        <v>4501182.7470000004</v>
      </c>
      <c r="AC54" s="30">
        <v>4579576.2560000001</v>
      </c>
      <c r="AD54" s="30">
        <v>4058768.8429999999</v>
      </c>
      <c r="AE54" s="30">
        <v>3957774.8629999999</v>
      </c>
      <c r="AF54" s="30">
        <v>3772770.9040000001</v>
      </c>
      <c r="AG54" s="30">
        <v>4063350.2370000002</v>
      </c>
      <c r="AH54" s="30">
        <v>3857237.219</v>
      </c>
    </row>
    <row r="55" spans="1:61" ht="13" x14ac:dyDescent="0.25">
      <c r="A55" s="25" t="s">
        <v>76</v>
      </c>
      <c r="B55" s="26">
        <v>1864397.926</v>
      </c>
      <c r="C55" s="26">
        <v>1703807.409</v>
      </c>
      <c r="D55" s="26">
        <v>1757912.2169999999</v>
      </c>
      <c r="E55" s="26">
        <v>1835866.973</v>
      </c>
      <c r="F55" s="26">
        <v>1564725.352</v>
      </c>
      <c r="G55" s="26">
        <v>1336947.264</v>
      </c>
      <c r="H55" s="26">
        <v>1412688.5020000001</v>
      </c>
      <c r="I55" s="26">
        <v>1448419.557</v>
      </c>
      <c r="J55" s="26">
        <v>1601716.7760000001</v>
      </c>
      <c r="K55" s="26">
        <v>1364708.8570000001</v>
      </c>
      <c r="L55" s="27">
        <v>1623805.5</v>
      </c>
      <c r="M55" s="26">
        <v>1536948.7050000001</v>
      </c>
      <c r="N55" s="26">
        <v>1484130.807</v>
      </c>
      <c r="O55" s="26">
        <v>1609057.0179999999</v>
      </c>
      <c r="P55" s="27">
        <v>1898946.43</v>
      </c>
      <c r="Q55" s="26">
        <v>2221328.7310000001</v>
      </c>
      <c r="R55" s="26">
        <v>2235963.5430000001</v>
      </c>
      <c r="S55" s="27">
        <v>2318936.4700000002</v>
      </c>
      <c r="T55" s="26">
        <v>2250243.4040000001</v>
      </c>
      <c r="U55" s="26">
        <v>2155636.523</v>
      </c>
      <c r="V55" s="26">
        <v>2485705.9580000001</v>
      </c>
      <c r="W55" s="26">
        <v>2575019.105</v>
      </c>
      <c r="X55" s="26">
        <v>2604732.3620000002</v>
      </c>
      <c r="Y55" s="26">
        <v>2704085.7969999998</v>
      </c>
      <c r="Z55" s="26">
        <v>2792014.7590000001</v>
      </c>
      <c r="AA55" s="26">
        <v>3225570.4470000002</v>
      </c>
      <c r="AB55" s="26">
        <v>3086278.1009999998</v>
      </c>
      <c r="AC55" s="26">
        <v>2380278.7779999999</v>
      </c>
      <c r="AD55" s="26">
        <v>2228487.3330000001</v>
      </c>
      <c r="AE55" s="26">
        <v>1837214.398</v>
      </c>
      <c r="AF55" s="26">
        <v>2011681.6629999999</v>
      </c>
      <c r="AG55" s="26">
        <v>2379366.9410000001</v>
      </c>
      <c r="AH55" s="26">
        <v>2294903.676</v>
      </c>
    </row>
    <row r="56" spans="1:61" ht="13" x14ac:dyDescent="0.25">
      <c r="A56" s="25" t="s">
        <v>9</v>
      </c>
      <c r="B56" s="31">
        <v>665107.92000000004</v>
      </c>
      <c r="C56" s="31">
        <v>631811.16</v>
      </c>
      <c r="D56" s="31">
        <v>611611.19999999995</v>
      </c>
      <c r="E56" s="31">
        <v>612763.19999999995</v>
      </c>
      <c r="F56" s="31">
        <v>598222.80000000005</v>
      </c>
      <c r="G56" s="31">
        <v>637297.19999999995</v>
      </c>
      <c r="H56" s="31">
        <v>761763.6</v>
      </c>
      <c r="I56" s="31">
        <v>737276.4</v>
      </c>
      <c r="J56" s="31">
        <v>718272</v>
      </c>
      <c r="K56" s="31">
        <v>775173.6</v>
      </c>
      <c r="L56" s="30">
        <v>874601.47400000005</v>
      </c>
      <c r="M56" s="31">
        <v>919946.83</v>
      </c>
      <c r="N56" s="30">
        <v>981287.71600000001</v>
      </c>
      <c r="O56" s="30">
        <v>1051136.665</v>
      </c>
      <c r="P56" s="30">
        <v>1040466.895</v>
      </c>
      <c r="Q56" s="30">
        <v>1139790.8840000001</v>
      </c>
      <c r="R56" s="30">
        <v>1110239.9350000001</v>
      </c>
      <c r="S56" s="30">
        <v>1102890.9240000001</v>
      </c>
      <c r="T56" s="30">
        <v>1055069.727</v>
      </c>
      <c r="U56" s="31">
        <v>989977.77</v>
      </c>
      <c r="V56" s="30">
        <v>1031906.534</v>
      </c>
      <c r="W56" s="30">
        <v>1152533.754</v>
      </c>
      <c r="X56" s="30">
        <v>1233606.679</v>
      </c>
      <c r="Y56" s="30">
        <v>1201977.375</v>
      </c>
      <c r="Z56" s="30">
        <v>1327357.253</v>
      </c>
      <c r="AA56" s="30">
        <v>1419529.5190000001</v>
      </c>
      <c r="AB56" s="30">
        <v>1302761.5560000001</v>
      </c>
      <c r="AC56" s="30">
        <v>1336068.067</v>
      </c>
      <c r="AD56" s="30">
        <v>1308591.915</v>
      </c>
      <c r="AE56" s="30">
        <v>1319355.807</v>
      </c>
      <c r="AF56" s="30">
        <v>1321367.5930000001</v>
      </c>
      <c r="AG56" s="30">
        <v>1418790.2439999999</v>
      </c>
      <c r="AH56" s="30">
        <v>1474021.0970000001</v>
      </c>
    </row>
    <row r="60" spans="1:61" ht="13" x14ac:dyDescent="0.25">
      <c r="A60" s="15" t="s">
        <v>204</v>
      </c>
    </row>
    <row r="61" spans="1:61" x14ac:dyDescent="0.25">
      <c r="A61" s="2" t="s">
        <v>142</v>
      </c>
    </row>
    <row r="62" spans="1:61" x14ac:dyDescent="0.25">
      <c r="AJ62" s="2" t="s">
        <v>122</v>
      </c>
      <c r="AK62" s="2" t="s">
        <v>129</v>
      </c>
      <c r="AL62" s="2" t="s">
        <v>153</v>
      </c>
      <c r="AM62" s="2" t="s">
        <v>200</v>
      </c>
      <c r="AN62" s="2" t="s">
        <v>130</v>
      </c>
      <c r="AO62" s="2" t="s">
        <v>154</v>
      </c>
      <c r="AP62" s="2" t="s">
        <v>250</v>
      </c>
      <c r="AQ62" s="2" t="s">
        <v>249</v>
      </c>
    </row>
    <row r="63" spans="1:61" ht="13" x14ac:dyDescent="0.25">
      <c r="A63" s="35"/>
      <c r="B63" s="36">
        <v>1990</v>
      </c>
      <c r="C63" s="36">
        <v>1991</v>
      </c>
      <c r="D63" s="36">
        <v>1992</v>
      </c>
      <c r="E63" s="36">
        <v>1993</v>
      </c>
      <c r="F63" s="36">
        <v>1994</v>
      </c>
      <c r="G63" s="36">
        <v>1995</v>
      </c>
      <c r="H63" s="36">
        <v>1996</v>
      </c>
      <c r="I63" s="36">
        <v>1997</v>
      </c>
      <c r="J63" s="36">
        <v>1998</v>
      </c>
      <c r="K63" s="36">
        <v>1999</v>
      </c>
      <c r="L63" s="36">
        <v>2000</v>
      </c>
      <c r="M63" s="36">
        <v>2001</v>
      </c>
      <c r="N63" s="36">
        <v>2002</v>
      </c>
      <c r="O63" s="36">
        <v>2003</v>
      </c>
      <c r="P63" s="36">
        <v>2004</v>
      </c>
      <c r="Q63" s="36">
        <v>2005</v>
      </c>
      <c r="R63" s="36">
        <v>2006</v>
      </c>
      <c r="S63" s="36">
        <v>2007</v>
      </c>
      <c r="T63" s="36">
        <v>2008</v>
      </c>
      <c r="U63" s="36">
        <v>2009</v>
      </c>
      <c r="V63" s="36">
        <v>2010</v>
      </c>
      <c r="W63" s="36">
        <v>2011</v>
      </c>
      <c r="X63" s="36">
        <v>2012</v>
      </c>
      <c r="Y63" s="36">
        <v>2013</v>
      </c>
      <c r="Z63" s="36">
        <v>2014</v>
      </c>
      <c r="AA63" s="36">
        <v>2015</v>
      </c>
      <c r="AB63" s="36">
        <v>2016</v>
      </c>
      <c r="AC63" s="36">
        <v>2017</v>
      </c>
      <c r="AD63" s="36">
        <v>2018</v>
      </c>
      <c r="AE63" s="36">
        <v>2019</v>
      </c>
      <c r="AF63" s="36">
        <v>2020</v>
      </c>
      <c r="AG63" s="36">
        <v>2021</v>
      </c>
      <c r="AH63" s="36">
        <v>2022</v>
      </c>
    </row>
    <row r="64" spans="1:61" ht="13" x14ac:dyDescent="0.25">
      <c r="A64" s="42" t="str">
        <f>A52</f>
        <v>Naphtha</v>
      </c>
      <c r="B64" s="40">
        <f>B52/1000</f>
        <v>661.86713699999996</v>
      </c>
      <c r="C64" s="40">
        <f t="shared" ref="C64:AG68" si="18">C52/1000</f>
        <v>559.13489800000002</v>
      </c>
      <c r="D64" s="40">
        <f t="shared" si="18"/>
        <v>590.92243099999996</v>
      </c>
      <c r="E64" s="40">
        <f t="shared" si="18"/>
        <v>529.70419600000002</v>
      </c>
      <c r="F64" s="40">
        <f t="shared" si="18"/>
        <v>574.63167799999997</v>
      </c>
      <c r="G64" s="40">
        <f t="shared" si="18"/>
        <v>640.08635100000004</v>
      </c>
      <c r="H64" s="40">
        <f t="shared" si="18"/>
        <v>633.36365599999999</v>
      </c>
      <c r="I64" s="40">
        <f t="shared" si="18"/>
        <v>711.087175</v>
      </c>
      <c r="J64" s="40">
        <f t="shared" si="18"/>
        <v>730.04661299999998</v>
      </c>
      <c r="K64" s="40">
        <f t="shared" si="18"/>
        <v>817.10429699999997</v>
      </c>
      <c r="L64" s="40">
        <f t="shared" si="18"/>
        <v>887.99083999999993</v>
      </c>
      <c r="M64" s="40">
        <f t="shared" si="18"/>
        <v>802.36171899999999</v>
      </c>
      <c r="N64" s="40">
        <f t="shared" si="18"/>
        <v>774.10448100000008</v>
      </c>
      <c r="O64" s="40">
        <f t="shared" si="18"/>
        <v>807.43995299999995</v>
      </c>
      <c r="P64" s="40">
        <f t="shared" si="18"/>
        <v>980.716049</v>
      </c>
      <c r="Q64" s="40">
        <f t="shared" si="18"/>
        <v>895.67957899999999</v>
      </c>
      <c r="R64" s="40">
        <f t="shared" si="18"/>
        <v>865.15688299999999</v>
      </c>
      <c r="S64" s="40">
        <f t="shared" si="18"/>
        <v>808.33961600000009</v>
      </c>
      <c r="T64" s="40">
        <f t="shared" si="18"/>
        <v>865.405306</v>
      </c>
      <c r="U64" s="40">
        <f t="shared" si="18"/>
        <v>807.43020200000001</v>
      </c>
      <c r="V64" s="40">
        <f t="shared" si="18"/>
        <v>834.57394700000009</v>
      </c>
      <c r="W64" s="40">
        <f t="shared" si="18"/>
        <v>862.91680599999995</v>
      </c>
      <c r="X64" s="40">
        <f t="shared" si="18"/>
        <v>871.34467599999994</v>
      </c>
      <c r="Y64" s="40">
        <f t="shared" si="18"/>
        <v>888.18761899999993</v>
      </c>
      <c r="Z64" s="40">
        <f t="shared" si="18"/>
        <v>849.49371299999996</v>
      </c>
      <c r="AA64" s="40">
        <f t="shared" si="18"/>
        <v>916.61923999999999</v>
      </c>
      <c r="AB64" s="40">
        <f t="shared" si="18"/>
        <v>1024.493888</v>
      </c>
      <c r="AC64" s="40">
        <f t="shared" si="18"/>
        <v>1066.5445500000001</v>
      </c>
      <c r="AD64" s="40">
        <f t="shared" si="18"/>
        <v>1128.884045</v>
      </c>
      <c r="AE64" s="40">
        <f t="shared" si="18"/>
        <v>1011.8163989999999</v>
      </c>
      <c r="AF64" s="40">
        <f t="shared" si="18"/>
        <v>975.00257599999998</v>
      </c>
      <c r="AG64" s="40">
        <f t="shared" si="18"/>
        <v>1005.310218</v>
      </c>
      <c r="AH64" s="40">
        <f t="shared" ref="AH64" si="19">AH52/1000</f>
        <v>1016.4680980000001</v>
      </c>
      <c r="AI64" s="78"/>
      <c r="AJ64" s="32">
        <f t="shared" ref="AJ64:AJ68" si="20">AD64/B64-1</f>
        <v>0.70560522179242158</v>
      </c>
      <c r="AK64" s="32">
        <f>AE64/$B64-1</f>
        <v>0.52873037870741113</v>
      </c>
      <c r="AL64" s="32">
        <f t="shared" ref="AL64:AL68" si="21">AF64/$B64-1</f>
        <v>0.4731092110409465</v>
      </c>
      <c r="AM64" s="32">
        <f t="shared" ref="AM64:AM68" si="22">AG64/$B64-1</f>
        <v>0.51890033784831968</v>
      </c>
      <c r="AN64" s="32">
        <f t="shared" ref="AN64:AN65" si="23">AE64/U64-1</f>
        <v>0.25313172147107754</v>
      </c>
      <c r="AO64" s="32">
        <f t="shared" ref="AO64:AO65" si="24">AF64/V64-1</f>
        <v>0.16826385427533586</v>
      </c>
      <c r="AP64" s="32">
        <f t="shared" ref="AP64:AP68" si="25">AG64/W64-1</f>
        <v>0.16501406741636693</v>
      </c>
      <c r="AQ64" s="32">
        <f>AG64/AE64-1</f>
        <v>-6.4301992005962871E-3</v>
      </c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</row>
    <row r="65" spans="1:61" ht="13" x14ac:dyDescent="0.25">
      <c r="A65" s="42" t="str">
        <f t="shared" ref="A65:A68" si="26">A53</f>
        <v>Motor gasoline</v>
      </c>
      <c r="B65" s="40">
        <f t="shared" ref="B65:Q68" si="27">B53/1000</f>
        <v>1540.7689150000001</v>
      </c>
      <c r="C65" s="40">
        <f t="shared" si="27"/>
        <v>1420.9864319999999</v>
      </c>
      <c r="D65" s="40">
        <f t="shared" si="27"/>
        <v>1376.3126200000002</v>
      </c>
      <c r="E65" s="40">
        <f t="shared" si="27"/>
        <v>1490.910617</v>
      </c>
      <c r="F65" s="40">
        <f t="shared" si="27"/>
        <v>1661.589381</v>
      </c>
      <c r="G65" s="40">
        <f t="shared" si="27"/>
        <v>1552.184035</v>
      </c>
      <c r="H65" s="40">
        <f t="shared" si="27"/>
        <v>1584.1714539999998</v>
      </c>
      <c r="I65" s="40">
        <f t="shared" si="27"/>
        <v>1598.4919439999999</v>
      </c>
      <c r="J65" s="40">
        <f t="shared" si="27"/>
        <v>1693.6482169999999</v>
      </c>
      <c r="K65" s="40">
        <f t="shared" si="27"/>
        <v>1695.1077069999999</v>
      </c>
      <c r="L65" s="40">
        <f t="shared" si="27"/>
        <v>1853.9969080000001</v>
      </c>
      <c r="M65" s="40">
        <f t="shared" si="27"/>
        <v>1894.934714</v>
      </c>
      <c r="N65" s="40">
        <f t="shared" si="27"/>
        <v>1911.8912800000001</v>
      </c>
      <c r="O65" s="40">
        <f t="shared" si="27"/>
        <v>1995.47127</v>
      </c>
      <c r="P65" s="40">
        <f t="shared" si="27"/>
        <v>2270.0533719999999</v>
      </c>
      <c r="Q65" s="40">
        <f t="shared" si="27"/>
        <v>2495.4990400000002</v>
      </c>
      <c r="R65" s="40">
        <f t="shared" si="18"/>
        <v>2651.031755</v>
      </c>
      <c r="S65" s="40">
        <f t="shared" si="18"/>
        <v>2519.851568</v>
      </c>
      <c r="T65" s="40">
        <f t="shared" si="18"/>
        <v>2732.566632</v>
      </c>
      <c r="U65" s="40">
        <f t="shared" si="18"/>
        <v>2620.6363029999998</v>
      </c>
      <c r="V65" s="40">
        <f t="shared" si="18"/>
        <v>2632.854867</v>
      </c>
      <c r="W65" s="40">
        <f t="shared" si="18"/>
        <v>2499.395434</v>
      </c>
      <c r="X65" s="40">
        <f t="shared" si="18"/>
        <v>2833.4714629999999</v>
      </c>
      <c r="Y65" s="40">
        <f t="shared" si="18"/>
        <v>2644.364341</v>
      </c>
      <c r="Z65" s="40">
        <f t="shared" si="18"/>
        <v>2732.7924969999999</v>
      </c>
      <c r="AA65" s="40">
        <f t="shared" si="18"/>
        <v>3069.9996839999999</v>
      </c>
      <c r="AB65" s="40">
        <f t="shared" si="18"/>
        <v>3066.2215820000001</v>
      </c>
      <c r="AC65" s="40">
        <f t="shared" si="18"/>
        <v>3167.5227730000001</v>
      </c>
      <c r="AD65" s="40">
        <f t="shared" si="18"/>
        <v>3164.4762780000001</v>
      </c>
      <c r="AE65" s="40">
        <f t="shared" si="18"/>
        <v>3205.7640240000001</v>
      </c>
      <c r="AF65" s="40">
        <f t="shared" si="18"/>
        <v>2739.1677869999999</v>
      </c>
      <c r="AG65" s="40">
        <f t="shared" si="18"/>
        <v>3058.423499</v>
      </c>
      <c r="AH65" s="40">
        <f t="shared" ref="AH65" si="28">AH53/1000</f>
        <v>3036.8906609999999</v>
      </c>
      <c r="AI65" s="78"/>
      <c r="AJ65" s="32">
        <f t="shared" si="20"/>
        <v>1.0538292583609139</v>
      </c>
      <c r="AK65" s="32">
        <f t="shared" ref="AK65:AK68" si="29">AE65/$B65-1</f>
        <v>1.0806261034932678</v>
      </c>
      <c r="AL65" s="32">
        <f t="shared" si="21"/>
        <v>0.77779273733595522</v>
      </c>
      <c r="AM65" s="32">
        <f t="shared" si="22"/>
        <v>0.98499818449413601</v>
      </c>
      <c r="AN65" s="32">
        <f t="shared" si="23"/>
        <v>0.22327696534241293</v>
      </c>
      <c r="AO65" s="32">
        <f t="shared" si="24"/>
        <v>4.0379331702828702E-2</v>
      </c>
      <c r="AP65" s="32">
        <f t="shared" si="25"/>
        <v>0.2236653141777325</v>
      </c>
      <c r="AQ65" s="32">
        <f>AG65/AE65-1</f>
        <v>-4.5961126239153272E-2</v>
      </c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</row>
    <row r="66" spans="1:61" ht="13" x14ac:dyDescent="0.25">
      <c r="A66" s="42" t="str">
        <f t="shared" si="26"/>
        <v>Gas oil and diesel oil</v>
      </c>
      <c r="B66" s="40">
        <f t="shared" si="27"/>
        <v>2001.6460630000001</v>
      </c>
      <c r="C66" s="40">
        <f t="shared" si="18"/>
        <v>1990.313662</v>
      </c>
      <c r="D66" s="40">
        <f t="shared" si="18"/>
        <v>2042.354771</v>
      </c>
      <c r="E66" s="40">
        <f t="shared" si="18"/>
        <v>2329.4921140000001</v>
      </c>
      <c r="F66" s="40">
        <f t="shared" si="18"/>
        <v>2384.541976</v>
      </c>
      <c r="G66" s="40">
        <f t="shared" si="18"/>
        <v>2312.0473780000002</v>
      </c>
      <c r="H66" s="40">
        <f t="shared" si="18"/>
        <v>2419.2947300000001</v>
      </c>
      <c r="I66" s="40">
        <f t="shared" si="18"/>
        <v>2457.4869100000001</v>
      </c>
      <c r="J66" s="40">
        <f t="shared" si="18"/>
        <v>2554.0746690000001</v>
      </c>
      <c r="K66" s="40">
        <f t="shared" si="18"/>
        <v>2468.0284689999999</v>
      </c>
      <c r="L66" s="40">
        <f t="shared" si="18"/>
        <v>2500.8080319999999</v>
      </c>
      <c r="M66" s="40">
        <f t="shared" si="18"/>
        <v>2712.6544309999999</v>
      </c>
      <c r="N66" s="40">
        <f t="shared" si="18"/>
        <v>2742.03566</v>
      </c>
      <c r="O66" s="40">
        <f t="shared" si="18"/>
        <v>2729.6922689999997</v>
      </c>
      <c r="P66" s="40">
        <f t="shared" si="18"/>
        <v>2880.2408730000002</v>
      </c>
      <c r="Q66" s="40">
        <f t="shared" si="18"/>
        <v>3155.6177390000003</v>
      </c>
      <c r="R66" s="40">
        <f t="shared" si="18"/>
        <v>3305.9591460000001</v>
      </c>
      <c r="S66" s="40">
        <f t="shared" si="18"/>
        <v>3234.6209950000002</v>
      </c>
      <c r="T66" s="40">
        <f t="shared" si="18"/>
        <v>3389.4757409999997</v>
      </c>
      <c r="U66" s="40">
        <f t="shared" si="18"/>
        <v>3434.735717</v>
      </c>
      <c r="V66" s="40">
        <f t="shared" si="18"/>
        <v>3496.0208269999998</v>
      </c>
      <c r="W66" s="40">
        <f t="shared" si="18"/>
        <v>3478.1869630000001</v>
      </c>
      <c r="X66" s="40">
        <f t="shared" si="18"/>
        <v>3902.963182</v>
      </c>
      <c r="Y66" s="40">
        <f t="shared" si="18"/>
        <v>3974.2448399999998</v>
      </c>
      <c r="Z66" s="40">
        <f t="shared" si="18"/>
        <v>3918.8969300000003</v>
      </c>
      <c r="AA66" s="40">
        <f t="shared" si="18"/>
        <v>4250.783504</v>
      </c>
      <c r="AB66" s="40">
        <f t="shared" si="18"/>
        <v>4501.1827470000007</v>
      </c>
      <c r="AC66" s="40">
        <f t="shared" si="18"/>
        <v>4579.5762560000003</v>
      </c>
      <c r="AD66" s="40">
        <f t="shared" si="18"/>
        <v>4058.7688429999998</v>
      </c>
      <c r="AE66" s="40">
        <f t="shared" si="18"/>
        <v>3957.7748630000001</v>
      </c>
      <c r="AF66" s="40">
        <f t="shared" si="18"/>
        <v>3772.770904</v>
      </c>
      <c r="AG66" s="40">
        <f t="shared" si="18"/>
        <v>4063.3502370000001</v>
      </c>
      <c r="AH66" s="40">
        <f t="shared" ref="AH66" si="30">AH54/1000</f>
        <v>3857.2372190000001</v>
      </c>
      <c r="AI66" s="78"/>
      <c r="AJ66" s="32">
        <f t="shared" si="20"/>
        <v>1.0277155477311775</v>
      </c>
      <c r="AK66" s="32">
        <f t="shared" si="29"/>
        <v>0.9772600841670378</v>
      </c>
      <c r="AL66" s="32">
        <f t="shared" si="21"/>
        <v>0.88483417410243703</v>
      </c>
      <c r="AM66" s="32">
        <f t="shared" si="22"/>
        <v>1.0300043609657878</v>
      </c>
      <c r="AP66" s="32">
        <f t="shared" si="25"/>
        <v>0.16823801601949717</v>
      </c>
      <c r="AQ66" s="32">
        <f>AG66/AE66-1</f>
        <v>2.6675436995416524E-2</v>
      </c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</row>
    <row r="67" spans="1:61" ht="13" x14ac:dyDescent="0.25">
      <c r="A67" s="42" t="str">
        <f t="shared" si="26"/>
        <v>Fuel oil</v>
      </c>
      <c r="B67" s="40">
        <f t="shared" si="27"/>
        <v>1864.3979259999999</v>
      </c>
      <c r="C67" s="40">
        <f t="shared" si="18"/>
        <v>1703.807409</v>
      </c>
      <c r="D67" s="40">
        <f t="shared" si="18"/>
        <v>1757.9122170000001</v>
      </c>
      <c r="E67" s="40">
        <f t="shared" si="18"/>
        <v>1835.8669729999999</v>
      </c>
      <c r="F67" s="40">
        <f t="shared" si="18"/>
        <v>1564.7253519999999</v>
      </c>
      <c r="G67" s="40">
        <f t="shared" si="18"/>
        <v>1336.9472639999999</v>
      </c>
      <c r="H67" s="40">
        <f t="shared" si="18"/>
        <v>1412.6885020000002</v>
      </c>
      <c r="I67" s="40">
        <f t="shared" si="18"/>
        <v>1448.4195569999999</v>
      </c>
      <c r="J67" s="40">
        <f t="shared" si="18"/>
        <v>1601.716776</v>
      </c>
      <c r="K67" s="40">
        <f t="shared" si="18"/>
        <v>1364.7088570000001</v>
      </c>
      <c r="L67" s="40">
        <f t="shared" si="18"/>
        <v>1623.8054999999999</v>
      </c>
      <c r="M67" s="40">
        <f t="shared" si="18"/>
        <v>1536.948705</v>
      </c>
      <c r="N67" s="40">
        <f t="shared" si="18"/>
        <v>1484.130807</v>
      </c>
      <c r="O67" s="40">
        <f t="shared" si="18"/>
        <v>1609.057018</v>
      </c>
      <c r="P67" s="40">
        <f t="shared" si="18"/>
        <v>1898.94643</v>
      </c>
      <c r="Q67" s="40">
        <f t="shared" si="18"/>
        <v>2221.3287310000001</v>
      </c>
      <c r="R67" s="40">
        <f t="shared" si="18"/>
        <v>2235.9635429999998</v>
      </c>
      <c r="S67" s="40">
        <f t="shared" si="18"/>
        <v>2318.9364700000001</v>
      </c>
      <c r="T67" s="40">
        <f t="shared" si="18"/>
        <v>2250.2434040000003</v>
      </c>
      <c r="U67" s="40">
        <f t="shared" si="18"/>
        <v>2155.6365230000001</v>
      </c>
      <c r="V67" s="40">
        <f t="shared" si="18"/>
        <v>2485.705958</v>
      </c>
      <c r="W67" s="40">
        <f t="shared" si="18"/>
        <v>2575.0191049999999</v>
      </c>
      <c r="X67" s="40">
        <f t="shared" si="18"/>
        <v>2604.7323620000002</v>
      </c>
      <c r="Y67" s="40">
        <f t="shared" si="18"/>
        <v>2704.0857969999997</v>
      </c>
      <c r="Z67" s="40">
        <f t="shared" si="18"/>
        <v>2792.0147590000001</v>
      </c>
      <c r="AA67" s="40">
        <f t="shared" si="18"/>
        <v>3225.5704470000001</v>
      </c>
      <c r="AB67" s="40">
        <f t="shared" si="18"/>
        <v>3086.2781009999999</v>
      </c>
      <c r="AC67" s="40">
        <f t="shared" si="18"/>
        <v>2380.2787779999999</v>
      </c>
      <c r="AD67" s="40">
        <f t="shared" si="18"/>
        <v>2228.487333</v>
      </c>
      <c r="AE67" s="40">
        <f t="shared" si="18"/>
        <v>1837.2143980000001</v>
      </c>
      <c r="AF67" s="40">
        <f t="shared" si="18"/>
        <v>2011.6816629999998</v>
      </c>
      <c r="AG67" s="40">
        <f t="shared" si="18"/>
        <v>2379.3669410000002</v>
      </c>
      <c r="AH67" s="40">
        <f t="shared" ref="AH67" si="31">AH55/1000</f>
        <v>2294.9036759999999</v>
      </c>
      <c r="AI67" s="78"/>
      <c r="AJ67" s="32">
        <f t="shared" si="20"/>
        <v>0.19528524566702399</v>
      </c>
      <c r="AK67" s="32">
        <f t="shared" si="29"/>
        <v>-1.4580325166055674E-2</v>
      </c>
      <c r="AL67" s="32">
        <f t="shared" si="21"/>
        <v>7.8998015898886997E-2</v>
      </c>
      <c r="AM67" s="32">
        <f t="shared" si="22"/>
        <v>0.27621196517035829</v>
      </c>
      <c r="AP67" s="32">
        <f t="shared" si="25"/>
        <v>-7.5980859178906845E-2</v>
      </c>
      <c r="AQ67" s="32">
        <f>AG67/AE67-1</f>
        <v>0.29509486948838948</v>
      </c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</row>
    <row r="68" spans="1:61" ht="13" x14ac:dyDescent="0.25">
      <c r="A68" s="42" t="str">
        <f t="shared" si="26"/>
        <v>Electricity</v>
      </c>
      <c r="B68" s="74">
        <f t="shared" si="27"/>
        <v>665.10792000000004</v>
      </c>
      <c r="C68" s="74">
        <f t="shared" si="18"/>
        <v>631.81116000000009</v>
      </c>
      <c r="D68" s="74">
        <f t="shared" si="18"/>
        <v>611.61119999999994</v>
      </c>
      <c r="E68" s="74">
        <f t="shared" si="18"/>
        <v>612.76319999999998</v>
      </c>
      <c r="F68" s="74">
        <f t="shared" si="18"/>
        <v>598.22280000000001</v>
      </c>
      <c r="G68" s="74">
        <f t="shared" si="18"/>
        <v>637.29719999999998</v>
      </c>
      <c r="H68" s="74">
        <f t="shared" si="18"/>
        <v>761.7636</v>
      </c>
      <c r="I68" s="74">
        <f t="shared" si="18"/>
        <v>737.27639999999997</v>
      </c>
      <c r="J68" s="74">
        <f t="shared" si="18"/>
        <v>718.27200000000005</v>
      </c>
      <c r="K68" s="74">
        <f t="shared" si="18"/>
        <v>775.17359999999996</v>
      </c>
      <c r="L68" s="74">
        <f t="shared" si="18"/>
        <v>874.60147400000005</v>
      </c>
      <c r="M68" s="74">
        <f t="shared" si="18"/>
        <v>919.94682999999998</v>
      </c>
      <c r="N68" s="74">
        <f t="shared" si="18"/>
        <v>981.28771600000005</v>
      </c>
      <c r="O68" s="74">
        <f t="shared" si="18"/>
        <v>1051.136665</v>
      </c>
      <c r="P68" s="74">
        <f t="shared" si="18"/>
        <v>1040.466895</v>
      </c>
      <c r="Q68" s="74">
        <f t="shared" si="18"/>
        <v>1139.790884</v>
      </c>
      <c r="R68" s="74">
        <f t="shared" si="18"/>
        <v>1110.2399350000001</v>
      </c>
      <c r="S68" s="74">
        <f t="shared" si="18"/>
        <v>1102.890924</v>
      </c>
      <c r="T68" s="74">
        <f t="shared" si="18"/>
        <v>1055.0697270000001</v>
      </c>
      <c r="U68" s="74">
        <f t="shared" si="18"/>
        <v>989.97776999999996</v>
      </c>
      <c r="V68" s="74">
        <f t="shared" si="18"/>
        <v>1031.906534</v>
      </c>
      <c r="W68" s="74">
        <f t="shared" si="18"/>
        <v>1152.533754</v>
      </c>
      <c r="X68" s="74">
        <f t="shared" si="18"/>
        <v>1233.606679</v>
      </c>
      <c r="Y68" s="74">
        <f t="shared" si="18"/>
        <v>1201.9773749999999</v>
      </c>
      <c r="Z68" s="74">
        <f t="shared" si="18"/>
        <v>1327.3572530000001</v>
      </c>
      <c r="AA68" s="74">
        <f t="shared" si="18"/>
        <v>1419.5295190000002</v>
      </c>
      <c r="AB68" s="74">
        <f t="shared" si="18"/>
        <v>1302.7615560000002</v>
      </c>
      <c r="AC68" s="74">
        <f t="shared" si="18"/>
        <v>1336.0680669999999</v>
      </c>
      <c r="AD68" s="74">
        <f t="shared" si="18"/>
        <v>1308.591915</v>
      </c>
      <c r="AE68" s="74">
        <f t="shared" si="18"/>
        <v>1319.3558070000001</v>
      </c>
      <c r="AF68" s="74">
        <f t="shared" si="18"/>
        <v>1321.3675930000002</v>
      </c>
      <c r="AG68" s="74">
        <f t="shared" si="18"/>
        <v>1418.790244</v>
      </c>
      <c r="AH68" s="74">
        <f t="shared" ref="AH68" si="32">AH56/1000</f>
        <v>1474.0210970000001</v>
      </c>
      <c r="AI68" s="78"/>
      <c r="AJ68" s="32">
        <f t="shared" si="20"/>
        <v>0.96748809576647332</v>
      </c>
      <c r="AK68" s="32">
        <f t="shared" si="29"/>
        <v>0.98367177314622878</v>
      </c>
      <c r="AL68" s="32">
        <f t="shared" si="21"/>
        <v>0.98669652437757782</v>
      </c>
      <c r="AM68" s="32">
        <f t="shared" si="22"/>
        <v>1.1331729804089536</v>
      </c>
      <c r="AP68" s="32">
        <f t="shared" si="25"/>
        <v>0.23101838803065533</v>
      </c>
      <c r="AQ68" s="32">
        <f>AG68/AE68-1</f>
        <v>7.5365899382439983E-2</v>
      </c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</row>
    <row r="69" spans="1:61" ht="15" customHeight="1" x14ac:dyDescent="0.3">
      <c r="A69" s="47" t="s">
        <v>345</v>
      </c>
      <c r="AJ69" s="32"/>
      <c r="AK69" s="32"/>
      <c r="AL69" s="32"/>
      <c r="AM69" s="32"/>
      <c r="AP69" s="32"/>
      <c r="AQ69" s="32"/>
    </row>
    <row r="71" spans="1:61" x14ac:dyDescent="0.25">
      <c r="A71" s="12" t="str">
        <f>A49</f>
        <v>Solid fossil fuels</v>
      </c>
    </row>
    <row r="72" spans="1:61" x14ac:dyDescent="0.25">
      <c r="A72" s="12" t="str">
        <f t="shared" ref="A72:A78" si="33">A50</f>
        <v>Natural gas</v>
      </c>
    </row>
    <row r="73" spans="1:61" x14ac:dyDescent="0.25">
      <c r="A73" s="12" t="str">
        <f t="shared" si="33"/>
        <v>Crude oil</v>
      </c>
    </row>
    <row r="74" spans="1:61" x14ac:dyDescent="0.25">
      <c r="A74" s="12" t="str">
        <f t="shared" si="33"/>
        <v>Naphtha</v>
      </c>
    </row>
    <row r="75" spans="1:61" x14ac:dyDescent="0.25">
      <c r="A75" s="12" t="str">
        <f t="shared" si="33"/>
        <v>Motor gasoline</v>
      </c>
    </row>
    <row r="76" spans="1:61" x14ac:dyDescent="0.25">
      <c r="A76" s="12" t="str">
        <f t="shared" si="33"/>
        <v>Gas oil and diesel oil</v>
      </c>
    </row>
    <row r="77" spans="1:61" x14ac:dyDescent="0.25">
      <c r="A77" s="12" t="str">
        <f t="shared" si="33"/>
        <v>Fuel oil</v>
      </c>
    </row>
    <row r="78" spans="1:61" x14ac:dyDescent="0.25">
      <c r="A78" s="12" t="str">
        <f t="shared" si="33"/>
        <v>Electricity</v>
      </c>
    </row>
  </sheetData>
  <sortState xmlns:xlrd2="http://schemas.microsoft.com/office/spreadsheetml/2017/richdata2" ref="A110:AD178">
    <sortCondition descending="1" ref="AD110"/>
  </sortState>
  <phoneticPr fontId="42" type="noConversion"/>
  <conditionalFormatting sqref="C34:AD34">
    <cfRule type="cellIs" dxfId="3" priority="1" operator="lessThan">
      <formula>0</formula>
    </cfRule>
  </conditionalFormatting>
  <hyperlinks>
    <hyperlink ref="A2" r:id="rId1" xr:uid="{00000000-0004-0000-0700-000000000000}"/>
    <hyperlink ref="B2" r:id="rId2" xr:uid="{00000000-0004-0000-07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</sheetPr>
  <dimension ref="A1:AI57"/>
  <sheetViews>
    <sheetView topLeftCell="J17" zoomScaleNormal="100" workbookViewId="0">
      <selection activeCell="J53" sqref="A53:XFD53"/>
    </sheetView>
  </sheetViews>
  <sheetFormatPr defaultColWidth="9.54296875" defaultRowHeight="12.5" x14ac:dyDescent="0.25"/>
  <cols>
    <col min="1" max="1" width="24.54296875" style="12" customWidth="1"/>
    <col min="2" max="2" width="15.1796875" style="12" customWidth="1"/>
    <col min="3" max="5" width="9.6328125" style="12" bestFit="1" customWidth="1"/>
    <col min="6" max="8" width="10.36328125" style="12" bestFit="1" customWidth="1"/>
    <col min="9" max="12" width="9.6328125" style="12" bestFit="1" customWidth="1"/>
    <col min="13" max="23" width="9.54296875" style="12"/>
    <col min="24" max="24" width="9.54296875" style="80"/>
    <col min="25" max="25" width="20.1796875" style="12" customWidth="1"/>
    <col min="26" max="31" width="9.54296875" style="12"/>
    <col min="32" max="32" width="10.54296875" style="12" customWidth="1"/>
    <col min="33" max="37" width="9.54296875" style="12"/>
    <col min="38" max="38" width="12.453125" style="12" customWidth="1"/>
    <col min="39" max="16384" width="9.54296875" style="12"/>
  </cols>
  <sheetData>
    <row r="1" spans="1:35" ht="13" x14ac:dyDescent="0.25">
      <c r="A1" s="79" t="s">
        <v>206</v>
      </c>
      <c r="B1" s="33"/>
      <c r="C1" s="33"/>
    </row>
    <row r="2" spans="1:35" s="2" customFormat="1" x14ac:dyDescent="0.25">
      <c r="A2" s="13" t="s">
        <v>161</v>
      </c>
      <c r="B2" s="13" t="s">
        <v>162</v>
      </c>
      <c r="C2" s="33"/>
      <c r="X2" s="3"/>
    </row>
    <row r="3" spans="1:35" s="2" customFormat="1" x14ac:dyDescent="0.25">
      <c r="A3" s="14" t="s">
        <v>163</v>
      </c>
      <c r="B3" s="11"/>
      <c r="C3" s="11"/>
      <c r="D3" s="14" t="s">
        <v>291</v>
      </c>
      <c r="X3" s="3"/>
    </row>
    <row r="4" spans="1:35" s="2" customFormat="1" x14ac:dyDescent="0.25">
      <c r="A4" s="14" t="s">
        <v>165</v>
      </c>
      <c r="B4" s="11"/>
      <c r="C4" s="11"/>
      <c r="D4" s="14" t="s">
        <v>295</v>
      </c>
      <c r="X4" s="3"/>
    </row>
    <row r="5" spans="1:35" s="2" customFormat="1" x14ac:dyDescent="0.25">
      <c r="A5" s="2" t="s">
        <v>0</v>
      </c>
      <c r="B5" s="2" t="s">
        <v>1</v>
      </c>
      <c r="X5" s="3"/>
    </row>
    <row r="6" spans="1:35" s="2" customFormat="1" x14ac:dyDescent="0.25">
      <c r="X6" s="3"/>
      <c r="Y6" s="81"/>
    </row>
    <row r="7" spans="1:35" s="2" customFormat="1" ht="13" x14ac:dyDescent="0.25">
      <c r="A7" s="15" t="s">
        <v>84</v>
      </c>
      <c r="B7" s="15" t="s">
        <v>143</v>
      </c>
      <c r="X7" s="3"/>
      <c r="AG7" s="82"/>
    </row>
    <row r="8" spans="1:35" s="2" customFormat="1" ht="13" x14ac:dyDescent="0.25">
      <c r="A8" s="2" t="s">
        <v>8</v>
      </c>
      <c r="B8" s="83">
        <v>2022</v>
      </c>
      <c r="X8" s="3"/>
      <c r="Y8" s="15" t="s">
        <v>300</v>
      </c>
    </row>
    <row r="9" spans="1:35" s="2" customFormat="1" x14ac:dyDescent="0.25">
      <c r="A9" s="2" t="s">
        <v>2</v>
      </c>
      <c r="B9" s="2" t="s">
        <v>144</v>
      </c>
      <c r="X9" s="3"/>
      <c r="Y9" s="2" t="s">
        <v>72</v>
      </c>
    </row>
    <row r="11" spans="1:35" ht="39" x14ac:dyDescent="0.25">
      <c r="A11" s="49" t="s">
        <v>95</v>
      </c>
      <c r="B11" s="22" t="s">
        <v>48</v>
      </c>
      <c r="C11" s="22" t="s">
        <v>68</v>
      </c>
      <c r="D11" s="22" t="s">
        <v>93</v>
      </c>
      <c r="E11" s="22" t="s">
        <v>94</v>
      </c>
      <c r="F11" s="22" t="s">
        <v>73</v>
      </c>
      <c r="G11" s="22" t="s">
        <v>86</v>
      </c>
      <c r="H11" s="22" t="s">
        <v>87</v>
      </c>
      <c r="I11" s="22" t="s">
        <v>11</v>
      </c>
      <c r="J11" s="22" t="s">
        <v>6</v>
      </c>
      <c r="K11" s="22" t="s">
        <v>9</v>
      </c>
      <c r="L11" s="22" t="s">
        <v>88</v>
      </c>
      <c r="N11" s="49"/>
      <c r="O11" s="49" t="s">
        <v>68</v>
      </c>
      <c r="P11" s="49" t="s">
        <v>93</v>
      </c>
      <c r="Q11" s="49" t="s">
        <v>94</v>
      </c>
      <c r="R11" s="49" t="s">
        <v>86</v>
      </c>
      <c r="S11" s="49" t="s">
        <v>73</v>
      </c>
      <c r="T11" s="49" t="s">
        <v>6</v>
      </c>
      <c r="U11" s="49" t="s">
        <v>87</v>
      </c>
      <c r="V11" s="49" t="s">
        <v>9</v>
      </c>
      <c r="W11" s="49" t="s">
        <v>11</v>
      </c>
      <c r="X11" s="72"/>
      <c r="Y11" s="84"/>
      <c r="Z11" s="85" t="s">
        <v>68</v>
      </c>
      <c r="AA11" s="85" t="s">
        <v>93</v>
      </c>
      <c r="AB11" s="85" t="s">
        <v>94</v>
      </c>
      <c r="AC11" s="85" t="s">
        <v>113</v>
      </c>
      <c r="AD11" s="85" t="s">
        <v>73</v>
      </c>
      <c r="AE11" s="85" t="s">
        <v>6</v>
      </c>
      <c r="AF11" s="85" t="s">
        <v>87</v>
      </c>
      <c r="AG11" s="85" t="s">
        <v>9</v>
      </c>
      <c r="AH11" s="85" t="s">
        <v>11</v>
      </c>
    </row>
    <row r="12" spans="1:35" ht="13" x14ac:dyDescent="0.25">
      <c r="A12" s="25" t="s">
        <v>134</v>
      </c>
      <c r="B12" s="26">
        <v>58461090.522</v>
      </c>
      <c r="C12" s="26">
        <v>6784442.7070000004</v>
      </c>
      <c r="D12" s="26">
        <v>53552.712</v>
      </c>
      <c r="E12" s="26">
        <v>123277.951</v>
      </c>
      <c r="F12" s="26">
        <v>12323458.266000001</v>
      </c>
      <c r="G12" s="27">
        <v>21531823.739999998</v>
      </c>
      <c r="H12" s="26">
        <v>10453031.418</v>
      </c>
      <c r="I12" s="27">
        <v>597639.98</v>
      </c>
      <c r="J12" s="26">
        <v>6509696.415</v>
      </c>
      <c r="K12" s="26">
        <v>46662.023999999998</v>
      </c>
      <c r="L12" s="26">
        <v>37505.311000000002</v>
      </c>
      <c r="N12" s="86" t="str">
        <f>A12</f>
        <v>EU</v>
      </c>
      <c r="O12" s="87">
        <f t="shared" ref="O12:Q12" si="0">C12/1000</f>
        <v>6784.4427070000002</v>
      </c>
      <c r="P12" s="87">
        <f t="shared" si="0"/>
        <v>53.552712</v>
      </c>
      <c r="Q12" s="87">
        <f t="shared" si="0"/>
        <v>123.277951</v>
      </c>
      <c r="R12" s="87">
        <f>G12/1000</f>
        <v>21531.82374</v>
      </c>
      <c r="S12" s="87">
        <f>F12/1000</f>
        <v>12323.458266000001</v>
      </c>
      <c r="T12" s="87">
        <f>J12/1000</f>
        <v>6509.6964150000003</v>
      </c>
      <c r="U12" s="87">
        <f>H12/1000</f>
        <v>10453.031418</v>
      </c>
      <c r="V12" s="87">
        <f>IF(K12&gt;0,K12,0)/1000</f>
        <v>46.662023999999995</v>
      </c>
      <c r="W12" s="87">
        <f>I12/1000</f>
        <v>597.63998000000004</v>
      </c>
      <c r="X12" s="88"/>
      <c r="Y12" s="86" t="str">
        <f>A12</f>
        <v>EU</v>
      </c>
      <c r="Z12" s="87">
        <f>O12/($B12/1000)*100</f>
        <v>11.605056707669331</v>
      </c>
      <c r="AA12" s="87">
        <f t="shared" ref="AA12:AH28" si="1">P12/($B12/1000)*100</f>
        <v>9.1604025039264569E-2</v>
      </c>
      <c r="AB12" s="87">
        <f t="shared" si="1"/>
        <v>0.21087179506788062</v>
      </c>
      <c r="AC12" s="87">
        <f t="shared" si="1"/>
        <v>36.831033338143385</v>
      </c>
      <c r="AD12" s="87">
        <f t="shared" si="1"/>
        <v>21.079761181263724</v>
      </c>
      <c r="AE12" s="87">
        <f t="shared" si="1"/>
        <v>11.135092344112671</v>
      </c>
      <c r="AF12" s="87">
        <f t="shared" si="1"/>
        <v>17.880322321504298</v>
      </c>
      <c r="AG12" s="87">
        <f t="shared" si="1"/>
        <v>7.9817231569500408E-2</v>
      </c>
      <c r="AH12" s="87">
        <f t="shared" si="1"/>
        <v>1.0222867460453839</v>
      </c>
      <c r="AI12" s="89">
        <f>SUM(Z12,AC12:AD12)</f>
        <v>69.515851227076439</v>
      </c>
    </row>
    <row r="13" spans="1:35" ht="13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N13" s="90"/>
      <c r="O13" s="91"/>
      <c r="P13" s="91"/>
      <c r="Q13" s="91"/>
      <c r="R13" s="91"/>
      <c r="S13" s="91"/>
      <c r="T13" s="91"/>
      <c r="U13" s="91"/>
      <c r="V13" s="91"/>
      <c r="W13" s="91"/>
      <c r="X13" s="88"/>
      <c r="Y13" s="90"/>
      <c r="Z13" s="91"/>
      <c r="AA13" s="91"/>
      <c r="AB13" s="91"/>
      <c r="AC13" s="91"/>
      <c r="AD13" s="91"/>
      <c r="AE13" s="91"/>
      <c r="AF13" s="91"/>
      <c r="AG13" s="91"/>
      <c r="AH13" s="91"/>
      <c r="AI13" s="89"/>
    </row>
    <row r="14" spans="1:35" ht="13" x14ac:dyDescent="0.25">
      <c r="A14" s="25" t="s">
        <v>12</v>
      </c>
      <c r="B14" s="31">
        <v>2509029.87</v>
      </c>
      <c r="C14" s="30">
        <v>114613.545</v>
      </c>
      <c r="D14" s="31">
        <v>0</v>
      </c>
      <c r="E14" s="31">
        <v>0</v>
      </c>
      <c r="F14" s="30">
        <v>542827.18700000003</v>
      </c>
      <c r="G14" s="30">
        <v>1170834.6370000001</v>
      </c>
      <c r="H14" s="30">
        <v>221973.796</v>
      </c>
      <c r="I14" s="31">
        <v>25735.9</v>
      </c>
      <c r="J14" s="30">
        <v>447885.065</v>
      </c>
      <c r="K14" s="31">
        <v>-27099</v>
      </c>
      <c r="L14" s="31">
        <v>12258.74</v>
      </c>
      <c r="N14" s="42" t="str">
        <f t="shared" ref="N14:N55" si="2">A14</f>
        <v>Belgium</v>
      </c>
      <c r="O14" s="92">
        <f t="shared" ref="O14:O54" si="3">C14/1000</f>
        <v>114.613545</v>
      </c>
      <c r="P14" s="92">
        <f t="shared" ref="P14:P54" si="4">D14/1000</f>
        <v>0</v>
      </c>
      <c r="Q14" s="92">
        <f t="shared" ref="Q14:Q54" si="5">E14/1000</f>
        <v>0</v>
      </c>
      <c r="R14" s="92">
        <f t="shared" ref="R14:R54" si="6">G14/1000</f>
        <v>1170.8346370000002</v>
      </c>
      <c r="S14" s="92">
        <f t="shared" ref="S14:S54" si="7">F14/1000</f>
        <v>542.82718699999998</v>
      </c>
      <c r="T14" s="92">
        <f t="shared" ref="T14:T54" si="8">J14/1000</f>
        <v>447.885065</v>
      </c>
      <c r="U14" s="92">
        <f t="shared" ref="U14:U54" si="9">H14/1000</f>
        <v>221.97379599999999</v>
      </c>
      <c r="V14" s="92">
        <f t="shared" ref="V14:V54" si="10">IF(K14&gt;0,K14,0)/1000</f>
        <v>0</v>
      </c>
      <c r="W14" s="92">
        <f t="shared" ref="W14:W54" si="11">I14/1000</f>
        <v>25.735900000000001</v>
      </c>
      <c r="X14" s="88"/>
      <c r="Y14" s="42" t="str">
        <f t="shared" ref="Y14:Y54" si="12">A14</f>
        <v>Belgium</v>
      </c>
      <c r="Z14" s="92">
        <f>O14/($B14/1000)*100</f>
        <v>4.5680422688630644</v>
      </c>
      <c r="AA14" s="92">
        <f t="shared" si="1"/>
        <v>0</v>
      </c>
      <c r="AB14" s="92">
        <f t="shared" si="1"/>
        <v>0</v>
      </c>
      <c r="AC14" s="92">
        <f t="shared" si="1"/>
        <v>46.664834524269736</v>
      </c>
      <c r="AD14" s="92">
        <f t="shared" si="1"/>
        <v>21.634943190213988</v>
      </c>
      <c r="AE14" s="92">
        <f t="shared" si="1"/>
        <v>17.850925983595403</v>
      </c>
      <c r="AF14" s="92">
        <f t="shared" si="1"/>
        <v>8.8469969470710197</v>
      </c>
      <c r="AG14" s="92">
        <f t="shared" si="1"/>
        <v>0</v>
      </c>
      <c r="AH14" s="92">
        <f t="shared" si="1"/>
        <v>1.025731112559453</v>
      </c>
      <c r="AI14" s="89">
        <f t="shared" ref="AI14:AI15" si="13">SUM(Z14,AC14:AD14)</f>
        <v>72.867819983346791</v>
      </c>
    </row>
    <row r="15" spans="1:35" ht="13" x14ac:dyDescent="0.25">
      <c r="A15" s="25" t="s">
        <v>13</v>
      </c>
      <c r="B15" s="26">
        <v>821564.00800000003</v>
      </c>
      <c r="C15" s="26">
        <v>262135.53599999999</v>
      </c>
      <c r="D15" s="27">
        <v>0</v>
      </c>
      <c r="E15" s="26">
        <v>212.37299999999999</v>
      </c>
      <c r="F15" s="26">
        <v>97355.592999999993</v>
      </c>
      <c r="G15" s="26">
        <v>205126.739</v>
      </c>
      <c r="H15" s="26">
        <v>115083.227</v>
      </c>
      <c r="I15" s="26">
        <v>3246.181</v>
      </c>
      <c r="J15" s="26">
        <v>179602.37400000001</v>
      </c>
      <c r="K15" s="26">
        <v>-43900.635999999999</v>
      </c>
      <c r="L15" s="26">
        <v>2702.6210000000001</v>
      </c>
      <c r="N15" s="38" t="str">
        <f t="shared" si="2"/>
        <v>Bulgaria</v>
      </c>
      <c r="O15" s="93">
        <f t="shared" si="3"/>
        <v>262.135536</v>
      </c>
      <c r="P15" s="93">
        <f t="shared" si="4"/>
        <v>0</v>
      </c>
      <c r="Q15" s="93">
        <f t="shared" si="5"/>
        <v>0.21237299999999998</v>
      </c>
      <c r="R15" s="93">
        <f t="shared" si="6"/>
        <v>205.12673900000001</v>
      </c>
      <c r="S15" s="93">
        <f t="shared" si="7"/>
        <v>97.355592999999999</v>
      </c>
      <c r="T15" s="93">
        <f t="shared" si="8"/>
        <v>179.602374</v>
      </c>
      <c r="U15" s="93">
        <f t="shared" si="9"/>
        <v>115.08322699999999</v>
      </c>
      <c r="V15" s="93">
        <f t="shared" si="10"/>
        <v>0</v>
      </c>
      <c r="W15" s="93">
        <f t="shared" si="11"/>
        <v>3.246181</v>
      </c>
      <c r="X15" s="88"/>
      <c r="Y15" s="38" t="str">
        <f t="shared" si="12"/>
        <v>Bulgaria</v>
      </c>
      <c r="Z15" s="93">
        <f>O15/($B15/1000)*100</f>
        <v>31.906891422633986</v>
      </c>
      <c r="AA15" s="93">
        <f t="shared" si="1"/>
        <v>0</v>
      </c>
      <c r="AB15" s="93">
        <f t="shared" si="1"/>
        <v>2.5849842243819421E-2</v>
      </c>
      <c r="AC15" s="93">
        <f t="shared" si="1"/>
        <v>24.96783415565595</v>
      </c>
      <c r="AD15" s="93">
        <f t="shared" si="1"/>
        <v>11.850031409847253</v>
      </c>
      <c r="AE15" s="93">
        <f t="shared" si="1"/>
        <v>21.86103240296768</v>
      </c>
      <c r="AF15" s="93">
        <f t="shared" si="1"/>
        <v>14.007822382598823</v>
      </c>
      <c r="AG15" s="93">
        <f t="shared" si="1"/>
        <v>0</v>
      </c>
      <c r="AH15" s="93">
        <f t="shared" si="1"/>
        <v>0.39512210471615494</v>
      </c>
      <c r="AI15" s="89">
        <f t="shared" si="13"/>
        <v>68.724756988137187</v>
      </c>
    </row>
    <row r="16" spans="1:35" ht="13" x14ac:dyDescent="0.25">
      <c r="A16" s="25" t="s">
        <v>96</v>
      </c>
      <c r="B16" s="30">
        <v>1752801.0349999999</v>
      </c>
      <c r="C16" s="30">
        <v>562345.18099999998</v>
      </c>
      <c r="D16" s="31">
        <v>0</v>
      </c>
      <c r="E16" s="31">
        <v>0</v>
      </c>
      <c r="F16" s="30">
        <v>265512.34899999999</v>
      </c>
      <c r="G16" s="30">
        <v>406711.74300000002</v>
      </c>
      <c r="H16" s="30">
        <v>228321.12599999999</v>
      </c>
      <c r="I16" s="30">
        <v>14761.380999999999</v>
      </c>
      <c r="J16" s="30">
        <v>322992.81300000002</v>
      </c>
      <c r="K16" s="30">
        <v>-48703.817000000003</v>
      </c>
      <c r="L16" s="30">
        <v>860.25900000000001</v>
      </c>
      <c r="N16" s="38" t="str">
        <f t="shared" si="2"/>
        <v>Czechia</v>
      </c>
      <c r="O16" s="93">
        <f t="shared" si="3"/>
        <v>562.34518100000003</v>
      </c>
      <c r="P16" s="93">
        <f t="shared" si="4"/>
        <v>0</v>
      </c>
      <c r="Q16" s="93">
        <f t="shared" si="5"/>
        <v>0</v>
      </c>
      <c r="R16" s="93">
        <f t="shared" si="6"/>
        <v>406.71174300000001</v>
      </c>
      <c r="S16" s="93">
        <f t="shared" si="7"/>
        <v>265.51234899999997</v>
      </c>
      <c r="T16" s="93">
        <f t="shared" si="8"/>
        <v>322.99281300000001</v>
      </c>
      <c r="U16" s="93">
        <f t="shared" si="9"/>
        <v>228.32112599999999</v>
      </c>
      <c r="V16" s="93">
        <f t="shared" si="10"/>
        <v>0</v>
      </c>
      <c r="W16" s="93">
        <f t="shared" si="11"/>
        <v>14.761381</v>
      </c>
      <c r="X16" s="88"/>
      <c r="Y16" s="38" t="str">
        <f t="shared" si="12"/>
        <v>Czechia</v>
      </c>
      <c r="Z16" s="93">
        <f t="shared" ref="Z16:Z39" si="14">O16/($B16/1000)*100</f>
        <v>32.082659113674019</v>
      </c>
      <c r="AA16" s="93">
        <f t="shared" si="1"/>
        <v>0</v>
      </c>
      <c r="AB16" s="93">
        <f t="shared" si="1"/>
        <v>0</v>
      </c>
      <c r="AC16" s="93">
        <f t="shared" si="1"/>
        <v>23.203531654692345</v>
      </c>
      <c r="AD16" s="93">
        <f t="shared" si="1"/>
        <v>15.147888647840738</v>
      </c>
      <c r="AE16" s="93">
        <f t="shared" si="1"/>
        <v>18.427237692725349</v>
      </c>
      <c r="AF16" s="93">
        <f t="shared" si="1"/>
        <v>13.026072066416825</v>
      </c>
      <c r="AG16" s="93">
        <f t="shared" si="1"/>
        <v>0</v>
      </c>
      <c r="AH16" s="93">
        <f t="shared" si="1"/>
        <v>0.8421595323852602</v>
      </c>
      <c r="AI16" s="89">
        <f>SUM(Z16,AC16:AD16)</f>
        <v>70.434079416207112</v>
      </c>
    </row>
    <row r="17" spans="1:35" ht="13" x14ac:dyDescent="0.25">
      <c r="A17" s="25" t="s">
        <v>14</v>
      </c>
      <c r="B17" s="26">
        <v>719712.89899999998</v>
      </c>
      <c r="C17" s="26">
        <v>45028.428</v>
      </c>
      <c r="D17" s="27">
        <v>0</v>
      </c>
      <c r="E17" s="27">
        <v>0</v>
      </c>
      <c r="F17" s="26">
        <v>60253.220999999998</v>
      </c>
      <c r="G17" s="26">
        <v>300098.34100000001</v>
      </c>
      <c r="H17" s="26">
        <v>291571.98100000003</v>
      </c>
      <c r="I17" s="27">
        <v>17753.18</v>
      </c>
      <c r="J17" s="27">
        <v>0</v>
      </c>
      <c r="K17" s="26">
        <v>4905.6880000000001</v>
      </c>
      <c r="L17" s="26">
        <v>102.06100000000001</v>
      </c>
      <c r="N17" s="38" t="str">
        <f t="shared" si="2"/>
        <v>Denmark</v>
      </c>
      <c r="O17" s="93">
        <f t="shared" si="3"/>
        <v>45.028427999999998</v>
      </c>
      <c r="P17" s="93">
        <f t="shared" si="4"/>
        <v>0</v>
      </c>
      <c r="Q17" s="93">
        <f t="shared" si="5"/>
        <v>0</v>
      </c>
      <c r="R17" s="93">
        <f t="shared" si="6"/>
        <v>300.098341</v>
      </c>
      <c r="S17" s="93">
        <f t="shared" si="7"/>
        <v>60.253220999999996</v>
      </c>
      <c r="T17" s="93">
        <f t="shared" si="8"/>
        <v>0</v>
      </c>
      <c r="U17" s="93">
        <f t="shared" si="9"/>
        <v>291.57198100000005</v>
      </c>
      <c r="V17" s="93">
        <f t="shared" si="10"/>
        <v>4.9056880000000005</v>
      </c>
      <c r="W17" s="93">
        <f t="shared" si="11"/>
        <v>17.75318</v>
      </c>
      <c r="X17" s="88"/>
      <c r="Y17" s="38" t="str">
        <f t="shared" si="12"/>
        <v>Denmark</v>
      </c>
      <c r="Z17" s="93">
        <f t="shared" si="14"/>
        <v>6.2564430987084476</v>
      </c>
      <c r="AA17" s="93">
        <f t="shared" si="1"/>
        <v>0</v>
      </c>
      <c r="AB17" s="93">
        <f t="shared" si="1"/>
        <v>0</v>
      </c>
      <c r="AC17" s="93">
        <f t="shared" si="1"/>
        <v>41.69695185635404</v>
      </c>
      <c r="AD17" s="93">
        <f t="shared" si="1"/>
        <v>8.371841199972712</v>
      </c>
      <c r="AE17" s="93">
        <f t="shared" si="1"/>
        <v>0</v>
      </c>
      <c r="AF17" s="93">
        <f t="shared" si="1"/>
        <v>40.512262793278083</v>
      </c>
      <c r="AG17" s="93">
        <f t="shared" si="1"/>
        <v>0.68161735142112556</v>
      </c>
      <c r="AH17" s="93">
        <f t="shared" si="1"/>
        <v>2.466703045709898</v>
      </c>
      <c r="AI17" s="89">
        <f t="shared" ref="AI17:AI52" si="15">SUM(Z17,AC17:AD17)</f>
        <v>56.325236155035199</v>
      </c>
    </row>
    <row r="18" spans="1:35" ht="13" x14ac:dyDescent="0.25">
      <c r="A18" s="25" t="s">
        <v>15</v>
      </c>
      <c r="B18" s="30">
        <v>11879766.623</v>
      </c>
      <c r="C18" s="30">
        <v>2323555.094</v>
      </c>
      <c r="D18" s="31">
        <v>0</v>
      </c>
      <c r="E18" s="31">
        <v>0</v>
      </c>
      <c r="F18" s="30">
        <v>2795241.588</v>
      </c>
      <c r="G18" s="30">
        <v>4254380.5729999999</v>
      </c>
      <c r="H18" s="30">
        <v>2060238.7849999999</v>
      </c>
      <c r="I18" s="31">
        <v>170256</v>
      </c>
      <c r="J18" s="30">
        <v>374216.18400000001</v>
      </c>
      <c r="K18" s="31">
        <v>-98121.600000000006</v>
      </c>
      <c r="L18" s="31">
        <v>0</v>
      </c>
      <c r="N18" s="38" t="str">
        <f t="shared" si="2"/>
        <v>Germany</v>
      </c>
      <c r="O18" s="93">
        <f t="shared" si="3"/>
        <v>2323.5550939999998</v>
      </c>
      <c r="P18" s="93">
        <f t="shared" si="4"/>
        <v>0</v>
      </c>
      <c r="Q18" s="93">
        <f t="shared" si="5"/>
        <v>0</v>
      </c>
      <c r="R18" s="93">
        <f t="shared" si="6"/>
        <v>4254.3805729999995</v>
      </c>
      <c r="S18" s="93">
        <f t="shared" si="7"/>
        <v>2795.2415879999999</v>
      </c>
      <c r="T18" s="93">
        <f t="shared" si="8"/>
        <v>374.216184</v>
      </c>
      <c r="U18" s="93">
        <f t="shared" si="9"/>
        <v>2060.238785</v>
      </c>
      <c r="V18" s="93">
        <f t="shared" si="10"/>
        <v>0</v>
      </c>
      <c r="W18" s="93">
        <f t="shared" si="11"/>
        <v>170.256</v>
      </c>
      <c r="X18" s="88"/>
      <c r="Y18" s="38" t="str">
        <f t="shared" si="12"/>
        <v>Germany</v>
      </c>
      <c r="Z18" s="93">
        <f t="shared" si="14"/>
        <v>19.558928788225909</v>
      </c>
      <c r="AA18" s="93">
        <f t="shared" si="1"/>
        <v>0</v>
      </c>
      <c r="AB18" s="93">
        <f t="shared" si="1"/>
        <v>0</v>
      </c>
      <c r="AC18" s="93">
        <f t="shared" si="1"/>
        <v>35.811987794130921</v>
      </c>
      <c r="AD18" s="93">
        <f t="shared" si="1"/>
        <v>23.529431820556397</v>
      </c>
      <c r="AE18" s="93">
        <f t="shared" si="1"/>
        <v>3.1500297596376443</v>
      </c>
      <c r="AF18" s="93">
        <f t="shared" si="1"/>
        <v>17.342417998441519</v>
      </c>
      <c r="AG18" s="93">
        <f t="shared" si="1"/>
        <v>0</v>
      </c>
      <c r="AH18" s="93">
        <f t="shared" si="1"/>
        <v>1.4331594668734766</v>
      </c>
      <c r="AI18" s="89">
        <f t="shared" si="15"/>
        <v>78.900348402913224</v>
      </c>
    </row>
    <row r="19" spans="1:35" ht="13" x14ac:dyDescent="0.25">
      <c r="A19" s="25" t="s">
        <v>16</v>
      </c>
      <c r="B19" s="26">
        <v>216177.42600000001</v>
      </c>
      <c r="C19" s="26">
        <v>-190.23099999999999</v>
      </c>
      <c r="D19" s="26">
        <v>326.94499999999999</v>
      </c>
      <c r="E19" s="26">
        <v>123065.57799999999</v>
      </c>
      <c r="F19" s="27">
        <v>14532</v>
      </c>
      <c r="G19" s="26">
        <v>18063.883000000002</v>
      </c>
      <c r="H19" s="26">
        <v>55278.487000000001</v>
      </c>
      <c r="I19" s="26">
        <v>1461.164</v>
      </c>
      <c r="J19" s="27">
        <v>0</v>
      </c>
      <c r="K19" s="27">
        <v>3639.6</v>
      </c>
      <c r="L19" s="27">
        <v>0</v>
      </c>
      <c r="N19" s="38" t="str">
        <f t="shared" si="2"/>
        <v>Estonia</v>
      </c>
      <c r="O19" s="93">
        <f t="shared" si="3"/>
        <v>-0.19023099999999998</v>
      </c>
      <c r="P19" s="93">
        <f t="shared" si="4"/>
        <v>0.32694499999999999</v>
      </c>
      <c r="Q19" s="93">
        <f t="shared" si="5"/>
        <v>123.06557799999999</v>
      </c>
      <c r="R19" s="93">
        <f t="shared" si="6"/>
        <v>18.063883000000001</v>
      </c>
      <c r="S19" s="93">
        <f t="shared" si="7"/>
        <v>14.532</v>
      </c>
      <c r="T19" s="93">
        <f t="shared" si="8"/>
        <v>0</v>
      </c>
      <c r="U19" s="93">
        <f t="shared" si="9"/>
        <v>55.278486999999998</v>
      </c>
      <c r="V19" s="93">
        <f t="shared" si="10"/>
        <v>3.6395999999999997</v>
      </c>
      <c r="W19" s="93">
        <f t="shared" si="11"/>
        <v>1.4611639999999999</v>
      </c>
      <c r="X19" s="88"/>
      <c r="Y19" s="38" t="str">
        <f t="shared" si="12"/>
        <v>Estonia</v>
      </c>
      <c r="Z19" s="93">
        <f t="shared" si="14"/>
        <v>-8.7997624691858428E-2</v>
      </c>
      <c r="AA19" s="93">
        <f t="shared" si="1"/>
        <v>0.15123919553006426</v>
      </c>
      <c r="AB19" s="93">
        <f t="shared" si="1"/>
        <v>56.928042986319952</v>
      </c>
      <c r="AC19" s="93">
        <f t="shared" si="1"/>
        <v>8.356045001664512</v>
      </c>
      <c r="AD19" s="93">
        <f t="shared" si="1"/>
        <v>6.722256004657952</v>
      </c>
      <c r="AE19" s="93">
        <f t="shared" si="1"/>
        <v>0</v>
      </c>
      <c r="AF19" s="93">
        <f t="shared" si="1"/>
        <v>25.570887776228773</v>
      </c>
      <c r="AG19" s="93">
        <f t="shared" si="1"/>
        <v>1.6836170488957529</v>
      </c>
      <c r="AH19" s="93">
        <f t="shared" si="1"/>
        <v>0.67590961139485484</v>
      </c>
      <c r="AI19" s="89">
        <f t="shared" si="15"/>
        <v>14.990303381630605</v>
      </c>
    </row>
    <row r="20" spans="1:35" ht="13" x14ac:dyDescent="0.25">
      <c r="A20" s="25" t="s">
        <v>17</v>
      </c>
      <c r="B20" s="30">
        <v>619308.32499999995</v>
      </c>
      <c r="C20" s="30">
        <v>30448.679</v>
      </c>
      <c r="D20" s="30">
        <v>13435.143</v>
      </c>
      <c r="E20" s="31">
        <v>0</v>
      </c>
      <c r="F20" s="30">
        <v>186700.603</v>
      </c>
      <c r="G20" s="30">
        <v>304228.60399999999</v>
      </c>
      <c r="H20" s="30">
        <v>77374.985000000001</v>
      </c>
      <c r="I20" s="30">
        <v>6213.4780000000001</v>
      </c>
      <c r="J20" s="31">
        <v>0</v>
      </c>
      <c r="K20" s="30">
        <v>906.83299999999997</v>
      </c>
      <c r="L20" s="31">
        <v>0</v>
      </c>
      <c r="N20" s="38" t="str">
        <f t="shared" si="2"/>
        <v>Ireland</v>
      </c>
      <c r="O20" s="93">
        <f t="shared" si="3"/>
        <v>30.448678999999998</v>
      </c>
      <c r="P20" s="93">
        <f t="shared" si="4"/>
        <v>13.435143</v>
      </c>
      <c r="Q20" s="93">
        <f t="shared" si="5"/>
        <v>0</v>
      </c>
      <c r="R20" s="93">
        <f t="shared" si="6"/>
        <v>304.22860400000002</v>
      </c>
      <c r="S20" s="93">
        <f t="shared" si="7"/>
        <v>186.700603</v>
      </c>
      <c r="T20" s="93">
        <f t="shared" si="8"/>
        <v>0</v>
      </c>
      <c r="U20" s="93">
        <f t="shared" si="9"/>
        <v>77.374984999999995</v>
      </c>
      <c r="V20" s="93">
        <f t="shared" si="10"/>
        <v>0.906833</v>
      </c>
      <c r="W20" s="93">
        <f t="shared" si="11"/>
        <v>6.2134780000000003</v>
      </c>
      <c r="X20" s="88"/>
      <c r="Y20" s="38" t="str">
        <f t="shared" si="12"/>
        <v>Ireland</v>
      </c>
      <c r="Z20" s="93">
        <f t="shared" si="14"/>
        <v>4.9165621986431391</v>
      </c>
      <c r="AA20" s="93">
        <f t="shared" si="1"/>
        <v>2.1693787177816479</v>
      </c>
      <c r="AB20" s="93">
        <f t="shared" si="1"/>
        <v>0</v>
      </c>
      <c r="AC20" s="93">
        <f t="shared" si="1"/>
        <v>49.123932574295694</v>
      </c>
      <c r="AD20" s="93">
        <f t="shared" si="1"/>
        <v>30.146632212638192</v>
      </c>
      <c r="AE20" s="93">
        <f t="shared" si="1"/>
        <v>0</v>
      </c>
      <c r="AF20" s="93">
        <f t="shared" si="1"/>
        <v>12.493774405503107</v>
      </c>
      <c r="AG20" s="93">
        <f t="shared" si="1"/>
        <v>0.14642674147808366</v>
      </c>
      <c r="AH20" s="93">
        <f t="shared" si="1"/>
        <v>1.0032931496601472</v>
      </c>
      <c r="AI20" s="89">
        <f t="shared" si="15"/>
        <v>84.187126985577024</v>
      </c>
    </row>
    <row r="21" spans="1:35" ht="13" x14ac:dyDescent="0.25">
      <c r="A21" s="25" t="s">
        <v>18</v>
      </c>
      <c r="B21" s="26">
        <v>995367.25199999998</v>
      </c>
      <c r="C21" s="26">
        <v>65417.478999999999</v>
      </c>
      <c r="D21" s="27">
        <v>0</v>
      </c>
      <c r="E21" s="27">
        <v>0</v>
      </c>
      <c r="F21" s="26">
        <v>184372.59599999999</v>
      </c>
      <c r="G21" s="26">
        <v>580021.74300000002</v>
      </c>
      <c r="H21" s="26">
        <v>153146.234</v>
      </c>
      <c r="I21" s="27">
        <v>0</v>
      </c>
      <c r="J21" s="27">
        <v>0</v>
      </c>
      <c r="K21" s="27">
        <v>12409.2</v>
      </c>
      <c r="L21" s="27">
        <v>0</v>
      </c>
      <c r="N21" s="38" t="str">
        <f t="shared" si="2"/>
        <v>Greece</v>
      </c>
      <c r="O21" s="93">
        <f t="shared" si="3"/>
        <v>65.417479</v>
      </c>
      <c r="P21" s="93">
        <f t="shared" si="4"/>
        <v>0</v>
      </c>
      <c r="Q21" s="93">
        <f t="shared" si="5"/>
        <v>0</v>
      </c>
      <c r="R21" s="93">
        <f t="shared" si="6"/>
        <v>580.02174300000001</v>
      </c>
      <c r="S21" s="93">
        <f t="shared" si="7"/>
        <v>184.37259599999999</v>
      </c>
      <c r="T21" s="93">
        <f t="shared" si="8"/>
        <v>0</v>
      </c>
      <c r="U21" s="93">
        <f t="shared" si="9"/>
        <v>153.14623399999999</v>
      </c>
      <c r="V21" s="93">
        <f t="shared" si="10"/>
        <v>12.4092</v>
      </c>
      <c r="W21" s="93">
        <f t="shared" si="11"/>
        <v>0</v>
      </c>
      <c r="X21" s="88"/>
      <c r="Y21" s="38" t="str">
        <f t="shared" si="12"/>
        <v>Greece</v>
      </c>
      <c r="Z21" s="93">
        <f t="shared" si="14"/>
        <v>6.5721952242808968</v>
      </c>
      <c r="AA21" s="93">
        <f t="shared" si="1"/>
        <v>0</v>
      </c>
      <c r="AB21" s="93">
        <f t="shared" si="1"/>
        <v>0</v>
      </c>
      <c r="AC21" s="93">
        <f t="shared" si="1"/>
        <v>58.272134414162949</v>
      </c>
      <c r="AD21" s="93">
        <f t="shared" si="1"/>
        <v>18.523072326273397</v>
      </c>
      <c r="AE21" s="93">
        <f t="shared" si="1"/>
        <v>0</v>
      </c>
      <c r="AF21" s="93">
        <f t="shared" si="1"/>
        <v>15.38590240861169</v>
      </c>
      <c r="AG21" s="93">
        <f t="shared" si="1"/>
        <v>1.2466956266710691</v>
      </c>
      <c r="AH21" s="93">
        <f t="shared" si="1"/>
        <v>0</v>
      </c>
      <c r="AI21" s="89">
        <f t="shared" si="15"/>
        <v>83.367401964717232</v>
      </c>
    </row>
    <row r="22" spans="1:35" ht="13" x14ac:dyDescent="0.25">
      <c r="A22" s="25" t="s">
        <v>19</v>
      </c>
      <c r="B22" s="30">
        <v>5364112.3140000002</v>
      </c>
      <c r="C22" s="30">
        <v>150420.11900000001</v>
      </c>
      <c r="D22" s="31">
        <v>0</v>
      </c>
      <c r="E22" s="31">
        <v>0</v>
      </c>
      <c r="F22" s="30">
        <v>1187069.635</v>
      </c>
      <c r="G22" s="30">
        <v>2614873.0010000002</v>
      </c>
      <c r="H22" s="30">
        <v>821098.90399999998</v>
      </c>
      <c r="I22" s="30">
        <v>21565.679</v>
      </c>
      <c r="J22" s="31">
        <v>640371.06000000006</v>
      </c>
      <c r="K22" s="30">
        <v>-71286.084000000003</v>
      </c>
      <c r="L22" s="31">
        <v>0</v>
      </c>
      <c r="N22" s="38" t="str">
        <f t="shared" si="2"/>
        <v>Spain</v>
      </c>
      <c r="O22" s="93">
        <f t="shared" si="3"/>
        <v>150.420119</v>
      </c>
      <c r="P22" s="93">
        <f t="shared" si="4"/>
        <v>0</v>
      </c>
      <c r="Q22" s="93">
        <f t="shared" si="5"/>
        <v>0</v>
      </c>
      <c r="R22" s="93">
        <f t="shared" si="6"/>
        <v>2614.8730010000004</v>
      </c>
      <c r="S22" s="93">
        <f t="shared" si="7"/>
        <v>1187.0696350000001</v>
      </c>
      <c r="T22" s="93">
        <f t="shared" si="8"/>
        <v>640.37106000000006</v>
      </c>
      <c r="U22" s="93">
        <f t="shared" si="9"/>
        <v>821.09890399999995</v>
      </c>
      <c r="V22" s="93">
        <f t="shared" si="10"/>
        <v>0</v>
      </c>
      <c r="W22" s="93">
        <f t="shared" si="11"/>
        <v>21.565678999999999</v>
      </c>
      <c r="X22" s="88"/>
      <c r="Y22" s="38" t="str">
        <f t="shared" si="12"/>
        <v>Spain</v>
      </c>
      <c r="Z22" s="93">
        <f t="shared" si="14"/>
        <v>2.8041940622200028</v>
      </c>
      <c r="AA22" s="93">
        <f t="shared" si="1"/>
        <v>0</v>
      </c>
      <c r="AB22" s="93">
        <f t="shared" si="1"/>
        <v>0</v>
      </c>
      <c r="AC22" s="93">
        <f t="shared" si="1"/>
        <v>48.747543823333906</v>
      </c>
      <c r="AD22" s="93">
        <f t="shared" si="1"/>
        <v>22.129843029233783</v>
      </c>
      <c r="AE22" s="93">
        <f t="shared" si="1"/>
        <v>11.938062115677022</v>
      </c>
      <c r="AF22" s="93">
        <f t="shared" si="1"/>
        <v>15.307265320619459</v>
      </c>
      <c r="AG22" s="93">
        <f t="shared" si="1"/>
        <v>0</v>
      </c>
      <c r="AH22" s="93">
        <f t="shared" si="1"/>
        <v>0.40203630605785262</v>
      </c>
      <c r="AI22" s="89">
        <f t="shared" si="15"/>
        <v>73.681580914787702</v>
      </c>
    </row>
    <row r="23" spans="1:35" ht="13" x14ac:dyDescent="0.25">
      <c r="A23" s="25" t="s">
        <v>20</v>
      </c>
      <c r="B23" s="26">
        <v>9252862.8269999996</v>
      </c>
      <c r="C23" s="27">
        <v>312438.01</v>
      </c>
      <c r="D23" s="27">
        <v>0</v>
      </c>
      <c r="E23" s="27">
        <v>0</v>
      </c>
      <c r="F23" s="26">
        <v>1391185.007</v>
      </c>
      <c r="G23" s="26">
        <v>2945441.3790000002</v>
      </c>
      <c r="H23" s="26">
        <v>1258955.9450000001</v>
      </c>
      <c r="I23" s="26">
        <v>75202.990999999995</v>
      </c>
      <c r="J23" s="26">
        <v>3215839.2119999998</v>
      </c>
      <c r="K23" s="26">
        <v>53800.283000000003</v>
      </c>
      <c r="L23" s="27">
        <v>0</v>
      </c>
      <c r="N23" s="38" t="str">
        <f t="shared" si="2"/>
        <v>France</v>
      </c>
      <c r="O23" s="93">
        <f t="shared" si="3"/>
        <v>312.43801000000002</v>
      </c>
      <c r="P23" s="93">
        <f t="shared" si="4"/>
        <v>0</v>
      </c>
      <c r="Q23" s="93">
        <f t="shared" si="5"/>
        <v>0</v>
      </c>
      <c r="R23" s="93">
        <f t="shared" si="6"/>
        <v>2945.4413790000003</v>
      </c>
      <c r="S23" s="93">
        <f t="shared" si="7"/>
        <v>1391.185007</v>
      </c>
      <c r="T23" s="93">
        <f t="shared" si="8"/>
        <v>3215.8392119999999</v>
      </c>
      <c r="U23" s="93">
        <f t="shared" si="9"/>
        <v>1258.9559450000002</v>
      </c>
      <c r="V23" s="93">
        <f t="shared" si="10"/>
        <v>53.800283</v>
      </c>
      <c r="W23" s="93">
        <f t="shared" si="11"/>
        <v>75.202990999999997</v>
      </c>
      <c r="X23" s="88"/>
      <c r="Y23" s="38" t="str">
        <f t="shared" si="12"/>
        <v>France</v>
      </c>
      <c r="Z23" s="93">
        <f t="shared" si="14"/>
        <v>3.3766631564914267</v>
      </c>
      <c r="AA23" s="93">
        <f t="shared" si="1"/>
        <v>0</v>
      </c>
      <c r="AB23" s="93">
        <f t="shared" si="1"/>
        <v>0</v>
      </c>
      <c r="AC23" s="93">
        <f t="shared" si="1"/>
        <v>31.832757429464493</v>
      </c>
      <c r="AD23" s="93">
        <f t="shared" si="1"/>
        <v>15.035184601899646</v>
      </c>
      <c r="AE23" s="93">
        <f t="shared" si="1"/>
        <v>34.755072804236661</v>
      </c>
      <c r="AF23" s="93">
        <f t="shared" si="1"/>
        <v>13.606123515917115</v>
      </c>
      <c r="AG23" s="93">
        <f t="shared" si="1"/>
        <v>0.58144472695531524</v>
      </c>
      <c r="AH23" s="93">
        <f t="shared" si="1"/>
        <v>0.81275376503536279</v>
      </c>
      <c r="AI23" s="89">
        <f t="shared" si="15"/>
        <v>50.244605187855562</v>
      </c>
    </row>
    <row r="24" spans="1:35" ht="13" x14ac:dyDescent="0.25">
      <c r="A24" s="25" t="s">
        <v>21</v>
      </c>
      <c r="B24" s="30">
        <v>357004.95899999997</v>
      </c>
      <c r="C24" s="30">
        <v>17018.859</v>
      </c>
      <c r="D24" s="31">
        <v>0</v>
      </c>
      <c r="E24" s="31">
        <v>0</v>
      </c>
      <c r="F24" s="30">
        <v>89298.410999999993</v>
      </c>
      <c r="G24" s="30">
        <v>138663.38399999999</v>
      </c>
      <c r="H24" s="30">
        <v>93188.024999999994</v>
      </c>
      <c r="I24" s="31">
        <v>1935</v>
      </c>
      <c r="J24" s="31">
        <v>0</v>
      </c>
      <c r="K24" s="31">
        <v>16901.28</v>
      </c>
      <c r="L24" s="31">
        <v>0</v>
      </c>
      <c r="N24" s="38" t="str">
        <f t="shared" si="2"/>
        <v>Croatia</v>
      </c>
      <c r="O24" s="93">
        <f t="shared" si="3"/>
        <v>17.018858999999999</v>
      </c>
      <c r="P24" s="93">
        <f t="shared" si="4"/>
        <v>0</v>
      </c>
      <c r="Q24" s="93">
        <f t="shared" si="5"/>
        <v>0</v>
      </c>
      <c r="R24" s="93">
        <f t="shared" si="6"/>
        <v>138.66338399999998</v>
      </c>
      <c r="S24" s="93">
        <f t="shared" si="7"/>
        <v>89.298410999999987</v>
      </c>
      <c r="T24" s="93">
        <f t="shared" si="8"/>
        <v>0</v>
      </c>
      <c r="U24" s="93">
        <f t="shared" si="9"/>
        <v>93.188024999999996</v>
      </c>
      <c r="V24" s="93">
        <f t="shared" si="10"/>
        <v>16.90128</v>
      </c>
      <c r="W24" s="93">
        <f t="shared" si="11"/>
        <v>1.9350000000000001</v>
      </c>
      <c r="X24" s="88"/>
      <c r="Y24" s="38" t="str">
        <f t="shared" si="12"/>
        <v>Croatia</v>
      </c>
      <c r="Z24" s="93">
        <f t="shared" si="14"/>
        <v>4.7671211760394616</v>
      </c>
      <c r="AA24" s="93">
        <f t="shared" si="1"/>
        <v>0</v>
      </c>
      <c r="AB24" s="93">
        <f t="shared" si="1"/>
        <v>0</v>
      </c>
      <c r="AC24" s="93">
        <f t="shared" si="1"/>
        <v>38.8407445062969</v>
      </c>
      <c r="AD24" s="93">
        <f t="shared" si="1"/>
        <v>25.013213051754835</v>
      </c>
      <c r="AE24" s="93">
        <f t="shared" si="1"/>
        <v>0</v>
      </c>
      <c r="AF24" s="93">
        <f t="shared" si="1"/>
        <v>26.102725648693298</v>
      </c>
      <c r="AG24" s="93">
        <f t="shared" si="1"/>
        <v>4.7341863394116048</v>
      </c>
      <c r="AH24" s="93">
        <f t="shared" si="1"/>
        <v>0.5420092778038974</v>
      </c>
      <c r="AI24" s="89">
        <f t="shared" si="15"/>
        <v>68.621078734091199</v>
      </c>
    </row>
    <row r="25" spans="1:35" ht="13" x14ac:dyDescent="0.25">
      <c r="A25" s="25" t="s">
        <v>22</v>
      </c>
      <c r="B25" s="26">
        <v>6302427.3229999999</v>
      </c>
      <c r="C25" s="26">
        <v>310264.24900000001</v>
      </c>
      <c r="D25" s="27">
        <v>0</v>
      </c>
      <c r="E25" s="27">
        <v>0</v>
      </c>
      <c r="F25" s="26">
        <v>2348959.7779999999</v>
      </c>
      <c r="G25" s="26">
        <v>2260722.5129999998</v>
      </c>
      <c r="H25" s="26">
        <v>1178917.5830000001</v>
      </c>
      <c r="I25" s="26">
        <v>48810.610999999997</v>
      </c>
      <c r="J25" s="27">
        <v>0</v>
      </c>
      <c r="K25" s="26">
        <v>154752.58799999999</v>
      </c>
      <c r="L25" s="27">
        <v>0</v>
      </c>
      <c r="N25" s="38" t="str">
        <f t="shared" si="2"/>
        <v>Italy</v>
      </c>
      <c r="O25" s="93">
        <f t="shared" si="3"/>
        <v>310.26424900000001</v>
      </c>
      <c r="P25" s="93">
        <f t="shared" si="4"/>
        <v>0</v>
      </c>
      <c r="Q25" s="93">
        <f t="shared" si="5"/>
        <v>0</v>
      </c>
      <c r="R25" s="93">
        <f t="shared" si="6"/>
        <v>2260.7225129999997</v>
      </c>
      <c r="S25" s="93">
        <f t="shared" si="7"/>
        <v>2348.9597779999999</v>
      </c>
      <c r="T25" s="93">
        <f t="shared" si="8"/>
        <v>0</v>
      </c>
      <c r="U25" s="93">
        <f t="shared" si="9"/>
        <v>1178.9175830000001</v>
      </c>
      <c r="V25" s="93">
        <f t="shared" si="10"/>
        <v>154.752588</v>
      </c>
      <c r="W25" s="93">
        <f t="shared" si="11"/>
        <v>48.810610999999994</v>
      </c>
      <c r="X25" s="88"/>
      <c r="Y25" s="38" t="str">
        <f t="shared" si="12"/>
        <v>Italy</v>
      </c>
      <c r="Z25" s="93">
        <f t="shared" si="14"/>
        <v>4.9229325956322496</v>
      </c>
      <c r="AA25" s="93">
        <f t="shared" si="1"/>
        <v>0</v>
      </c>
      <c r="AB25" s="93">
        <f t="shared" si="1"/>
        <v>0</v>
      </c>
      <c r="AC25" s="93">
        <f t="shared" si="1"/>
        <v>35.870663748072857</v>
      </c>
      <c r="AD25" s="93">
        <f t="shared" si="1"/>
        <v>37.270715830831321</v>
      </c>
      <c r="AE25" s="93">
        <f t="shared" si="1"/>
        <v>0</v>
      </c>
      <c r="AF25" s="93">
        <f t="shared" si="1"/>
        <v>18.705770373545967</v>
      </c>
      <c r="AG25" s="93">
        <f t="shared" si="1"/>
        <v>2.4554442291662424</v>
      </c>
      <c r="AH25" s="93">
        <f t="shared" si="1"/>
        <v>0.77447320688445154</v>
      </c>
      <c r="AI25" s="89">
        <f t="shared" si="15"/>
        <v>78.064312174536425</v>
      </c>
    </row>
    <row r="26" spans="1:35" ht="13" x14ac:dyDescent="0.25">
      <c r="A26" s="25" t="s">
        <v>23</v>
      </c>
      <c r="B26" s="30">
        <v>119707.552</v>
      </c>
      <c r="C26" s="30">
        <v>1280.8610000000001</v>
      </c>
      <c r="D26" s="31">
        <v>0</v>
      </c>
      <c r="E26" s="31">
        <v>0</v>
      </c>
      <c r="F26" s="31">
        <v>0</v>
      </c>
      <c r="G26" s="30">
        <v>103654.77800000001</v>
      </c>
      <c r="H26" s="30">
        <v>12824.194</v>
      </c>
      <c r="I26" s="30">
        <v>1947.7180000000001</v>
      </c>
      <c r="J26" s="31">
        <v>0</v>
      </c>
      <c r="K26" s="31">
        <v>0</v>
      </c>
      <c r="L26" s="31">
        <v>0</v>
      </c>
      <c r="N26" s="38" t="str">
        <f t="shared" si="2"/>
        <v>Cyprus</v>
      </c>
      <c r="O26" s="93">
        <f t="shared" si="3"/>
        <v>1.280861</v>
      </c>
      <c r="P26" s="93">
        <f t="shared" si="4"/>
        <v>0</v>
      </c>
      <c r="Q26" s="93">
        <f t="shared" si="5"/>
        <v>0</v>
      </c>
      <c r="R26" s="93">
        <f t="shared" si="6"/>
        <v>103.65477800000001</v>
      </c>
      <c r="S26" s="93">
        <f t="shared" si="7"/>
        <v>0</v>
      </c>
      <c r="T26" s="93">
        <f t="shared" si="8"/>
        <v>0</v>
      </c>
      <c r="U26" s="93">
        <f t="shared" si="9"/>
        <v>12.824194</v>
      </c>
      <c r="V26" s="93">
        <f t="shared" si="10"/>
        <v>0</v>
      </c>
      <c r="W26" s="93">
        <f t="shared" si="11"/>
        <v>1.9477180000000001</v>
      </c>
      <c r="X26" s="88"/>
      <c r="Y26" s="38" t="str">
        <f t="shared" si="12"/>
        <v>Cyprus</v>
      </c>
      <c r="Z26" s="93">
        <f t="shared" si="14"/>
        <v>1.0699918080356368</v>
      </c>
      <c r="AA26" s="93">
        <f t="shared" si="1"/>
        <v>0</v>
      </c>
      <c r="AB26" s="93">
        <f t="shared" si="1"/>
        <v>0</v>
      </c>
      <c r="AC26" s="93">
        <f t="shared" si="1"/>
        <v>86.590007287092476</v>
      </c>
      <c r="AD26" s="93">
        <f t="shared" si="1"/>
        <v>0</v>
      </c>
      <c r="AE26" s="93">
        <f t="shared" si="1"/>
        <v>0</v>
      </c>
      <c r="AF26" s="93">
        <f t="shared" si="1"/>
        <v>10.712936473715544</v>
      </c>
      <c r="AG26" s="93">
        <f t="shared" si="1"/>
        <v>0</v>
      </c>
      <c r="AH26" s="93">
        <f t="shared" si="1"/>
        <v>1.6270635957871731</v>
      </c>
      <c r="AI26" s="89">
        <f t="shared" si="15"/>
        <v>87.659999095128114</v>
      </c>
    </row>
    <row r="27" spans="1:35" ht="13" x14ac:dyDescent="0.25">
      <c r="A27" s="25" t="s">
        <v>24</v>
      </c>
      <c r="B27" s="26">
        <v>188946.47200000001</v>
      </c>
      <c r="C27" s="26">
        <v>470.06900000000002</v>
      </c>
      <c r="D27" s="26">
        <v>32.345999999999997</v>
      </c>
      <c r="E27" s="27">
        <v>0</v>
      </c>
      <c r="F27" s="26">
        <v>28964.214</v>
      </c>
      <c r="G27" s="26">
        <v>69185.289000000004</v>
      </c>
      <c r="H27" s="26">
        <v>79877.664999999994</v>
      </c>
      <c r="I27" s="26">
        <v>2095.3919999999998</v>
      </c>
      <c r="J27" s="27">
        <v>0</v>
      </c>
      <c r="K27" s="26">
        <v>8321.4969999999994</v>
      </c>
      <c r="L27" s="27">
        <v>0</v>
      </c>
      <c r="N27" s="38" t="str">
        <f t="shared" si="2"/>
        <v>Latvia</v>
      </c>
      <c r="O27" s="93">
        <f t="shared" si="3"/>
        <v>0.47006900000000001</v>
      </c>
      <c r="P27" s="93">
        <f t="shared" si="4"/>
        <v>3.2346E-2</v>
      </c>
      <c r="Q27" s="93">
        <f t="shared" si="5"/>
        <v>0</v>
      </c>
      <c r="R27" s="93">
        <f t="shared" si="6"/>
        <v>69.185288999999997</v>
      </c>
      <c r="S27" s="93">
        <f t="shared" si="7"/>
        <v>28.964213999999998</v>
      </c>
      <c r="T27" s="93">
        <f t="shared" si="8"/>
        <v>0</v>
      </c>
      <c r="U27" s="93">
        <f t="shared" si="9"/>
        <v>79.877664999999993</v>
      </c>
      <c r="V27" s="93">
        <f t="shared" si="10"/>
        <v>8.321496999999999</v>
      </c>
      <c r="W27" s="93">
        <f t="shared" si="11"/>
        <v>2.0953919999999999</v>
      </c>
      <c r="X27" s="88"/>
      <c r="Y27" s="38" t="str">
        <f t="shared" si="12"/>
        <v>Latvia</v>
      </c>
      <c r="Z27" s="93">
        <f t="shared" si="14"/>
        <v>0.24878421651609353</v>
      </c>
      <c r="AA27" s="93">
        <f t="shared" si="1"/>
        <v>1.7119134142922765E-2</v>
      </c>
      <c r="AB27" s="93">
        <f t="shared" si="1"/>
        <v>0</v>
      </c>
      <c r="AC27" s="93">
        <f t="shared" si="1"/>
        <v>36.616343384278693</v>
      </c>
      <c r="AD27" s="93">
        <f t="shared" si="1"/>
        <v>15.329322476050253</v>
      </c>
      <c r="AE27" s="93">
        <f t="shared" si="1"/>
        <v>0</v>
      </c>
      <c r="AF27" s="93">
        <f t="shared" si="1"/>
        <v>42.27528789211793</v>
      </c>
      <c r="AG27" s="93">
        <f t="shared" si="1"/>
        <v>4.4041557970979204</v>
      </c>
      <c r="AH27" s="93">
        <f t="shared" si="1"/>
        <v>1.1089870997961793</v>
      </c>
      <c r="AI27" s="89">
        <f t="shared" si="15"/>
        <v>52.194450076845037</v>
      </c>
    </row>
    <row r="28" spans="1:35" ht="13" x14ac:dyDescent="0.25">
      <c r="A28" s="25" t="s">
        <v>25</v>
      </c>
      <c r="B28" s="30">
        <v>305072.39799999999</v>
      </c>
      <c r="C28" s="30">
        <v>6610.5010000000002</v>
      </c>
      <c r="D28" s="30">
        <v>980.83399999999995</v>
      </c>
      <c r="E28" s="31">
        <v>0</v>
      </c>
      <c r="F28" s="30">
        <v>53651.067000000003</v>
      </c>
      <c r="G28" s="30">
        <v>130185.416</v>
      </c>
      <c r="H28" s="31">
        <v>75024.460000000006</v>
      </c>
      <c r="I28" s="31">
        <v>3706</v>
      </c>
      <c r="J28" s="31">
        <v>0</v>
      </c>
      <c r="K28" s="31">
        <v>30843.360000000001</v>
      </c>
      <c r="L28" s="31">
        <v>4070.76</v>
      </c>
      <c r="N28" s="38" t="str">
        <f t="shared" si="2"/>
        <v>Lithuania</v>
      </c>
      <c r="O28" s="93">
        <f t="shared" si="3"/>
        <v>6.6105010000000002</v>
      </c>
      <c r="P28" s="93">
        <f t="shared" si="4"/>
        <v>0.98083399999999998</v>
      </c>
      <c r="Q28" s="93">
        <f t="shared" si="5"/>
        <v>0</v>
      </c>
      <c r="R28" s="93">
        <f t="shared" si="6"/>
        <v>130.185416</v>
      </c>
      <c r="S28" s="93">
        <f t="shared" si="7"/>
        <v>53.651067000000005</v>
      </c>
      <c r="T28" s="93">
        <f t="shared" si="8"/>
        <v>0</v>
      </c>
      <c r="U28" s="93">
        <f t="shared" si="9"/>
        <v>75.024460000000005</v>
      </c>
      <c r="V28" s="93">
        <f t="shared" si="10"/>
        <v>30.843360000000001</v>
      </c>
      <c r="W28" s="93">
        <f t="shared" si="11"/>
        <v>3.706</v>
      </c>
      <c r="X28" s="88"/>
      <c r="Y28" s="38" t="str">
        <f t="shared" si="12"/>
        <v>Lithuania</v>
      </c>
      <c r="Z28" s="93">
        <f>O28/($B28/1000)*100</f>
        <v>2.1668630277066234</v>
      </c>
      <c r="AA28" s="93">
        <f t="shared" si="1"/>
        <v>0.32150860137795884</v>
      </c>
      <c r="AB28" s="93">
        <f t="shared" si="1"/>
        <v>0</v>
      </c>
      <c r="AC28" s="93">
        <f t="shared" si="1"/>
        <v>42.673613494197539</v>
      </c>
      <c r="AD28" s="93">
        <f t="shared" si="1"/>
        <v>17.586339292484933</v>
      </c>
      <c r="AE28" s="93">
        <f t="shared" si="1"/>
        <v>0</v>
      </c>
      <c r="AF28" s="93">
        <f t="shared" si="1"/>
        <v>24.592346109266828</v>
      </c>
      <c r="AG28" s="93">
        <f t="shared" si="1"/>
        <v>10.110177191448177</v>
      </c>
      <c r="AH28" s="93">
        <f t="shared" si="1"/>
        <v>1.214793611056219</v>
      </c>
      <c r="AI28" s="89">
        <f t="shared" si="15"/>
        <v>62.426815814389101</v>
      </c>
    </row>
    <row r="29" spans="1:35" ht="13" x14ac:dyDescent="0.25">
      <c r="A29" s="25" t="s">
        <v>26</v>
      </c>
      <c r="B29" s="26">
        <v>160252.71799999999</v>
      </c>
      <c r="C29" s="26">
        <v>1719.624</v>
      </c>
      <c r="D29" s="27">
        <v>0</v>
      </c>
      <c r="E29" s="27">
        <v>0</v>
      </c>
      <c r="F29" s="26">
        <v>22022.627</v>
      </c>
      <c r="G29" s="26">
        <v>98010.505000000005</v>
      </c>
      <c r="H29" s="26">
        <v>16938.506000000001</v>
      </c>
      <c r="I29" s="26">
        <v>1736.8689999999999</v>
      </c>
      <c r="J29" s="27">
        <v>0</v>
      </c>
      <c r="K29" s="26">
        <v>19824.588</v>
      </c>
      <c r="L29" s="27">
        <v>0</v>
      </c>
      <c r="N29" s="38" t="str">
        <f t="shared" si="2"/>
        <v>Luxembourg</v>
      </c>
      <c r="O29" s="93">
        <f t="shared" si="3"/>
        <v>1.719624</v>
      </c>
      <c r="P29" s="93">
        <f t="shared" si="4"/>
        <v>0</v>
      </c>
      <c r="Q29" s="93">
        <f t="shared" si="5"/>
        <v>0</v>
      </c>
      <c r="R29" s="93">
        <f t="shared" si="6"/>
        <v>98.010505000000009</v>
      </c>
      <c r="S29" s="93">
        <f t="shared" si="7"/>
        <v>22.022627</v>
      </c>
      <c r="T29" s="93">
        <f t="shared" si="8"/>
        <v>0</v>
      </c>
      <c r="U29" s="93">
        <f t="shared" si="9"/>
        <v>16.938506</v>
      </c>
      <c r="V29" s="93">
        <f t="shared" si="10"/>
        <v>19.824587999999999</v>
      </c>
      <c r="W29" s="93">
        <f t="shared" si="11"/>
        <v>1.736869</v>
      </c>
      <c r="X29" s="88"/>
      <c r="Y29" s="38" t="str">
        <f t="shared" si="12"/>
        <v>Luxembourg</v>
      </c>
      <c r="Z29" s="93">
        <f t="shared" si="14"/>
        <v>1.073070099191703</v>
      </c>
      <c r="AA29" s="93">
        <f t="shared" ref="AA29:AA54" si="16">P29/($B29/1000)*100</f>
        <v>0</v>
      </c>
      <c r="AB29" s="93">
        <f t="shared" ref="AB29:AB54" si="17">Q29/($B29/1000)*100</f>
        <v>0</v>
      </c>
      <c r="AC29" s="93">
        <f t="shared" ref="AC29:AC54" si="18">R29/($B29/1000)*100</f>
        <v>61.15996422600459</v>
      </c>
      <c r="AD29" s="93">
        <f t="shared" ref="AD29:AD54" si="19">S29/($B29/1000)*100</f>
        <v>13.742435869324851</v>
      </c>
      <c r="AE29" s="93">
        <f t="shared" ref="AE29:AE54" si="20">T29/($B29/1000)*100</f>
        <v>0</v>
      </c>
      <c r="AF29" s="93">
        <f t="shared" ref="AF29:AF54" si="21">U29/($B29/1000)*100</f>
        <v>10.569871270451713</v>
      </c>
      <c r="AG29" s="93">
        <f t="shared" ref="AG29:AG54" si="22">V29/($B29/1000)*100</f>
        <v>12.370827931916887</v>
      </c>
      <c r="AH29" s="93">
        <f t="shared" ref="AH29:AH54" si="23">W29/($B29/1000)*100</f>
        <v>1.0838312271246471</v>
      </c>
      <c r="AI29" s="89">
        <f t="shared" si="15"/>
        <v>75.975470194521137</v>
      </c>
    </row>
    <row r="30" spans="1:35" ht="13" x14ac:dyDescent="0.25">
      <c r="A30" s="25" t="s">
        <v>27</v>
      </c>
      <c r="B30" s="30">
        <v>1079758.858</v>
      </c>
      <c r="C30" s="30">
        <v>51890.254999999997</v>
      </c>
      <c r="D30" s="31">
        <v>15.4</v>
      </c>
      <c r="E30" s="31">
        <v>0</v>
      </c>
      <c r="F30" s="30">
        <v>330875.10499999998</v>
      </c>
      <c r="G30" s="30">
        <v>337728.04300000001</v>
      </c>
      <c r="H30" s="31">
        <v>139267.79999999999</v>
      </c>
      <c r="I30" s="31">
        <v>9098</v>
      </c>
      <c r="J30" s="30">
        <v>167137.05600000001</v>
      </c>
      <c r="K30" s="31">
        <v>43747.199999999997</v>
      </c>
      <c r="L30" s="31">
        <v>0</v>
      </c>
      <c r="N30" s="38" t="str">
        <f t="shared" si="2"/>
        <v>Hungary</v>
      </c>
      <c r="O30" s="93">
        <f t="shared" si="3"/>
        <v>51.890254999999996</v>
      </c>
      <c r="P30" s="93">
        <f t="shared" si="4"/>
        <v>1.54E-2</v>
      </c>
      <c r="Q30" s="93">
        <f t="shared" si="5"/>
        <v>0</v>
      </c>
      <c r="R30" s="93">
        <f t="shared" si="6"/>
        <v>337.72804300000001</v>
      </c>
      <c r="S30" s="93">
        <f t="shared" si="7"/>
        <v>330.87510499999996</v>
      </c>
      <c r="T30" s="93">
        <f t="shared" si="8"/>
        <v>167.137056</v>
      </c>
      <c r="U30" s="93">
        <f t="shared" si="9"/>
        <v>139.26779999999999</v>
      </c>
      <c r="V30" s="93">
        <f t="shared" si="10"/>
        <v>43.747199999999999</v>
      </c>
      <c r="W30" s="93">
        <f t="shared" si="11"/>
        <v>9.0980000000000008</v>
      </c>
      <c r="X30" s="88"/>
      <c r="Y30" s="38" t="str">
        <f t="shared" si="12"/>
        <v>Hungary</v>
      </c>
      <c r="Z30" s="93">
        <f t="shared" si="14"/>
        <v>4.8057262615205145</v>
      </c>
      <c r="AA30" s="93">
        <f t="shared" si="16"/>
        <v>1.426244377242238E-3</v>
      </c>
      <c r="AB30" s="93">
        <f t="shared" si="17"/>
        <v>0</v>
      </c>
      <c r="AC30" s="93">
        <f t="shared" si="18"/>
        <v>31.278098854920444</v>
      </c>
      <c r="AD30" s="93">
        <f t="shared" si="19"/>
        <v>30.643425849070461</v>
      </c>
      <c r="AE30" s="93">
        <f t="shared" si="20"/>
        <v>15.4791095031702</v>
      </c>
      <c r="AF30" s="93">
        <f t="shared" si="21"/>
        <v>12.898046537720557</v>
      </c>
      <c r="AG30" s="93">
        <f t="shared" si="22"/>
        <v>4.0515713000059499</v>
      </c>
      <c r="AH30" s="93">
        <f t="shared" si="23"/>
        <v>0.84259554182791441</v>
      </c>
      <c r="AI30" s="89">
        <f t="shared" si="15"/>
        <v>66.727250965511416</v>
      </c>
    </row>
    <row r="31" spans="1:35" ht="13" x14ac:dyDescent="0.25">
      <c r="A31" s="25" t="s">
        <v>28</v>
      </c>
      <c r="B31" s="26">
        <v>127317.901</v>
      </c>
      <c r="C31" s="27">
        <v>0</v>
      </c>
      <c r="D31" s="27">
        <v>0</v>
      </c>
      <c r="E31" s="27">
        <v>0</v>
      </c>
      <c r="F31" s="26">
        <v>13514.663</v>
      </c>
      <c r="G31" s="26">
        <v>108867.84299999999</v>
      </c>
      <c r="H31" s="26">
        <v>2633.9659999999999</v>
      </c>
      <c r="I31" s="27">
        <v>0</v>
      </c>
      <c r="J31" s="27">
        <v>0</v>
      </c>
      <c r="K31" s="27">
        <v>2301.4299999999998</v>
      </c>
      <c r="L31" s="27">
        <v>0</v>
      </c>
      <c r="N31" s="38" t="str">
        <f t="shared" si="2"/>
        <v>Malta</v>
      </c>
      <c r="O31" s="93">
        <f t="shared" si="3"/>
        <v>0</v>
      </c>
      <c r="P31" s="93">
        <f t="shared" si="4"/>
        <v>0</v>
      </c>
      <c r="Q31" s="93">
        <f t="shared" si="5"/>
        <v>0</v>
      </c>
      <c r="R31" s="93">
        <f t="shared" si="6"/>
        <v>108.86784299999999</v>
      </c>
      <c r="S31" s="93">
        <f t="shared" si="7"/>
        <v>13.514663000000001</v>
      </c>
      <c r="T31" s="93">
        <f t="shared" si="8"/>
        <v>0</v>
      </c>
      <c r="U31" s="93">
        <f t="shared" si="9"/>
        <v>2.633966</v>
      </c>
      <c r="V31" s="93">
        <f t="shared" si="10"/>
        <v>2.3014299999999999</v>
      </c>
      <c r="W31" s="93">
        <f t="shared" si="11"/>
        <v>0</v>
      </c>
      <c r="X31" s="88"/>
      <c r="Y31" s="38" t="str">
        <f t="shared" si="12"/>
        <v>Malta</v>
      </c>
      <c r="Z31" s="93">
        <f t="shared" si="14"/>
        <v>0</v>
      </c>
      <c r="AA31" s="93">
        <f t="shared" si="16"/>
        <v>0</v>
      </c>
      <c r="AB31" s="93">
        <f t="shared" si="17"/>
        <v>0</v>
      </c>
      <c r="AC31" s="93">
        <f t="shared" si="18"/>
        <v>85.50866935828607</v>
      </c>
      <c r="AD31" s="93">
        <f t="shared" si="19"/>
        <v>10.614896172377208</v>
      </c>
      <c r="AE31" s="93">
        <f t="shared" si="20"/>
        <v>0</v>
      </c>
      <c r="AF31" s="93">
        <f t="shared" si="21"/>
        <v>2.0688104181045208</v>
      </c>
      <c r="AG31" s="93">
        <f t="shared" si="22"/>
        <v>1.8076248366677046</v>
      </c>
      <c r="AH31" s="93">
        <f t="shared" si="23"/>
        <v>0</v>
      </c>
      <c r="AI31" s="89">
        <f t="shared" si="15"/>
        <v>96.123565530663285</v>
      </c>
    </row>
    <row r="32" spans="1:35" ht="13" x14ac:dyDescent="0.25">
      <c r="A32" s="25" t="s">
        <v>29</v>
      </c>
      <c r="B32" s="30">
        <v>3296064.7059999998</v>
      </c>
      <c r="C32" s="30">
        <v>231342.18900000001</v>
      </c>
      <c r="D32" s="31">
        <v>0</v>
      </c>
      <c r="E32" s="31">
        <v>0</v>
      </c>
      <c r="F32" s="30">
        <v>981070.74199999997</v>
      </c>
      <c r="G32" s="30">
        <v>1639920.318</v>
      </c>
      <c r="H32" s="30">
        <v>373540.29599999997</v>
      </c>
      <c r="I32" s="30">
        <v>34338.474000000002</v>
      </c>
      <c r="J32" s="30">
        <v>40438.542999999998</v>
      </c>
      <c r="K32" s="30">
        <v>-15359.032999999999</v>
      </c>
      <c r="L32" s="30">
        <v>10773.177</v>
      </c>
      <c r="N32" s="38" t="str">
        <f t="shared" si="2"/>
        <v>Netherlands</v>
      </c>
      <c r="O32" s="93">
        <f t="shared" si="3"/>
        <v>231.34218900000002</v>
      </c>
      <c r="P32" s="93">
        <f t="shared" si="4"/>
        <v>0</v>
      </c>
      <c r="Q32" s="93">
        <f t="shared" si="5"/>
        <v>0</v>
      </c>
      <c r="R32" s="93">
        <f t="shared" si="6"/>
        <v>1639.920318</v>
      </c>
      <c r="S32" s="93">
        <f t="shared" si="7"/>
        <v>981.070742</v>
      </c>
      <c r="T32" s="93">
        <f t="shared" si="8"/>
        <v>40.438542999999996</v>
      </c>
      <c r="U32" s="93">
        <f t="shared" si="9"/>
        <v>373.54029599999996</v>
      </c>
      <c r="V32" s="93">
        <f t="shared" si="10"/>
        <v>0</v>
      </c>
      <c r="W32" s="93">
        <f t="shared" si="11"/>
        <v>34.338474000000005</v>
      </c>
      <c r="X32" s="88"/>
      <c r="Y32" s="38" t="str">
        <f t="shared" si="12"/>
        <v>Netherlands</v>
      </c>
      <c r="Z32" s="93">
        <f t="shared" si="14"/>
        <v>7.0187393038393848</v>
      </c>
      <c r="AA32" s="93">
        <f t="shared" si="16"/>
        <v>0</v>
      </c>
      <c r="AB32" s="93">
        <f t="shared" si="17"/>
        <v>0</v>
      </c>
      <c r="AC32" s="93">
        <f t="shared" si="18"/>
        <v>49.753887264857596</v>
      </c>
      <c r="AD32" s="93">
        <f t="shared" si="19"/>
        <v>29.76491147804548</v>
      </c>
      <c r="AE32" s="93">
        <f t="shared" si="20"/>
        <v>1.2268734568950541</v>
      </c>
      <c r="AF32" s="93">
        <f t="shared" si="21"/>
        <v>11.332917564392014</v>
      </c>
      <c r="AG32" s="93">
        <f t="shared" si="22"/>
        <v>0</v>
      </c>
      <c r="AH32" s="93">
        <f t="shared" si="23"/>
        <v>1.0418021811735636</v>
      </c>
      <c r="AI32" s="89">
        <f t="shared" si="15"/>
        <v>86.537538046742455</v>
      </c>
    </row>
    <row r="33" spans="1:35" ht="13" x14ac:dyDescent="0.25">
      <c r="A33" s="25" t="s">
        <v>30</v>
      </c>
      <c r="B33" s="26">
        <v>1357687.9280000001</v>
      </c>
      <c r="C33" s="26">
        <v>101584.999</v>
      </c>
      <c r="D33" s="27">
        <v>0</v>
      </c>
      <c r="E33" s="27">
        <v>0</v>
      </c>
      <c r="F33" s="27">
        <v>288460.27</v>
      </c>
      <c r="G33" s="26">
        <v>476590.63900000002</v>
      </c>
      <c r="H33" s="27">
        <v>430633.66</v>
      </c>
      <c r="I33" s="27">
        <v>28935.73</v>
      </c>
      <c r="J33" s="27">
        <v>0</v>
      </c>
      <c r="K33" s="26">
        <v>31337.395</v>
      </c>
      <c r="L33" s="26">
        <v>145.233</v>
      </c>
      <c r="N33" s="38" t="str">
        <f t="shared" si="2"/>
        <v>Austria</v>
      </c>
      <c r="O33" s="93">
        <f t="shared" si="3"/>
        <v>101.584999</v>
      </c>
      <c r="P33" s="93">
        <f t="shared" si="4"/>
        <v>0</v>
      </c>
      <c r="Q33" s="93">
        <f t="shared" si="5"/>
        <v>0</v>
      </c>
      <c r="R33" s="93">
        <f t="shared" si="6"/>
        <v>476.59063900000001</v>
      </c>
      <c r="S33" s="93">
        <f t="shared" si="7"/>
        <v>288.46027000000004</v>
      </c>
      <c r="T33" s="93">
        <f t="shared" si="8"/>
        <v>0</v>
      </c>
      <c r="U33" s="93">
        <f t="shared" si="9"/>
        <v>430.63365999999996</v>
      </c>
      <c r="V33" s="93">
        <f t="shared" si="10"/>
        <v>31.337395000000001</v>
      </c>
      <c r="W33" s="93">
        <f t="shared" si="11"/>
        <v>28.93573</v>
      </c>
      <c r="X33" s="88"/>
      <c r="Y33" s="38" t="str">
        <f t="shared" si="12"/>
        <v>Austria</v>
      </c>
      <c r="Z33" s="93">
        <f t="shared" si="14"/>
        <v>7.4822053658268954</v>
      </c>
      <c r="AA33" s="93">
        <f t="shared" si="16"/>
        <v>0</v>
      </c>
      <c r="AB33" s="93">
        <f t="shared" si="17"/>
        <v>0</v>
      </c>
      <c r="AC33" s="93">
        <f t="shared" si="18"/>
        <v>35.103106477647053</v>
      </c>
      <c r="AD33" s="93">
        <f t="shared" si="19"/>
        <v>21.246434033255987</v>
      </c>
      <c r="AE33" s="93">
        <f t="shared" si="20"/>
        <v>0</v>
      </c>
      <c r="AF33" s="93">
        <f t="shared" si="21"/>
        <v>31.718162260922746</v>
      </c>
      <c r="AG33" s="93">
        <f t="shared" si="22"/>
        <v>2.3081441879035403</v>
      </c>
      <c r="AH33" s="93">
        <f t="shared" si="23"/>
        <v>2.1312504444688556</v>
      </c>
      <c r="AI33" s="89">
        <f t="shared" si="15"/>
        <v>63.831745876729933</v>
      </c>
    </row>
    <row r="34" spans="1:35" ht="13" x14ac:dyDescent="0.25">
      <c r="A34" s="25" t="s">
        <v>31</v>
      </c>
      <c r="B34" s="30">
        <v>4393285.3760000002</v>
      </c>
      <c r="C34" s="31">
        <v>1764552.5</v>
      </c>
      <c r="D34" s="31">
        <v>0</v>
      </c>
      <c r="E34" s="31">
        <v>0</v>
      </c>
      <c r="F34" s="30">
        <v>629862.23199999996</v>
      </c>
      <c r="G34" s="30">
        <v>1389751.419</v>
      </c>
      <c r="H34" s="30">
        <v>571240.77500000002</v>
      </c>
      <c r="I34" s="30">
        <v>42980.502</v>
      </c>
      <c r="J34" s="31">
        <v>0</v>
      </c>
      <c r="K34" s="30">
        <v>-6038.3119999999999</v>
      </c>
      <c r="L34" s="31">
        <v>936.26</v>
      </c>
      <c r="N34" s="38" t="str">
        <f t="shared" si="2"/>
        <v>Poland</v>
      </c>
      <c r="O34" s="93">
        <f t="shared" si="3"/>
        <v>1764.5525</v>
      </c>
      <c r="P34" s="93">
        <f t="shared" si="4"/>
        <v>0</v>
      </c>
      <c r="Q34" s="93">
        <f t="shared" si="5"/>
        <v>0</v>
      </c>
      <c r="R34" s="93">
        <f t="shared" si="6"/>
        <v>1389.7514189999999</v>
      </c>
      <c r="S34" s="93">
        <f t="shared" si="7"/>
        <v>629.86223199999995</v>
      </c>
      <c r="T34" s="93">
        <f t="shared" si="8"/>
        <v>0</v>
      </c>
      <c r="U34" s="93">
        <f t="shared" si="9"/>
        <v>571.24077499999999</v>
      </c>
      <c r="V34" s="93">
        <f t="shared" si="10"/>
        <v>0</v>
      </c>
      <c r="W34" s="93">
        <f t="shared" si="11"/>
        <v>42.980502000000001</v>
      </c>
      <c r="X34" s="88"/>
      <c r="Y34" s="38" t="str">
        <f t="shared" si="12"/>
        <v>Poland</v>
      </c>
      <c r="Z34" s="93">
        <f t="shared" si="14"/>
        <v>40.164759376651062</v>
      </c>
      <c r="AA34" s="93">
        <f t="shared" si="16"/>
        <v>0</v>
      </c>
      <c r="AB34" s="93">
        <f t="shared" si="17"/>
        <v>0</v>
      </c>
      <c r="AC34" s="93">
        <f t="shared" si="18"/>
        <v>31.633533905902134</v>
      </c>
      <c r="AD34" s="93">
        <f t="shared" si="19"/>
        <v>14.336929611740295</v>
      </c>
      <c r="AE34" s="93">
        <f t="shared" si="20"/>
        <v>0</v>
      </c>
      <c r="AF34" s="93">
        <f t="shared" si="21"/>
        <v>13.002587496833714</v>
      </c>
      <c r="AG34" s="93">
        <f t="shared" si="22"/>
        <v>0</v>
      </c>
      <c r="AH34" s="93">
        <f t="shared" si="23"/>
        <v>0.97832256094260162</v>
      </c>
      <c r="AI34" s="89">
        <f t="shared" si="15"/>
        <v>86.135222894293491</v>
      </c>
    </row>
    <row r="35" spans="1:35" ht="13" x14ac:dyDescent="0.25">
      <c r="A35" s="25" t="s">
        <v>32</v>
      </c>
      <c r="B35" s="26">
        <v>975065.875</v>
      </c>
      <c r="C35" s="26">
        <v>284.54700000000003</v>
      </c>
      <c r="D35" s="27">
        <v>0</v>
      </c>
      <c r="E35" s="27">
        <v>0</v>
      </c>
      <c r="F35" s="26">
        <v>201720.30600000001</v>
      </c>
      <c r="G35" s="26">
        <v>459673.55300000001</v>
      </c>
      <c r="H35" s="26">
        <v>272921.37599999999</v>
      </c>
      <c r="I35" s="26">
        <v>7153.7780000000002</v>
      </c>
      <c r="J35" s="27">
        <v>0</v>
      </c>
      <c r="K35" s="26">
        <v>33312.315999999999</v>
      </c>
      <c r="L35" s="27">
        <v>0</v>
      </c>
      <c r="N35" s="43" t="str">
        <f t="shared" si="2"/>
        <v>Portugal</v>
      </c>
      <c r="O35" s="94">
        <f t="shared" si="3"/>
        <v>0.28454700000000005</v>
      </c>
      <c r="P35" s="94">
        <f t="shared" si="4"/>
        <v>0</v>
      </c>
      <c r="Q35" s="94">
        <f t="shared" si="5"/>
        <v>0</v>
      </c>
      <c r="R35" s="94">
        <f t="shared" si="6"/>
        <v>459.67355300000003</v>
      </c>
      <c r="S35" s="94">
        <f t="shared" si="7"/>
        <v>201.72030600000002</v>
      </c>
      <c r="T35" s="94">
        <f t="shared" si="8"/>
        <v>0</v>
      </c>
      <c r="U35" s="94">
        <f t="shared" si="9"/>
        <v>272.92137600000001</v>
      </c>
      <c r="V35" s="94">
        <f t="shared" si="10"/>
        <v>33.312315999999996</v>
      </c>
      <c r="W35" s="94">
        <f t="shared" si="11"/>
        <v>7.153778</v>
      </c>
      <c r="X35" s="88"/>
      <c r="Y35" s="43" t="str">
        <f t="shared" si="12"/>
        <v>Portugal</v>
      </c>
      <c r="Z35" s="93">
        <f t="shared" si="14"/>
        <v>2.9182336013964187E-2</v>
      </c>
      <c r="AA35" s="93">
        <f t="shared" si="16"/>
        <v>0</v>
      </c>
      <c r="AB35" s="93">
        <f t="shared" si="17"/>
        <v>0</v>
      </c>
      <c r="AC35" s="93">
        <f t="shared" si="18"/>
        <v>47.142820273553312</v>
      </c>
      <c r="AD35" s="93">
        <f t="shared" si="19"/>
        <v>20.687864396854213</v>
      </c>
      <c r="AE35" s="93">
        <f t="shared" si="20"/>
        <v>0</v>
      </c>
      <c r="AF35" s="93">
        <f t="shared" si="21"/>
        <v>27.990044877737109</v>
      </c>
      <c r="AG35" s="93">
        <f t="shared" si="22"/>
        <v>3.4164169677253851</v>
      </c>
      <c r="AH35" s="93">
        <f t="shared" si="23"/>
        <v>0.73367125067319172</v>
      </c>
      <c r="AI35" s="89">
        <f t="shared" si="15"/>
        <v>67.859867006421496</v>
      </c>
    </row>
    <row r="36" spans="1:35" ht="13" x14ac:dyDescent="0.25">
      <c r="A36" s="25" t="s">
        <v>33</v>
      </c>
      <c r="B36" s="30">
        <v>1326497.6370000001</v>
      </c>
      <c r="C36" s="30">
        <v>147098.78899999999</v>
      </c>
      <c r="D36" s="30">
        <v>755.38400000000001</v>
      </c>
      <c r="E36" s="31">
        <v>0</v>
      </c>
      <c r="F36" s="30">
        <v>349608.33799999999</v>
      </c>
      <c r="G36" s="30">
        <v>441247.26699999999</v>
      </c>
      <c r="H36" s="30">
        <v>251556.78700000001</v>
      </c>
      <c r="I36" s="30">
        <v>13673.626</v>
      </c>
      <c r="J36" s="30">
        <v>118151.496</v>
      </c>
      <c r="K36" s="31">
        <v>4405.95</v>
      </c>
      <c r="L36" s="31">
        <v>0</v>
      </c>
      <c r="N36" s="38" t="str">
        <f t="shared" si="2"/>
        <v>Romania</v>
      </c>
      <c r="O36" s="93">
        <f t="shared" si="3"/>
        <v>147.09878899999998</v>
      </c>
      <c r="P36" s="93">
        <f t="shared" si="4"/>
        <v>0.75538400000000006</v>
      </c>
      <c r="Q36" s="93">
        <f t="shared" si="5"/>
        <v>0</v>
      </c>
      <c r="R36" s="93">
        <f t="shared" si="6"/>
        <v>441.24726699999997</v>
      </c>
      <c r="S36" s="93">
        <f t="shared" si="7"/>
        <v>349.608338</v>
      </c>
      <c r="T36" s="93">
        <f t="shared" si="8"/>
        <v>118.15149599999999</v>
      </c>
      <c r="U36" s="93">
        <f t="shared" si="9"/>
        <v>251.55678700000001</v>
      </c>
      <c r="V36" s="93">
        <f t="shared" si="10"/>
        <v>4.4059499999999998</v>
      </c>
      <c r="W36" s="93">
        <f t="shared" si="11"/>
        <v>13.673626000000001</v>
      </c>
      <c r="X36" s="88"/>
      <c r="Y36" s="38" t="str">
        <f t="shared" si="12"/>
        <v>Romania</v>
      </c>
      <c r="Z36" s="93">
        <f t="shared" si="14"/>
        <v>11.089261292065157</v>
      </c>
      <c r="AA36" s="93">
        <f t="shared" si="16"/>
        <v>5.6945747879986609E-2</v>
      </c>
      <c r="AB36" s="93">
        <f t="shared" si="17"/>
        <v>0</v>
      </c>
      <c r="AC36" s="93">
        <f t="shared" si="18"/>
        <v>33.264082399567812</v>
      </c>
      <c r="AD36" s="93">
        <f t="shared" si="19"/>
        <v>26.355745253393163</v>
      </c>
      <c r="AE36" s="93">
        <f t="shared" si="20"/>
        <v>8.9070264962710954</v>
      </c>
      <c r="AF36" s="93">
        <f t="shared" si="21"/>
        <v>18.963983047035008</v>
      </c>
      <c r="AG36" s="93">
        <f t="shared" si="22"/>
        <v>0.33214910280311338</v>
      </c>
      <c r="AH36" s="93">
        <f t="shared" si="23"/>
        <v>1.0308066609846511</v>
      </c>
      <c r="AI36" s="89">
        <f t="shared" si="15"/>
        <v>70.709088945026139</v>
      </c>
    </row>
    <row r="37" spans="1:35" ht="13" x14ac:dyDescent="0.25">
      <c r="A37" s="25" t="s">
        <v>34</v>
      </c>
      <c r="B37" s="26">
        <v>266650.42800000001</v>
      </c>
      <c r="C37" s="26">
        <v>31314.822</v>
      </c>
      <c r="D37" s="27">
        <v>0</v>
      </c>
      <c r="E37" s="27">
        <v>0</v>
      </c>
      <c r="F37" s="26">
        <v>28618.620999999999</v>
      </c>
      <c r="G37" s="26">
        <v>99590.125</v>
      </c>
      <c r="H37" s="26">
        <v>43709.607000000004</v>
      </c>
      <c r="I37" s="26">
        <v>2253.326</v>
      </c>
      <c r="J37" s="26">
        <v>55958.629000000001</v>
      </c>
      <c r="K37" s="26">
        <v>5205.2979999999998</v>
      </c>
      <c r="L37" s="27">
        <v>0</v>
      </c>
      <c r="N37" s="38" t="str">
        <f t="shared" si="2"/>
        <v>Slovenia</v>
      </c>
      <c r="O37" s="93">
        <f t="shared" si="3"/>
        <v>31.314821999999999</v>
      </c>
      <c r="P37" s="93">
        <f t="shared" si="4"/>
        <v>0</v>
      </c>
      <c r="Q37" s="93">
        <f t="shared" si="5"/>
        <v>0</v>
      </c>
      <c r="R37" s="93">
        <f t="shared" si="6"/>
        <v>99.590125</v>
      </c>
      <c r="S37" s="93">
        <f t="shared" si="7"/>
        <v>28.618620999999997</v>
      </c>
      <c r="T37" s="93">
        <f t="shared" si="8"/>
        <v>55.958629000000002</v>
      </c>
      <c r="U37" s="93">
        <f t="shared" si="9"/>
        <v>43.709607000000005</v>
      </c>
      <c r="V37" s="93">
        <f t="shared" si="10"/>
        <v>5.205298</v>
      </c>
      <c r="W37" s="93">
        <f t="shared" si="11"/>
        <v>2.2533259999999999</v>
      </c>
      <c r="X37" s="88"/>
      <c r="Y37" s="38" t="str">
        <f t="shared" si="12"/>
        <v>Slovenia</v>
      </c>
      <c r="Z37" s="93">
        <f t="shared" si="14"/>
        <v>11.743773387080404</v>
      </c>
      <c r="AA37" s="93">
        <f t="shared" si="16"/>
        <v>0</v>
      </c>
      <c r="AB37" s="93">
        <f t="shared" si="17"/>
        <v>0</v>
      </c>
      <c r="AC37" s="93">
        <f t="shared" si="18"/>
        <v>37.34857121624421</v>
      </c>
      <c r="AD37" s="93">
        <f t="shared" si="19"/>
        <v>10.732636438895945</v>
      </c>
      <c r="AE37" s="93">
        <f t="shared" si="20"/>
        <v>20.985763803086787</v>
      </c>
      <c r="AF37" s="93">
        <f t="shared" si="21"/>
        <v>16.392100821979554</v>
      </c>
      <c r="AG37" s="93">
        <f t="shared" si="22"/>
        <v>1.9521056234719409</v>
      </c>
      <c r="AH37" s="93">
        <f t="shared" si="23"/>
        <v>0.84504870924114917</v>
      </c>
      <c r="AI37" s="89">
        <f t="shared" si="15"/>
        <v>59.824981042220557</v>
      </c>
    </row>
    <row r="38" spans="1:35" ht="13" x14ac:dyDescent="0.25">
      <c r="A38" s="25" t="s">
        <v>35</v>
      </c>
      <c r="B38" s="30">
        <v>695771.18900000001</v>
      </c>
      <c r="C38" s="30">
        <v>100601.24099999999</v>
      </c>
      <c r="D38" s="31">
        <v>0</v>
      </c>
      <c r="E38" s="31">
        <v>0</v>
      </c>
      <c r="F38" s="30">
        <v>158755.36199999999</v>
      </c>
      <c r="G38" s="30">
        <v>160342.25099999999</v>
      </c>
      <c r="H38" s="30">
        <v>89929.357999999993</v>
      </c>
      <c r="I38" s="31">
        <v>9462</v>
      </c>
      <c r="J38" s="30">
        <v>171532.777</v>
      </c>
      <c r="K38" s="31">
        <v>5083.2</v>
      </c>
      <c r="L38" s="31">
        <v>65</v>
      </c>
      <c r="N38" s="38" t="str">
        <f t="shared" si="2"/>
        <v>Slovakia</v>
      </c>
      <c r="O38" s="93">
        <f t="shared" si="3"/>
        <v>100.60124099999999</v>
      </c>
      <c r="P38" s="93">
        <f t="shared" si="4"/>
        <v>0</v>
      </c>
      <c r="Q38" s="93">
        <f t="shared" si="5"/>
        <v>0</v>
      </c>
      <c r="R38" s="93">
        <f t="shared" si="6"/>
        <v>160.34225099999998</v>
      </c>
      <c r="S38" s="93">
        <f t="shared" si="7"/>
        <v>158.75536199999999</v>
      </c>
      <c r="T38" s="93">
        <f t="shared" si="8"/>
        <v>171.53277700000001</v>
      </c>
      <c r="U38" s="93">
        <f t="shared" si="9"/>
        <v>89.929357999999993</v>
      </c>
      <c r="V38" s="93">
        <f t="shared" si="10"/>
        <v>5.0831999999999997</v>
      </c>
      <c r="W38" s="93">
        <f t="shared" si="11"/>
        <v>9.4619999999999997</v>
      </c>
      <c r="X38" s="88"/>
      <c r="Y38" s="38" t="str">
        <f t="shared" si="12"/>
        <v>Slovakia</v>
      </c>
      <c r="Z38" s="93">
        <f t="shared" si="14"/>
        <v>14.458954695233864</v>
      </c>
      <c r="AA38" s="93">
        <f t="shared" si="16"/>
        <v>0</v>
      </c>
      <c r="AB38" s="93">
        <f t="shared" si="17"/>
        <v>0</v>
      </c>
      <c r="AC38" s="93">
        <f t="shared" si="18"/>
        <v>23.045255902368208</v>
      </c>
      <c r="AD38" s="93">
        <f t="shared" si="19"/>
        <v>22.817179628862153</v>
      </c>
      <c r="AE38" s="93">
        <f t="shared" si="20"/>
        <v>24.653618849400218</v>
      </c>
      <c r="AF38" s="93">
        <f t="shared" si="21"/>
        <v>12.925133926463861</v>
      </c>
      <c r="AG38" s="93">
        <f t="shared" si="22"/>
        <v>0.73058500845742824</v>
      </c>
      <c r="AH38" s="93">
        <f t="shared" si="23"/>
        <v>1.3599298375086926</v>
      </c>
      <c r="AI38" s="89">
        <f t="shared" si="15"/>
        <v>60.321390226464217</v>
      </c>
    </row>
    <row r="39" spans="1:35" ht="13" x14ac:dyDescent="0.25">
      <c r="A39" s="25" t="s">
        <v>36</v>
      </c>
      <c r="B39" s="26">
        <v>1374607.588</v>
      </c>
      <c r="C39" s="26">
        <v>90141.562000000005</v>
      </c>
      <c r="D39" s="27">
        <v>36666.959999999999</v>
      </c>
      <c r="E39" s="27">
        <v>0</v>
      </c>
      <c r="F39" s="27">
        <v>46007.99</v>
      </c>
      <c r="G39" s="26">
        <v>340726.50799999997</v>
      </c>
      <c r="H39" s="26">
        <v>541069.97400000005</v>
      </c>
      <c r="I39" s="27">
        <v>13311</v>
      </c>
      <c r="J39" s="26">
        <v>256031.19399999999</v>
      </c>
      <c r="K39" s="27">
        <v>45061.2</v>
      </c>
      <c r="L39" s="27">
        <v>5591.2</v>
      </c>
      <c r="N39" s="43" t="str">
        <f t="shared" si="2"/>
        <v>Finland</v>
      </c>
      <c r="O39" s="94">
        <f t="shared" si="3"/>
        <v>90.141562000000008</v>
      </c>
      <c r="P39" s="94">
        <f t="shared" si="4"/>
        <v>36.666959999999996</v>
      </c>
      <c r="Q39" s="94">
        <f t="shared" si="5"/>
        <v>0</v>
      </c>
      <c r="R39" s="94">
        <f t="shared" si="6"/>
        <v>340.72650799999997</v>
      </c>
      <c r="S39" s="94">
        <f t="shared" si="7"/>
        <v>46.007989999999999</v>
      </c>
      <c r="T39" s="94">
        <f t="shared" si="8"/>
        <v>256.03119399999997</v>
      </c>
      <c r="U39" s="94">
        <f t="shared" si="9"/>
        <v>541.069974</v>
      </c>
      <c r="V39" s="94">
        <f t="shared" si="10"/>
        <v>45.061199999999999</v>
      </c>
      <c r="W39" s="94">
        <f t="shared" si="11"/>
        <v>13.311</v>
      </c>
      <c r="X39" s="88"/>
      <c r="Y39" s="43" t="str">
        <f t="shared" si="12"/>
        <v>Finland</v>
      </c>
      <c r="Z39" s="93">
        <f t="shared" si="14"/>
        <v>6.5576214467979499</v>
      </c>
      <c r="AA39" s="93">
        <f t="shared" si="16"/>
        <v>2.6674492648006534</v>
      </c>
      <c r="AB39" s="93">
        <f t="shared" si="17"/>
        <v>0</v>
      </c>
      <c r="AC39" s="93">
        <f t="shared" si="18"/>
        <v>24.787183700603865</v>
      </c>
      <c r="AD39" s="93">
        <f t="shared" si="19"/>
        <v>3.3469908359039264</v>
      </c>
      <c r="AE39" s="93">
        <f t="shared" si="20"/>
        <v>18.625766090271281</v>
      </c>
      <c r="AF39" s="93">
        <f t="shared" si="21"/>
        <v>39.361777042656627</v>
      </c>
      <c r="AG39" s="93">
        <f t="shared" si="22"/>
        <v>3.2781137244820737</v>
      </c>
      <c r="AH39" s="93">
        <f t="shared" si="23"/>
        <v>0.96834908494627048</v>
      </c>
      <c r="AI39" s="89">
        <f t="shared" si="15"/>
        <v>34.691795983305738</v>
      </c>
    </row>
    <row r="40" spans="1:35" ht="13" x14ac:dyDescent="0.25">
      <c r="A40" s="25" t="s">
        <v>37</v>
      </c>
      <c r="B40" s="30">
        <v>2004269.0349999999</v>
      </c>
      <c r="C40" s="31">
        <v>62055.8</v>
      </c>
      <c r="D40" s="31">
        <v>1339.7</v>
      </c>
      <c r="E40" s="31">
        <v>0</v>
      </c>
      <c r="F40" s="30">
        <v>27018.760999999999</v>
      </c>
      <c r="G40" s="30">
        <v>477183.24599999998</v>
      </c>
      <c r="H40" s="30">
        <v>996713.91599999997</v>
      </c>
      <c r="I40" s="31">
        <v>40006</v>
      </c>
      <c r="J40" s="30">
        <v>519540.01199999999</v>
      </c>
      <c r="K40" s="31">
        <v>-119588.4</v>
      </c>
      <c r="L40" s="31">
        <v>0</v>
      </c>
      <c r="N40" s="45" t="str">
        <f t="shared" si="2"/>
        <v>Sweden</v>
      </c>
      <c r="O40" s="95">
        <f t="shared" si="3"/>
        <v>62.055800000000005</v>
      </c>
      <c r="P40" s="95">
        <f t="shared" si="4"/>
        <v>1.3397000000000001</v>
      </c>
      <c r="Q40" s="95">
        <f t="shared" si="5"/>
        <v>0</v>
      </c>
      <c r="R40" s="95">
        <f t="shared" si="6"/>
        <v>477.183246</v>
      </c>
      <c r="S40" s="95">
        <f t="shared" si="7"/>
        <v>27.018760999999998</v>
      </c>
      <c r="T40" s="95">
        <f t="shared" si="8"/>
        <v>519.54001199999993</v>
      </c>
      <c r="U40" s="95">
        <f t="shared" si="9"/>
        <v>996.71391599999993</v>
      </c>
      <c r="V40" s="95">
        <f t="shared" si="10"/>
        <v>0</v>
      </c>
      <c r="W40" s="95">
        <f t="shared" si="11"/>
        <v>40.006</v>
      </c>
      <c r="X40" s="88"/>
      <c r="Y40" s="45" t="str">
        <f t="shared" si="12"/>
        <v>Sweden</v>
      </c>
      <c r="Z40" s="95">
        <f>O40/($B40/1000)*100</f>
        <v>3.0961811471582212</v>
      </c>
      <c r="AA40" s="95">
        <f t="shared" si="16"/>
        <v>6.6842323889916316E-2</v>
      </c>
      <c r="AB40" s="95">
        <f t="shared" si="17"/>
        <v>0</v>
      </c>
      <c r="AC40" s="95">
        <f t="shared" si="18"/>
        <v>23.80834297527328</v>
      </c>
      <c r="AD40" s="95">
        <f t="shared" si="19"/>
        <v>1.3480605910772852</v>
      </c>
      <c r="AE40" s="95">
        <f t="shared" si="20"/>
        <v>25.921670341027848</v>
      </c>
      <c r="AF40" s="95">
        <f t="shared" si="21"/>
        <v>49.729547211210594</v>
      </c>
      <c r="AG40" s="95">
        <f t="shared" si="22"/>
        <v>0</v>
      </c>
      <c r="AH40" s="95">
        <f t="shared" si="23"/>
        <v>1.9960394189296051</v>
      </c>
      <c r="AI40" s="89">
        <f t="shared" si="15"/>
        <v>28.252584713508789</v>
      </c>
    </row>
    <row r="41" spans="1:35" ht="13" x14ac:dyDescent="0.25">
      <c r="A41" s="25"/>
      <c r="B41" s="30"/>
      <c r="C41" s="31"/>
      <c r="D41" s="31"/>
      <c r="E41" s="31"/>
      <c r="F41" s="30"/>
      <c r="G41" s="30"/>
      <c r="H41" s="31"/>
      <c r="I41" s="31"/>
      <c r="J41" s="30"/>
      <c r="K41" s="31"/>
      <c r="L41" s="31"/>
      <c r="N41" s="72"/>
      <c r="O41" s="96"/>
      <c r="P41" s="96"/>
      <c r="Q41" s="96"/>
      <c r="R41" s="96"/>
      <c r="S41" s="96"/>
      <c r="T41" s="96"/>
      <c r="U41" s="96"/>
      <c r="V41" s="96"/>
      <c r="W41" s="96"/>
      <c r="X41" s="88"/>
      <c r="Y41" s="72"/>
      <c r="Z41" s="96"/>
      <c r="AA41" s="96"/>
      <c r="AB41" s="96"/>
      <c r="AC41" s="96"/>
      <c r="AD41" s="96"/>
      <c r="AE41" s="96"/>
      <c r="AF41" s="96"/>
      <c r="AG41" s="96"/>
      <c r="AH41" s="96"/>
      <c r="AI41" s="89"/>
    </row>
    <row r="42" spans="1:35" ht="13" x14ac:dyDescent="0.25">
      <c r="A42" s="25" t="s">
        <v>296</v>
      </c>
      <c r="B42" s="27">
        <v>254931.46</v>
      </c>
      <c r="C42" s="26">
        <v>5379.8649999999998</v>
      </c>
      <c r="D42" s="27">
        <v>0</v>
      </c>
      <c r="E42" s="27">
        <v>0</v>
      </c>
      <c r="F42" s="27">
        <v>0</v>
      </c>
      <c r="G42" s="26">
        <v>30915.949000000001</v>
      </c>
      <c r="H42" s="26">
        <v>218635.647</v>
      </c>
      <c r="I42" s="27">
        <v>0</v>
      </c>
      <c r="J42" s="27">
        <v>0</v>
      </c>
      <c r="K42" s="27">
        <v>0</v>
      </c>
      <c r="L42" s="27">
        <v>0</v>
      </c>
      <c r="N42" s="72" t="str">
        <f t="shared" si="2"/>
        <v>Iceland*</v>
      </c>
      <c r="O42" s="96">
        <f t="shared" si="3"/>
        <v>5.3798649999999997</v>
      </c>
      <c r="P42" s="96">
        <f t="shared" si="4"/>
        <v>0</v>
      </c>
      <c r="Q42" s="96">
        <f t="shared" si="5"/>
        <v>0</v>
      </c>
      <c r="R42" s="96">
        <f t="shared" si="6"/>
        <v>30.915949000000001</v>
      </c>
      <c r="S42" s="96">
        <f t="shared" si="7"/>
        <v>0</v>
      </c>
      <c r="T42" s="96">
        <f t="shared" si="8"/>
        <v>0</v>
      </c>
      <c r="U42" s="96">
        <f t="shared" si="9"/>
        <v>218.63564700000001</v>
      </c>
      <c r="V42" s="96">
        <f t="shared" si="10"/>
        <v>0</v>
      </c>
      <c r="W42" s="96">
        <f t="shared" si="11"/>
        <v>0</v>
      </c>
      <c r="X42" s="88"/>
      <c r="Y42" s="72" t="str">
        <f t="shared" si="12"/>
        <v>Iceland*</v>
      </c>
      <c r="Z42" s="96">
        <f>O42/($B42/1000)*100</f>
        <v>2.1103182008215069</v>
      </c>
      <c r="AA42" s="96">
        <f t="shared" si="16"/>
        <v>0</v>
      </c>
      <c r="AB42" s="96">
        <f t="shared" si="17"/>
        <v>0</v>
      </c>
      <c r="AC42" s="96">
        <f t="shared" si="18"/>
        <v>12.127161159317097</v>
      </c>
      <c r="AD42" s="96">
        <f t="shared" si="19"/>
        <v>0</v>
      </c>
      <c r="AE42" s="96">
        <f t="shared" si="20"/>
        <v>0</v>
      </c>
      <c r="AF42" s="96">
        <f t="shared" si="21"/>
        <v>85.762521032123701</v>
      </c>
      <c r="AG42" s="96">
        <f t="shared" si="22"/>
        <v>0</v>
      </c>
      <c r="AH42" s="96">
        <f t="shared" si="23"/>
        <v>0</v>
      </c>
      <c r="AI42" s="89">
        <f t="shared" si="15"/>
        <v>14.237479360138604</v>
      </c>
    </row>
    <row r="43" spans="1:35" ht="13" x14ac:dyDescent="0.25">
      <c r="A43" s="25" t="s">
        <v>39</v>
      </c>
      <c r="B43" s="30">
        <v>1131412.5789999999</v>
      </c>
      <c r="C43" s="30">
        <v>33889.163</v>
      </c>
      <c r="D43" s="31">
        <v>0</v>
      </c>
      <c r="E43" s="31">
        <v>0</v>
      </c>
      <c r="F43" s="30">
        <v>168793.98800000001</v>
      </c>
      <c r="G43" s="30">
        <v>321251.64500000002</v>
      </c>
      <c r="H43" s="30">
        <v>633140.11300000001</v>
      </c>
      <c r="I43" s="30">
        <v>11005.300999999999</v>
      </c>
      <c r="J43" s="31">
        <v>0</v>
      </c>
      <c r="K43" s="30">
        <v>-45074.088000000003</v>
      </c>
      <c r="L43" s="30">
        <v>8406.4560000000001</v>
      </c>
      <c r="N43" s="45" t="str">
        <f t="shared" si="2"/>
        <v>Norway</v>
      </c>
      <c r="O43" s="95">
        <f t="shared" si="3"/>
        <v>33.889163000000003</v>
      </c>
      <c r="P43" s="95">
        <f t="shared" si="4"/>
        <v>0</v>
      </c>
      <c r="Q43" s="95">
        <f t="shared" si="5"/>
        <v>0</v>
      </c>
      <c r="R43" s="95">
        <f t="shared" si="6"/>
        <v>321.251645</v>
      </c>
      <c r="S43" s="95">
        <f t="shared" si="7"/>
        <v>168.79398800000001</v>
      </c>
      <c r="T43" s="95">
        <f t="shared" si="8"/>
        <v>0</v>
      </c>
      <c r="U43" s="95">
        <f t="shared" si="9"/>
        <v>633.14011300000004</v>
      </c>
      <c r="V43" s="95">
        <f t="shared" si="10"/>
        <v>0</v>
      </c>
      <c r="W43" s="95">
        <f t="shared" si="11"/>
        <v>11.005300999999999</v>
      </c>
      <c r="X43" s="88"/>
      <c r="Y43" s="45" t="str">
        <f t="shared" si="12"/>
        <v>Norway</v>
      </c>
      <c r="Z43" s="95">
        <f>O43/($B43/1000)*100</f>
        <v>2.9952966432415815</v>
      </c>
      <c r="AA43" s="95">
        <f t="shared" si="16"/>
        <v>0</v>
      </c>
      <c r="AB43" s="95">
        <f t="shared" si="17"/>
        <v>0</v>
      </c>
      <c r="AC43" s="95">
        <f t="shared" si="18"/>
        <v>28.393854811472806</v>
      </c>
      <c r="AD43" s="95">
        <f t="shared" si="19"/>
        <v>14.918871429659086</v>
      </c>
      <c r="AE43" s="95">
        <f t="shared" si="20"/>
        <v>0</v>
      </c>
      <c r="AF43" s="95">
        <f t="shared" si="21"/>
        <v>55.960144402813839</v>
      </c>
      <c r="AG43" s="95">
        <f t="shared" si="22"/>
        <v>0</v>
      </c>
      <c r="AH43" s="95">
        <f t="shared" si="23"/>
        <v>0.97270449385732005</v>
      </c>
      <c r="AI43" s="89">
        <f t="shared" si="15"/>
        <v>46.308022884373472</v>
      </c>
    </row>
    <row r="44" spans="1:35" ht="13" x14ac:dyDescent="0.25">
      <c r="A44" s="25"/>
      <c r="B44" s="30"/>
      <c r="C44" s="30"/>
      <c r="D44" s="31"/>
      <c r="E44" s="31"/>
      <c r="F44" s="30"/>
      <c r="G44" s="30"/>
      <c r="H44" s="30"/>
      <c r="I44" s="30"/>
      <c r="J44" s="31"/>
      <c r="K44" s="30"/>
      <c r="L44" s="30"/>
      <c r="N44" s="72"/>
      <c r="O44" s="96"/>
      <c r="P44" s="96"/>
      <c r="Q44" s="96"/>
      <c r="R44" s="96"/>
      <c r="S44" s="96"/>
      <c r="T44" s="96"/>
      <c r="U44" s="96"/>
      <c r="V44" s="96"/>
      <c r="W44" s="96"/>
      <c r="X44" s="88"/>
      <c r="Y44" s="72"/>
      <c r="Z44" s="96"/>
      <c r="AA44" s="96"/>
      <c r="AB44" s="96"/>
      <c r="AC44" s="96"/>
      <c r="AD44" s="96"/>
      <c r="AE44" s="96"/>
      <c r="AF44" s="96"/>
      <c r="AG44" s="96"/>
      <c r="AH44" s="96"/>
      <c r="AI44" s="89"/>
    </row>
    <row r="45" spans="1:35" ht="13" x14ac:dyDescent="0.25">
      <c r="A45" s="25" t="s">
        <v>50</v>
      </c>
      <c r="B45" s="26">
        <v>306059.58799999999</v>
      </c>
      <c r="C45" s="26">
        <v>162254.913</v>
      </c>
      <c r="D45" s="27">
        <v>0</v>
      </c>
      <c r="E45" s="27">
        <v>0</v>
      </c>
      <c r="F45" s="26">
        <v>8433.0249999999996</v>
      </c>
      <c r="G45" s="26">
        <v>70807.195999999996</v>
      </c>
      <c r="H45" s="26">
        <v>75465.254000000001</v>
      </c>
      <c r="I45" s="27">
        <v>0</v>
      </c>
      <c r="J45" s="27">
        <v>0</v>
      </c>
      <c r="K45" s="27">
        <v>-10900.8</v>
      </c>
      <c r="L45" s="27">
        <v>0</v>
      </c>
      <c r="N45" s="72" t="str">
        <f t="shared" si="2"/>
        <v>Bosnia and Herzegovina</v>
      </c>
      <c r="O45" s="96">
        <f t="shared" si="3"/>
        <v>162.25491299999999</v>
      </c>
      <c r="P45" s="96">
        <f t="shared" si="4"/>
        <v>0</v>
      </c>
      <c r="Q45" s="96">
        <f t="shared" si="5"/>
        <v>0</v>
      </c>
      <c r="R45" s="96">
        <f t="shared" si="6"/>
        <v>70.80719599999999</v>
      </c>
      <c r="S45" s="96">
        <f t="shared" si="7"/>
        <v>8.4330249999999989</v>
      </c>
      <c r="T45" s="96">
        <f t="shared" si="8"/>
        <v>0</v>
      </c>
      <c r="U45" s="96">
        <f t="shared" si="9"/>
        <v>75.465254000000002</v>
      </c>
      <c r="V45" s="96">
        <f t="shared" si="10"/>
        <v>0</v>
      </c>
      <c r="W45" s="96">
        <f t="shared" si="11"/>
        <v>0</v>
      </c>
      <c r="X45" s="88"/>
      <c r="Y45" s="72" t="str">
        <f t="shared" si="12"/>
        <v>Bosnia and Herzegovina</v>
      </c>
      <c r="Z45" s="96">
        <f>O45/($B45/1000)*100</f>
        <v>53.014157818182781</v>
      </c>
      <c r="AA45" s="96">
        <f t="shared" si="16"/>
        <v>0</v>
      </c>
      <c r="AB45" s="96">
        <f t="shared" si="17"/>
        <v>0</v>
      </c>
      <c r="AC45" s="96">
        <f t="shared" si="18"/>
        <v>23.135101390778846</v>
      </c>
      <c r="AD45" s="96">
        <f t="shared" si="19"/>
        <v>2.7553539672150378</v>
      </c>
      <c r="AE45" s="96">
        <f t="shared" si="20"/>
        <v>0</v>
      </c>
      <c r="AF45" s="96">
        <f t="shared" si="21"/>
        <v>24.657046195853866</v>
      </c>
      <c r="AG45" s="96">
        <f t="shared" si="22"/>
        <v>0</v>
      </c>
      <c r="AH45" s="96">
        <f t="shared" si="23"/>
        <v>0</v>
      </c>
      <c r="AI45" s="89"/>
    </row>
    <row r="46" spans="1:35" ht="13" x14ac:dyDescent="0.25">
      <c r="A46" s="25" t="s">
        <v>40</v>
      </c>
      <c r="B46" s="97">
        <v>44446.722999999998</v>
      </c>
      <c r="C46" s="30">
        <v>14943.419</v>
      </c>
      <c r="D46" s="31">
        <v>0</v>
      </c>
      <c r="E46" s="31">
        <v>0</v>
      </c>
      <c r="F46" s="31">
        <v>0</v>
      </c>
      <c r="G46" s="31">
        <v>17329.09</v>
      </c>
      <c r="H46" s="30">
        <v>12658.773999999999</v>
      </c>
      <c r="I46" s="31">
        <v>0</v>
      </c>
      <c r="J46" s="31">
        <v>0</v>
      </c>
      <c r="K46" s="31">
        <v>-484.56</v>
      </c>
      <c r="L46" s="31">
        <v>0</v>
      </c>
      <c r="N46" s="43" t="str">
        <f t="shared" si="2"/>
        <v>Montenegro</v>
      </c>
      <c r="O46" s="93">
        <f t="shared" si="3"/>
        <v>14.943419</v>
      </c>
      <c r="P46" s="93">
        <f t="shared" si="4"/>
        <v>0</v>
      </c>
      <c r="Q46" s="93">
        <f t="shared" si="5"/>
        <v>0</v>
      </c>
      <c r="R46" s="93">
        <f t="shared" si="6"/>
        <v>17.329090000000001</v>
      </c>
      <c r="S46" s="93">
        <f t="shared" si="7"/>
        <v>0</v>
      </c>
      <c r="T46" s="93">
        <f t="shared" si="8"/>
        <v>0</v>
      </c>
      <c r="U46" s="93">
        <f t="shared" si="9"/>
        <v>12.658773999999999</v>
      </c>
      <c r="V46" s="93">
        <f t="shared" si="10"/>
        <v>0</v>
      </c>
      <c r="W46" s="93">
        <f t="shared" si="11"/>
        <v>0</v>
      </c>
      <c r="X46" s="88"/>
      <c r="Y46" s="43" t="str">
        <f t="shared" si="12"/>
        <v>Montenegro</v>
      </c>
      <c r="Z46" s="93">
        <f>O46/($B46/1000)*100</f>
        <v>33.620969086967335</v>
      </c>
      <c r="AA46" s="93">
        <f t="shared" si="16"/>
        <v>0</v>
      </c>
      <c r="AB46" s="93">
        <f t="shared" si="17"/>
        <v>0</v>
      </c>
      <c r="AC46" s="93">
        <f t="shared" si="18"/>
        <v>38.988453659452013</v>
      </c>
      <c r="AD46" s="93">
        <f t="shared" si="19"/>
        <v>0</v>
      </c>
      <c r="AE46" s="93">
        <f t="shared" si="20"/>
        <v>0</v>
      </c>
      <c r="AF46" s="93">
        <f t="shared" si="21"/>
        <v>28.480781361541545</v>
      </c>
      <c r="AG46" s="93">
        <f t="shared" si="22"/>
        <v>0</v>
      </c>
      <c r="AH46" s="93">
        <f t="shared" si="23"/>
        <v>0</v>
      </c>
      <c r="AI46" s="89">
        <f t="shared" si="15"/>
        <v>72.609422746419341</v>
      </c>
    </row>
    <row r="47" spans="1:35" ht="13" x14ac:dyDescent="0.25">
      <c r="A47" s="25" t="s">
        <v>43</v>
      </c>
      <c r="B47" s="26">
        <v>112716.88400000001</v>
      </c>
      <c r="C47" s="26">
        <v>2603.585</v>
      </c>
      <c r="D47" s="26">
        <v>3.5630000000000002</v>
      </c>
      <c r="E47" s="27">
        <v>0</v>
      </c>
      <c r="F47" s="27">
        <v>26339.58</v>
      </c>
      <c r="G47" s="26">
        <v>46719.904000000002</v>
      </c>
      <c r="H47" s="26">
        <v>23885.052</v>
      </c>
      <c r="I47" s="27">
        <v>0</v>
      </c>
      <c r="J47" s="27">
        <v>0</v>
      </c>
      <c r="K47" s="27">
        <v>13165.2</v>
      </c>
      <c r="L47" s="27">
        <v>0</v>
      </c>
      <c r="N47" s="43" t="str">
        <f t="shared" si="2"/>
        <v>Moldova</v>
      </c>
      <c r="O47" s="93">
        <f t="shared" si="3"/>
        <v>2.6035849999999998</v>
      </c>
      <c r="P47" s="93">
        <f t="shared" si="4"/>
        <v>3.5630000000000002E-3</v>
      </c>
      <c r="Q47" s="93">
        <f t="shared" si="5"/>
        <v>0</v>
      </c>
      <c r="R47" s="93">
        <f t="shared" si="6"/>
        <v>46.719904</v>
      </c>
      <c r="S47" s="93">
        <f t="shared" si="7"/>
        <v>26.339580000000002</v>
      </c>
      <c r="T47" s="93">
        <f t="shared" si="8"/>
        <v>0</v>
      </c>
      <c r="U47" s="93">
        <f t="shared" si="9"/>
        <v>23.885051999999998</v>
      </c>
      <c r="V47" s="93">
        <f t="shared" si="10"/>
        <v>13.1652</v>
      </c>
      <c r="W47" s="93">
        <f t="shared" si="11"/>
        <v>0</v>
      </c>
      <c r="X47" s="88"/>
      <c r="Y47" s="43" t="str">
        <f t="shared" si="12"/>
        <v>Moldova</v>
      </c>
      <c r="Z47" s="93">
        <f t="shared" ref="Z47:Z52" si="24">O47/($B47/1000)*100</f>
        <v>2.3098447256579591</v>
      </c>
      <c r="AA47" s="93">
        <f t="shared" si="16"/>
        <v>3.1610171196712641E-3</v>
      </c>
      <c r="AB47" s="93">
        <f t="shared" si="17"/>
        <v>0</v>
      </c>
      <c r="AC47" s="93">
        <f t="shared" si="18"/>
        <v>41.448895979062016</v>
      </c>
      <c r="AD47" s="93">
        <f t="shared" si="19"/>
        <v>23.367909992969643</v>
      </c>
      <c r="AE47" s="93">
        <f t="shared" si="20"/>
        <v>0</v>
      </c>
      <c r="AF47" s="93">
        <f t="shared" si="21"/>
        <v>21.190305438180847</v>
      </c>
      <c r="AG47" s="93">
        <f t="shared" si="22"/>
        <v>11.679882847009857</v>
      </c>
      <c r="AH47" s="93">
        <f t="shared" si="23"/>
        <v>0</v>
      </c>
      <c r="AI47" s="89">
        <f t="shared" si="15"/>
        <v>67.126650697689627</v>
      </c>
    </row>
    <row r="48" spans="1:35" ht="13" x14ac:dyDescent="0.25">
      <c r="A48" s="25" t="s">
        <v>97</v>
      </c>
      <c r="B48" s="30">
        <v>114778.311</v>
      </c>
      <c r="C48" s="30">
        <v>34880.896000000001</v>
      </c>
      <c r="D48" s="31">
        <v>0</v>
      </c>
      <c r="E48" s="31">
        <v>0</v>
      </c>
      <c r="F48" s="30">
        <v>10035.575999999999</v>
      </c>
      <c r="G48" s="30">
        <v>49604.976999999999</v>
      </c>
      <c r="H48" s="30">
        <v>15171.772000000001</v>
      </c>
      <c r="I48" s="31">
        <v>0</v>
      </c>
      <c r="J48" s="31">
        <v>0</v>
      </c>
      <c r="K48" s="31">
        <v>5085.09</v>
      </c>
      <c r="L48" s="31">
        <v>0</v>
      </c>
      <c r="N48" s="43" t="str">
        <f t="shared" si="2"/>
        <v>North Macedonia</v>
      </c>
      <c r="O48" s="93">
        <f t="shared" si="3"/>
        <v>34.880896</v>
      </c>
      <c r="P48" s="93">
        <f t="shared" si="4"/>
        <v>0</v>
      </c>
      <c r="Q48" s="93">
        <f t="shared" si="5"/>
        <v>0</v>
      </c>
      <c r="R48" s="93">
        <f t="shared" si="6"/>
        <v>49.604976999999998</v>
      </c>
      <c r="S48" s="93">
        <f t="shared" si="7"/>
        <v>10.035575999999999</v>
      </c>
      <c r="T48" s="93">
        <f t="shared" si="8"/>
        <v>0</v>
      </c>
      <c r="U48" s="93">
        <f t="shared" si="9"/>
        <v>15.171772000000001</v>
      </c>
      <c r="V48" s="93">
        <f t="shared" si="10"/>
        <v>5.0850900000000001</v>
      </c>
      <c r="W48" s="93">
        <f t="shared" si="11"/>
        <v>0</v>
      </c>
      <c r="X48" s="88"/>
      <c r="Y48" s="43" t="str">
        <f t="shared" si="12"/>
        <v>North Macedonia</v>
      </c>
      <c r="Z48" s="93">
        <f t="shared" si="24"/>
        <v>30.389797250109385</v>
      </c>
      <c r="AA48" s="93">
        <f t="shared" si="16"/>
        <v>0</v>
      </c>
      <c r="AB48" s="93">
        <f t="shared" si="17"/>
        <v>0</v>
      </c>
      <c r="AC48" s="93">
        <f t="shared" si="18"/>
        <v>43.218075407992366</v>
      </c>
      <c r="AD48" s="93">
        <f t="shared" si="19"/>
        <v>8.7434428269292077</v>
      </c>
      <c r="AE48" s="93">
        <f t="shared" si="20"/>
        <v>0</v>
      </c>
      <c r="AF48" s="93">
        <f t="shared" si="21"/>
        <v>13.218326587851603</v>
      </c>
      <c r="AG48" s="93">
        <f t="shared" si="22"/>
        <v>4.4303579271174325</v>
      </c>
      <c r="AH48" s="93">
        <f t="shared" si="23"/>
        <v>0</v>
      </c>
      <c r="AI48" s="89"/>
    </row>
    <row r="49" spans="1:35" ht="13" x14ac:dyDescent="0.25">
      <c r="A49" s="25" t="s">
        <v>51</v>
      </c>
      <c r="B49" s="26">
        <v>245758.64600000001</v>
      </c>
      <c r="C49" s="26">
        <v>9868.5570000000007</v>
      </c>
      <c r="D49" s="27">
        <v>0</v>
      </c>
      <c r="E49" s="27">
        <v>0</v>
      </c>
      <c r="F49" s="26">
        <v>120809.228</v>
      </c>
      <c r="G49" s="26">
        <v>64404.196000000004</v>
      </c>
      <c r="H49" s="26">
        <v>48653.105000000003</v>
      </c>
      <c r="I49" s="27">
        <v>0</v>
      </c>
      <c r="J49" s="27">
        <v>0</v>
      </c>
      <c r="K49" s="27">
        <v>2023.56</v>
      </c>
      <c r="L49" s="27">
        <v>0</v>
      </c>
      <c r="N49" s="43" t="str">
        <f t="shared" si="2"/>
        <v>Georgia</v>
      </c>
      <c r="O49" s="93">
        <f t="shared" si="3"/>
        <v>9.8685570000000009</v>
      </c>
      <c r="P49" s="93">
        <f t="shared" si="4"/>
        <v>0</v>
      </c>
      <c r="Q49" s="93">
        <f t="shared" si="5"/>
        <v>0</v>
      </c>
      <c r="R49" s="93">
        <f t="shared" si="6"/>
        <v>64.404195999999999</v>
      </c>
      <c r="S49" s="93">
        <f t="shared" si="7"/>
        <v>120.809228</v>
      </c>
      <c r="T49" s="93">
        <f t="shared" si="8"/>
        <v>0</v>
      </c>
      <c r="U49" s="93">
        <f t="shared" si="9"/>
        <v>48.653105000000004</v>
      </c>
      <c r="V49" s="93">
        <f t="shared" si="10"/>
        <v>2.0235599999999998</v>
      </c>
      <c r="W49" s="93">
        <f t="shared" si="11"/>
        <v>0</v>
      </c>
      <c r="X49" s="88"/>
      <c r="Y49" s="43" t="str">
        <f t="shared" si="12"/>
        <v>Georgia</v>
      </c>
      <c r="Z49" s="93">
        <f t="shared" si="24"/>
        <v>4.0155482464694252</v>
      </c>
      <c r="AA49" s="93">
        <f t="shared" si="16"/>
        <v>0</v>
      </c>
      <c r="AB49" s="93">
        <f t="shared" si="17"/>
        <v>0</v>
      </c>
      <c r="AC49" s="93">
        <f t="shared" si="18"/>
        <v>26.206278822027691</v>
      </c>
      <c r="AD49" s="93">
        <f t="shared" si="19"/>
        <v>49.157671547392887</v>
      </c>
      <c r="AE49" s="93">
        <f t="shared" si="20"/>
        <v>0</v>
      </c>
      <c r="AF49" s="93">
        <f t="shared" si="21"/>
        <v>19.79710817579944</v>
      </c>
      <c r="AG49" s="93">
        <f t="shared" si="22"/>
        <v>0.82339320831056328</v>
      </c>
      <c r="AH49" s="93">
        <f t="shared" si="23"/>
        <v>0</v>
      </c>
      <c r="AI49" s="89">
        <f t="shared" si="15"/>
        <v>79.37949861589</v>
      </c>
    </row>
    <row r="50" spans="1:35" ht="13" x14ac:dyDescent="0.25">
      <c r="A50" s="25" t="s">
        <v>41</v>
      </c>
      <c r="B50" s="30">
        <v>93756.296000000002</v>
      </c>
      <c r="C50" s="31">
        <v>6005.35</v>
      </c>
      <c r="D50" s="31">
        <v>0</v>
      </c>
      <c r="E50" s="31">
        <v>0</v>
      </c>
      <c r="F50" s="30">
        <v>1596.7929999999999</v>
      </c>
      <c r="G50" s="30">
        <v>45352.453999999998</v>
      </c>
      <c r="H50" s="30">
        <v>37486.076999999997</v>
      </c>
      <c r="I50" s="31">
        <v>0</v>
      </c>
      <c r="J50" s="31">
        <v>0</v>
      </c>
      <c r="K50" s="30">
        <v>3315.6219999999998</v>
      </c>
      <c r="L50" s="31">
        <v>0</v>
      </c>
      <c r="N50" s="43" t="str">
        <f t="shared" si="2"/>
        <v>Albania</v>
      </c>
      <c r="O50" s="93">
        <f t="shared" si="3"/>
        <v>6.00535</v>
      </c>
      <c r="P50" s="93">
        <f t="shared" si="4"/>
        <v>0</v>
      </c>
      <c r="Q50" s="93">
        <f t="shared" si="5"/>
        <v>0</v>
      </c>
      <c r="R50" s="93">
        <f t="shared" si="6"/>
        <v>45.352453999999994</v>
      </c>
      <c r="S50" s="93">
        <f t="shared" si="7"/>
        <v>1.5967929999999999</v>
      </c>
      <c r="T50" s="93">
        <f t="shared" si="8"/>
        <v>0</v>
      </c>
      <c r="U50" s="93">
        <f t="shared" si="9"/>
        <v>37.486076999999995</v>
      </c>
      <c r="V50" s="93">
        <f t="shared" si="10"/>
        <v>3.3156219999999998</v>
      </c>
      <c r="W50" s="93">
        <f t="shared" si="11"/>
        <v>0</v>
      </c>
      <c r="X50" s="88"/>
      <c r="Y50" s="43" t="str">
        <f t="shared" si="12"/>
        <v>Albania</v>
      </c>
      <c r="Z50" s="93">
        <f t="shared" si="24"/>
        <v>6.4052765053773024</v>
      </c>
      <c r="AA50" s="93">
        <f t="shared" si="16"/>
        <v>0</v>
      </c>
      <c r="AB50" s="93">
        <f t="shared" si="17"/>
        <v>0</v>
      </c>
      <c r="AC50" s="93">
        <f t="shared" si="18"/>
        <v>48.372702351637258</v>
      </c>
      <c r="AD50" s="93">
        <f t="shared" si="19"/>
        <v>1.7031314888975562</v>
      </c>
      <c r="AE50" s="93">
        <f t="shared" si="20"/>
        <v>0</v>
      </c>
      <c r="AF50" s="93">
        <f t="shared" si="21"/>
        <v>39.982463684358855</v>
      </c>
      <c r="AG50" s="93">
        <f t="shared" si="22"/>
        <v>3.5364259697290081</v>
      </c>
      <c r="AH50" s="93">
        <f t="shared" si="23"/>
        <v>0</v>
      </c>
      <c r="AI50" s="89">
        <f t="shared" si="15"/>
        <v>56.481110345912114</v>
      </c>
    </row>
    <row r="51" spans="1:35" ht="13" x14ac:dyDescent="0.25">
      <c r="A51" s="25" t="s">
        <v>42</v>
      </c>
      <c r="B51" s="26">
        <v>688242.755</v>
      </c>
      <c r="C51" s="26">
        <v>288322.46100000001</v>
      </c>
      <c r="D51" s="27">
        <v>0</v>
      </c>
      <c r="E51" s="27">
        <v>0</v>
      </c>
      <c r="F51" s="26">
        <v>96937.202000000005</v>
      </c>
      <c r="G51" s="26">
        <v>187348.302</v>
      </c>
      <c r="H51" s="26">
        <v>105673.534</v>
      </c>
      <c r="I51" s="26">
        <v>58.404000000000003</v>
      </c>
      <c r="J51" s="27">
        <v>0</v>
      </c>
      <c r="K51" s="26">
        <v>9902.8510000000006</v>
      </c>
      <c r="L51" s="27">
        <v>0</v>
      </c>
      <c r="N51" s="43" t="str">
        <f t="shared" si="2"/>
        <v>Serbia</v>
      </c>
      <c r="O51" s="93">
        <f t="shared" si="3"/>
        <v>288.32246100000003</v>
      </c>
      <c r="P51" s="93">
        <f t="shared" si="4"/>
        <v>0</v>
      </c>
      <c r="Q51" s="93">
        <f t="shared" si="5"/>
        <v>0</v>
      </c>
      <c r="R51" s="93">
        <f t="shared" si="6"/>
        <v>187.34830199999999</v>
      </c>
      <c r="S51" s="93">
        <f t="shared" si="7"/>
        <v>96.937201999999999</v>
      </c>
      <c r="T51" s="93">
        <f t="shared" si="8"/>
        <v>0</v>
      </c>
      <c r="U51" s="93">
        <f t="shared" si="9"/>
        <v>105.673534</v>
      </c>
      <c r="V51" s="93">
        <f t="shared" si="10"/>
        <v>9.9028510000000001</v>
      </c>
      <c r="W51" s="93">
        <f t="shared" si="11"/>
        <v>5.8404000000000005E-2</v>
      </c>
      <c r="X51" s="88"/>
      <c r="Y51" s="43" t="str">
        <f t="shared" si="12"/>
        <v>Serbia</v>
      </c>
      <c r="Z51" s="93">
        <f t="shared" si="24"/>
        <v>41.892553013507573</v>
      </c>
      <c r="AA51" s="93">
        <f t="shared" si="16"/>
        <v>0</v>
      </c>
      <c r="AB51" s="93">
        <f t="shared" si="17"/>
        <v>0</v>
      </c>
      <c r="AC51" s="93">
        <f t="shared" si="18"/>
        <v>27.221253059176771</v>
      </c>
      <c r="AD51" s="93">
        <f t="shared" si="19"/>
        <v>14.084739911283192</v>
      </c>
      <c r="AE51" s="93">
        <f t="shared" si="20"/>
        <v>0</v>
      </c>
      <c r="AF51" s="93">
        <f t="shared" si="21"/>
        <v>15.354107723226235</v>
      </c>
      <c r="AG51" s="93">
        <f t="shared" si="22"/>
        <v>1.4388601882194896</v>
      </c>
      <c r="AH51" s="93">
        <f t="shared" si="23"/>
        <v>8.4859592891755199E-3</v>
      </c>
      <c r="AI51" s="89">
        <f t="shared" si="15"/>
        <v>83.198545983967534</v>
      </c>
    </row>
    <row r="52" spans="1:35" ht="13" x14ac:dyDescent="0.25">
      <c r="A52" s="25" t="s">
        <v>205</v>
      </c>
      <c r="B52" s="30">
        <v>7095949.8119999999</v>
      </c>
      <c r="C52" s="30">
        <v>2118736.5279999999</v>
      </c>
      <c r="D52" s="31">
        <v>0</v>
      </c>
      <c r="E52" s="31">
        <v>0</v>
      </c>
      <c r="F52" s="30">
        <v>1757569.0290000001</v>
      </c>
      <c r="G52" s="30">
        <v>2051178.9469999999</v>
      </c>
      <c r="H52" s="30">
        <v>1111163.811</v>
      </c>
      <c r="I52" s="30">
        <v>47488.425999999999</v>
      </c>
      <c r="J52" s="31">
        <v>0</v>
      </c>
      <c r="K52" s="30">
        <v>9813.0709999999999</v>
      </c>
      <c r="L52" s="31">
        <v>0</v>
      </c>
      <c r="N52" s="43" t="str">
        <f t="shared" si="2"/>
        <v>Türkiye</v>
      </c>
      <c r="O52" s="93">
        <f t="shared" si="3"/>
        <v>2118.7365279999999</v>
      </c>
      <c r="P52" s="93">
        <f t="shared" si="4"/>
        <v>0</v>
      </c>
      <c r="Q52" s="93">
        <f t="shared" si="5"/>
        <v>0</v>
      </c>
      <c r="R52" s="93">
        <f t="shared" si="6"/>
        <v>2051.1789469999999</v>
      </c>
      <c r="S52" s="93">
        <f t="shared" si="7"/>
        <v>1757.569029</v>
      </c>
      <c r="T52" s="93">
        <f t="shared" si="8"/>
        <v>0</v>
      </c>
      <c r="U52" s="93">
        <f t="shared" si="9"/>
        <v>1111.1638109999999</v>
      </c>
      <c r="V52" s="93">
        <f t="shared" si="10"/>
        <v>9.8130710000000008</v>
      </c>
      <c r="W52" s="93">
        <f t="shared" si="11"/>
        <v>47.488425999999997</v>
      </c>
      <c r="X52" s="88"/>
      <c r="Y52" s="43" t="str">
        <f t="shared" si="12"/>
        <v>Türkiye</v>
      </c>
      <c r="Z52" s="93">
        <f t="shared" si="24"/>
        <v>29.858392239711069</v>
      </c>
      <c r="AA52" s="93">
        <f t="shared" si="16"/>
        <v>0</v>
      </c>
      <c r="AB52" s="93">
        <f t="shared" si="17"/>
        <v>0</v>
      </c>
      <c r="AC52" s="93">
        <f t="shared" si="18"/>
        <v>28.906333913625488</v>
      </c>
      <c r="AD52" s="93">
        <f t="shared" si="19"/>
        <v>24.768622602541036</v>
      </c>
      <c r="AE52" s="93">
        <f t="shared" si="20"/>
        <v>0</v>
      </c>
      <c r="AF52" s="93">
        <f t="shared" si="21"/>
        <v>15.659127254830702</v>
      </c>
      <c r="AG52" s="93">
        <f t="shared" si="22"/>
        <v>0.1382911556590361</v>
      </c>
      <c r="AH52" s="93">
        <f t="shared" si="23"/>
        <v>0.66923283363267394</v>
      </c>
      <c r="AI52" s="89">
        <f t="shared" si="15"/>
        <v>83.533348755877597</v>
      </c>
    </row>
    <row r="53" spans="1:35" ht="13" x14ac:dyDescent="0.25">
      <c r="A53" s="25"/>
      <c r="B53" s="30"/>
      <c r="C53" s="30"/>
      <c r="D53" s="31"/>
      <c r="E53" s="31"/>
      <c r="F53" s="30"/>
      <c r="G53" s="30"/>
      <c r="H53" s="30"/>
      <c r="I53" s="30"/>
      <c r="J53" s="31"/>
      <c r="K53" s="30"/>
      <c r="L53" s="31"/>
      <c r="N53" s="43"/>
      <c r="O53" s="94"/>
      <c r="P53" s="94"/>
      <c r="Q53" s="94"/>
      <c r="R53" s="94"/>
      <c r="S53" s="94"/>
      <c r="T53" s="94"/>
      <c r="U53" s="94"/>
      <c r="V53" s="94"/>
      <c r="W53" s="94"/>
      <c r="X53" s="88"/>
      <c r="Y53" s="43"/>
      <c r="Z53" s="94"/>
      <c r="AA53" s="94"/>
      <c r="AB53" s="94"/>
      <c r="AC53" s="94"/>
      <c r="AD53" s="94"/>
      <c r="AE53" s="94"/>
      <c r="AF53" s="94"/>
      <c r="AG53" s="94"/>
      <c r="AH53" s="94"/>
      <c r="AI53" s="89"/>
    </row>
    <row r="54" spans="1:35" ht="13" x14ac:dyDescent="0.25">
      <c r="A54" s="25" t="s">
        <v>297</v>
      </c>
      <c r="B54" s="30">
        <v>111459.232</v>
      </c>
      <c r="C54" s="30">
        <v>64181.703999999998</v>
      </c>
      <c r="D54" s="31">
        <v>0</v>
      </c>
      <c r="E54" s="31">
        <v>0</v>
      </c>
      <c r="F54" s="31">
        <v>0</v>
      </c>
      <c r="G54" s="30">
        <v>32029.845000000001</v>
      </c>
      <c r="H54" s="30">
        <v>13272.936</v>
      </c>
      <c r="I54" s="31">
        <v>0</v>
      </c>
      <c r="J54" s="31">
        <v>0</v>
      </c>
      <c r="K54" s="30">
        <v>1974.748</v>
      </c>
      <c r="L54" s="31">
        <v>0</v>
      </c>
      <c r="N54" s="98" t="str">
        <f t="shared" si="2"/>
        <v>Kosovo**</v>
      </c>
      <c r="O54" s="95">
        <f t="shared" si="3"/>
        <v>64.181703999999996</v>
      </c>
      <c r="P54" s="95">
        <f t="shared" si="4"/>
        <v>0</v>
      </c>
      <c r="Q54" s="95">
        <f t="shared" si="5"/>
        <v>0</v>
      </c>
      <c r="R54" s="95">
        <f t="shared" si="6"/>
        <v>32.029845000000002</v>
      </c>
      <c r="S54" s="95">
        <f t="shared" si="7"/>
        <v>0</v>
      </c>
      <c r="T54" s="95">
        <f t="shared" si="8"/>
        <v>0</v>
      </c>
      <c r="U54" s="95">
        <f t="shared" si="9"/>
        <v>13.272936</v>
      </c>
      <c r="V54" s="95">
        <f t="shared" si="10"/>
        <v>1.9747479999999999</v>
      </c>
      <c r="W54" s="95">
        <f t="shared" si="11"/>
        <v>0</v>
      </c>
      <c r="X54" s="88"/>
      <c r="Y54" s="98" t="str">
        <f t="shared" si="12"/>
        <v>Kosovo**</v>
      </c>
      <c r="Z54" s="95">
        <f>O54/($B54/1000)*100</f>
        <v>57.583120615796091</v>
      </c>
      <c r="AA54" s="95">
        <f t="shared" si="16"/>
        <v>0</v>
      </c>
      <c r="AB54" s="95">
        <f t="shared" si="17"/>
        <v>0</v>
      </c>
      <c r="AC54" s="95">
        <f t="shared" si="18"/>
        <v>28.736825496877639</v>
      </c>
      <c r="AD54" s="95">
        <f t="shared" si="19"/>
        <v>0</v>
      </c>
      <c r="AE54" s="95">
        <f t="shared" si="20"/>
        <v>0</v>
      </c>
      <c r="AF54" s="95">
        <f t="shared" si="21"/>
        <v>11.908332546199492</v>
      </c>
      <c r="AG54" s="95">
        <f t="shared" si="22"/>
        <v>1.7717222383157996</v>
      </c>
      <c r="AH54" s="95">
        <f t="shared" si="23"/>
        <v>0</v>
      </c>
      <c r="AI54" s="89"/>
    </row>
    <row r="55" spans="1:35" ht="14.5" customHeight="1" x14ac:dyDescent="0.25">
      <c r="A55" s="12" t="s">
        <v>299</v>
      </c>
      <c r="N55" s="12" t="str">
        <f t="shared" si="2"/>
        <v>*Data for 2021</v>
      </c>
      <c r="Y55" s="99" t="s">
        <v>301</v>
      </c>
      <c r="Z55" s="99"/>
      <c r="AA55" s="99"/>
      <c r="AB55" s="99"/>
      <c r="AC55" s="99"/>
      <c r="AD55" s="99"/>
      <c r="AE55" s="99"/>
      <c r="AF55" s="99"/>
      <c r="AG55" s="99"/>
      <c r="AH55" s="99"/>
    </row>
    <row r="56" spans="1:35" ht="15" customHeight="1" x14ac:dyDescent="0.25">
      <c r="A56" s="12" t="s">
        <v>298</v>
      </c>
      <c r="Y56" s="100" t="s">
        <v>298</v>
      </c>
      <c r="Z56" s="100"/>
      <c r="AA56" s="100"/>
      <c r="AB56" s="100"/>
      <c r="AC56" s="100"/>
      <c r="AD56" s="100"/>
      <c r="AE56" s="100"/>
      <c r="AF56" s="100"/>
      <c r="AG56" s="100"/>
      <c r="AH56" s="100"/>
    </row>
    <row r="57" spans="1:35" ht="15" customHeight="1" x14ac:dyDescent="0.3">
      <c r="Y57" s="101" t="s">
        <v>335</v>
      </c>
    </row>
  </sheetData>
  <conditionalFormatting sqref="AI14:AI44">
    <cfRule type="cellIs" dxfId="2" priority="1" operator="greaterThan">
      <formula>50</formula>
    </cfRule>
  </conditionalFormatting>
  <hyperlinks>
    <hyperlink ref="A2" r:id="rId1" xr:uid="{00000000-0004-0000-0A00-000000000000}"/>
    <hyperlink ref="B2" r:id="rId2" xr:uid="{00000000-0004-0000-0A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92D050"/>
  </sheetPr>
  <dimension ref="A1:M167"/>
  <sheetViews>
    <sheetView zoomScaleNormal="100" workbookViewId="0">
      <pane xSplit="1" topLeftCell="B1" activePane="topRight" state="frozen"/>
      <selection pane="topRight" activeCell="B1" sqref="B1"/>
    </sheetView>
  </sheetViews>
  <sheetFormatPr defaultColWidth="9.1796875" defaultRowHeight="12.5" x14ac:dyDescent="0.25"/>
  <cols>
    <col min="1" max="1" width="39.81640625" style="80" customWidth="1"/>
    <col min="2" max="2" width="13.453125" style="80" customWidth="1"/>
    <col min="3" max="3" width="13.36328125" style="80" customWidth="1"/>
    <col min="4" max="6" width="13.453125" style="80" customWidth="1"/>
    <col min="7" max="7" width="20.54296875" style="80" customWidth="1"/>
    <col min="8" max="8" width="11.81640625" style="80" customWidth="1"/>
    <col min="9" max="9" width="20.54296875" style="80" customWidth="1"/>
    <col min="10" max="10" width="11.81640625" style="80" customWidth="1"/>
    <col min="11" max="13" width="14.453125" style="80" customWidth="1"/>
    <col min="14" max="16384" width="9.1796875" style="80"/>
  </cols>
  <sheetData>
    <row r="1" spans="1:9" ht="13" x14ac:dyDescent="0.25">
      <c r="A1" s="102"/>
    </row>
    <row r="3" spans="1:9" x14ac:dyDescent="0.25">
      <c r="A3" s="103"/>
      <c r="B3" s="5"/>
    </row>
    <row r="4" spans="1:9" x14ac:dyDescent="0.25">
      <c r="A4" s="103"/>
      <c r="B4" s="5"/>
    </row>
    <row r="5" spans="1:9" x14ac:dyDescent="0.25">
      <c r="A5" s="103"/>
      <c r="B5" s="103"/>
    </row>
    <row r="6" spans="1:9" x14ac:dyDescent="0.25">
      <c r="A6" s="3"/>
      <c r="B6" s="3"/>
    </row>
    <row r="7" spans="1:9" ht="13" x14ac:dyDescent="0.25">
      <c r="A7" s="102" t="s">
        <v>84</v>
      </c>
      <c r="B7" s="102" t="s">
        <v>143</v>
      </c>
    </row>
    <row r="8" spans="1:9" x14ac:dyDescent="0.25">
      <c r="A8" s="103" t="s">
        <v>98</v>
      </c>
      <c r="B8" s="103" t="s">
        <v>48</v>
      </c>
    </row>
    <row r="9" spans="1:9" x14ac:dyDescent="0.25">
      <c r="A9" s="103" t="s">
        <v>2</v>
      </c>
      <c r="B9" s="103" t="s">
        <v>144</v>
      </c>
    </row>
    <row r="10" spans="1:9" ht="13" x14ac:dyDescent="0.25">
      <c r="A10" s="103"/>
      <c r="B10" s="102"/>
    </row>
    <row r="11" spans="1:9" ht="13" x14ac:dyDescent="0.25">
      <c r="A11" s="103"/>
      <c r="B11" s="102"/>
    </row>
    <row r="12" spans="1:9" ht="13" x14ac:dyDescent="0.25">
      <c r="A12" s="103"/>
      <c r="B12" s="102"/>
    </row>
    <row r="13" spans="1:9" ht="13" x14ac:dyDescent="0.25">
      <c r="A13" s="103"/>
      <c r="B13" s="102"/>
      <c r="G13" s="72" t="s">
        <v>308</v>
      </c>
      <c r="I13" s="72" t="s">
        <v>309</v>
      </c>
    </row>
    <row r="14" spans="1:9" ht="13" x14ac:dyDescent="0.25">
      <c r="A14" s="103"/>
      <c r="B14" s="102"/>
      <c r="G14" s="3" t="s">
        <v>215</v>
      </c>
      <c r="I14" s="3" t="s">
        <v>146</v>
      </c>
    </row>
    <row r="15" spans="1:9" ht="13" x14ac:dyDescent="0.25">
      <c r="A15" s="103"/>
      <c r="B15" s="102"/>
    </row>
    <row r="16" spans="1:9" ht="15" customHeight="1" x14ac:dyDescent="0.3">
      <c r="A16" s="103" t="s">
        <v>210</v>
      </c>
      <c r="B16" s="102"/>
      <c r="D16" s="104"/>
      <c r="G16" s="105" t="s">
        <v>310</v>
      </c>
    </row>
    <row r="17" spans="1:11" ht="13" thickBot="1" x14ac:dyDescent="0.3">
      <c r="C17" s="80" t="s">
        <v>119</v>
      </c>
    </row>
    <row r="18" spans="1:11" ht="12.75" customHeight="1" x14ac:dyDescent="0.25">
      <c r="A18" s="106" t="s">
        <v>46</v>
      </c>
      <c r="B18" s="107">
        <f>'DATA-3'!B8</f>
        <v>2022</v>
      </c>
      <c r="C18" s="108">
        <v>2022</v>
      </c>
      <c r="D18" s="109">
        <v>2022</v>
      </c>
      <c r="E18" s="110">
        <v>2022</v>
      </c>
      <c r="F18" s="111">
        <v>2022</v>
      </c>
      <c r="G18" s="287" t="s">
        <v>306</v>
      </c>
      <c r="H18" s="288"/>
      <c r="I18" s="291" t="s">
        <v>307</v>
      </c>
      <c r="J18" s="292"/>
    </row>
    <row r="19" spans="1:11" ht="13.5" thickBot="1" x14ac:dyDescent="0.3">
      <c r="A19" s="112" t="s">
        <v>118</v>
      </c>
      <c r="B19" s="113">
        <f>'DATA-3'!B12</f>
        <v>58461090.522</v>
      </c>
      <c r="C19" s="114">
        <f>SUM(C20:C46)</f>
        <v>445970805</v>
      </c>
      <c r="D19" s="113">
        <f>1000*B19/C19</f>
        <v>131.08725922541052</v>
      </c>
      <c r="E19" s="114">
        <f>C129</f>
        <v>15920742.4</v>
      </c>
      <c r="F19" s="113">
        <f>1000*B19/E19</f>
        <v>3672.0078155400593</v>
      </c>
      <c r="G19" s="289"/>
      <c r="H19" s="290"/>
      <c r="I19" s="293"/>
      <c r="J19" s="294"/>
    </row>
    <row r="20" spans="1:11" ht="13" x14ac:dyDescent="0.25">
      <c r="A20" s="115" t="s">
        <v>12</v>
      </c>
      <c r="B20" s="116">
        <f>'DATA-3'!B14</f>
        <v>2509029.87</v>
      </c>
      <c r="C20" s="117">
        <f>B73</f>
        <v>11617623</v>
      </c>
      <c r="D20" s="116">
        <f t="shared" ref="D20:D57" si="0">1000*B20/C20</f>
        <v>215.96757529487743</v>
      </c>
      <c r="E20" s="118">
        <f>C130</f>
        <v>495205.1</v>
      </c>
      <c r="F20" s="116">
        <f t="shared" ref="F20:F57" si="1">1000*B20/E20</f>
        <v>5066.6478798380713</v>
      </c>
      <c r="G20" s="119" t="str">
        <f>A20</f>
        <v>Belgium</v>
      </c>
      <c r="H20" s="120">
        <f>D20</f>
        <v>215.96757529487743</v>
      </c>
      <c r="I20" s="121" t="str">
        <f>A20</f>
        <v>Belgium</v>
      </c>
      <c r="J20" s="122">
        <f>F20</f>
        <v>5066.6478798380713</v>
      </c>
    </row>
    <row r="21" spans="1:11" ht="13" x14ac:dyDescent="0.25">
      <c r="A21" s="123" t="s">
        <v>13</v>
      </c>
      <c r="B21" s="124">
        <f>'DATA-3'!B15</f>
        <v>821564.00800000003</v>
      </c>
      <c r="C21" s="125">
        <f>B74</f>
        <v>6838937</v>
      </c>
      <c r="D21" s="124">
        <f t="shared" si="0"/>
        <v>120.13036645899794</v>
      </c>
      <c r="E21" s="118">
        <f t="shared" ref="E21:E45" si="2">C131</f>
        <v>142331.6</v>
      </c>
      <c r="F21" s="124">
        <f t="shared" si="1"/>
        <v>5772.1827619446422</v>
      </c>
      <c r="G21" s="126" t="str">
        <f t="shared" ref="G21:G58" si="3">A21</f>
        <v>Bulgaria</v>
      </c>
      <c r="H21" s="127">
        <f>D21</f>
        <v>120.13036645899794</v>
      </c>
      <c r="I21" s="128" t="str">
        <f t="shared" ref="I21:I58" si="4">A21</f>
        <v>Bulgaria</v>
      </c>
      <c r="J21" s="129">
        <f t="shared" ref="J21:J57" si="5">F21</f>
        <v>5772.1827619446422</v>
      </c>
      <c r="K21" s="130">
        <v>4.9563191331619283</v>
      </c>
    </row>
    <row r="22" spans="1:11" ht="13" x14ac:dyDescent="0.25">
      <c r="A22" s="123" t="s">
        <v>96</v>
      </c>
      <c r="B22" s="124">
        <f>'DATA-3'!B16</f>
        <v>1752801.0349999999</v>
      </c>
      <c r="C22" s="125">
        <f t="shared" ref="C22:C57" si="6">B75</f>
        <v>10516707</v>
      </c>
      <c r="D22" s="124">
        <f t="shared" si="0"/>
        <v>166.66823892688083</v>
      </c>
      <c r="E22" s="118">
        <f t="shared" si="2"/>
        <v>342472.4</v>
      </c>
      <c r="F22" s="124">
        <f t="shared" si="1"/>
        <v>5118.0796905093666</v>
      </c>
      <c r="G22" s="126" t="str">
        <f t="shared" si="3"/>
        <v>Czechia</v>
      </c>
      <c r="H22" s="127">
        <f t="shared" ref="H22:H57" si="7">D22</f>
        <v>166.66823892688083</v>
      </c>
      <c r="I22" s="128" t="str">
        <f t="shared" si="4"/>
        <v>Czechia</v>
      </c>
      <c r="J22" s="129">
        <f t="shared" si="5"/>
        <v>5118.0796905093666</v>
      </c>
      <c r="K22" s="130">
        <v>2.6925089988784348</v>
      </c>
    </row>
    <row r="23" spans="1:11" ht="13" x14ac:dyDescent="0.25">
      <c r="A23" s="123" t="s">
        <v>14</v>
      </c>
      <c r="B23" s="124">
        <f>'DATA-3'!B17</f>
        <v>719712.89899999998</v>
      </c>
      <c r="C23" s="125">
        <f t="shared" si="6"/>
        <v>5873420</v>
      </c>
      <c r="D23" s="124">
        <f t="shared" si="0"/>
        <v>122.53727794028011</v>
      </c>
      <c r="E23" s="118">
        <f t="shared" si="2"/>
        <v>285614.40000000002</v>
      </c>
      <c r="F23" s="124">
        <f t="shared" si="1"/>
        <v>2519.8760951828758</v>
      </c>
      <c r="G23" s="126" t="str">
        <f t="shared" si="3"/>
        <v>Denmark</v>
      </c>
      <c r="H23" s="127">
        <f t="shared" si="7"/>
        <v>122.53727794028011</v>
      </c>
      <c r="I23" s="128" t="str">
        <f t="shared" si="4"/>
        <v>Denmark</v>
      </c>
      <c r="J23" s="129">
        <f t="shared" si="5"/>
        <v>2519.8760951828758</v>
      </c>
      <c r="K23" s="130">
        <v>4.0372393847771786</v>
      </c>
    </row>
    <row r="24" spans="1:11" ht="13" x14ac:dyDescent="0.25">
      <c r="A24" s="123" t="s">
        <v>15</v>
      </c>
      <c r="B24" s="124">
        <f>'DATA-3'!B18</f>
        <v>11879766.623</v>
      </c>
      <c r="C24" s="125">
        <f t="shared" si="6"/>
        <v>83237124</v>
      </c>
      <c r="D24" s="124">
        <f t="shared" si="0"/>
        <v>142.72197370730876</v>
      </c>
      <c r="E24" s="118">
        <f t="shared" si="2"/>
        <v>3464809.5</v>
      </c>
      <c r="F24" s="124">
        <f t="shared" si="1"/>
        <v>3428.6925797796389</v>
      </c>
      <c r="G24" s="126" t="str">
        <f t="shared" si="3"/>
        <v>Germany</v>
      </c>
      <c r="H24" s="127">
        <f t="shared" si="7"/>
        <v>142.72197370730876</v>
      </c>
      <c r="I24" s="128" t="str">
        <f t="shared" si="4"/>
        <v>Germany</v>
      </c>
      <c r="J24" s="129">
        <f t="shared" si="5"/>
        <v>3428.6925797796389</v>
      </c>
      <c r="K24" s="130">
        <v>2.9819861279923585</v>
      </c>
    </row>
    <row r="25" spans="1:11" ht="13" x14ac:dyDescent="0.25">
      <c r="A25" s="123" t="s">
        <v>16</v>
      </c>
      <c r="B25" s="124">
        <f>'DATA-3'!B19</f>
        <v>216177.42600000001</v>
      </c>
      <c r="C25" s="125">
        <f t="shared" si="6"/>
        <v>1331796</v>
      </c>
      <c r="D25" s="124">
        <f t="shared" si="0"/>
        <v>162.32022471910113</v>
      </c>
      <c r="E25" s="118">
        <f t="shared" si="2"/>
        <v>40136.699999999997</v>
      </c>
      <c r="F25" s="124">
        <f t="shared" si="1"/>
        <v>5386.0288962470759</v>
      </c>
      <c r="G25" s="126" t="str">
        <f t="shared" si="3"/>
        <v>Estonia</v>
      </c>
      <c r="H25" s="127">
        <f t="shared" si="7"/>
        <v>162.32022471910113</v>
      </c>
      <c r="I25" s="128" t="str">
        <f t="shared" si="4"/>
        <v>Estonia</v>
      </c>
      <c r="J25" s="129">
        <f t="shared" si="5"/>
        <v>5386.0288962470759</v>
      </c>
      <c r="K25" s="130">
        <v>3.6811422194522612</v>
      </c>
    </row>
    <row r="26" spans="1:11" ht="13" x14ac:dyDescent="0.25">
      <c r="A26" s="123" t="s">
        <v>17</v>
      </c>
      <c r="B26" s="124">
        <f>'DATA-3'!B20</f>
        <v>619308.32499999995</v>
      </c>
      <c r="C26" s="125">
        <f t="shared" si="6"/>
        <v>5060004</v>
      </c>
      <c r="D26" s="124">
        <f t="shared" si="0"/>
        <v>122.39285285149973</v>
      </c>
      <c r="E26" s="118">
        <f t="shared" si="2"/>
        <v>425869.7</v>
      </c>
      <c r="F26" s="124">
        <f t="shared" si="1"/>
        <v>1454.2202110175951</v>
      </c>
      <c r="G26" s="126" t="str">
        <f t="shared" si="3"/>
        <v>Ireland</v>
      </c>
      <c r="H26" s="127">
        <f t="shared" si="7"/>
        <v>122.39285285149973</v>
      </c>
      <c r="I26" s="128" t="str">
        <f t="shared" si="4"/>
        <v>Ireland</v>
      </c>
      <c r="J26" s="129">
        <f t="shared" si="5"/>
        <v>1454.2202110175951</v>
      </c>
      <c r="K26" s="130">
        <v>3.6413429748947026</v>
      </c>
    </row>
    <row r="27" spans="1:11" ht="13" x14ac:dyDescent="0.25">
      <c r="A27" s="123" t="s">
        <v>18</v>
      </c>
      <c r="B27" s="124">
        <f>'DATA-3'!B21</f>
        <v>995367.25199999998</v>
      </c>
      <c r="C27" s="125">
        <f t="shared" si="6"/>
        <v>10459782</v>
      </c>
      <c r="D27" s="124">
        <f t="shared" si="0"/>
        <v>95.161376403447036</v>
      </c>
      <c r="E27" s="118">
        <f t="shared" si="2"/>
        <v>251898.1</v>
      </c>
      <c r="F27" s="124">
        <f t="shared" si="1"/>
        <v>3951.4678832432637</v>
      </c>
      <c r="G27" s="126" t="str">
        <f t="shared" si="3"/>
        <v>Greece</v>
      </c>
      <c r="H27" s="127">
        <f t="shared" si="7"/>
        <v>95.161376403447036</v>
      </c>
      <c r="I27" s="128" t="str">
        <f t="shared" si="4"/>
        <v>Greece</v>
      </c>
      <c r="J27" s="129">
        <f t="shared" si="5"/>
        <v>3951.4678832432637</v>
      </c>
      <c r="K27" s="130">
        <v>3.0495034908568912</v>
      </c>
    </row>
    <row r="28" spans="1:11" ht="13" x14ac:dyDescent="0.25">
      <c r="A28" s="123" t="s">
        <v>19</v>
      </c>
      <c r="B28" s="124">
        <f>'DATA-3'!B22</f>
        <v>5364112.3140000002</v>
      </c>
      <c r="C28" s="125">
        <f t="shared" si="6"/>
        <v>47432893</v>
      </c>
      <c r="D28" s="124">
        <f t="shared" si="0"/>
        <v>113.0884492750632</v>
      </c>
      <c r="E28" s="118">
        <f t="shared" si="2"/>
        <v>1443770.9</v>
      </c>
      <c r="F28" s="124">
        <f t="shared" si="1"/>
        <v>3715.3486844761869</v>
      </c>
      <c r="G28" s="126" t="str">
        <f t="shared" si="3"/>
        <v>Spain</v>
      </c>
      <c r="H28" s="127">
        <f t="shared" si="7"/>
        <v>113.0884492750632</v>
      </c>
      <c r="I28" s="128" t="str">
        <f t="shared" si="4"/>
        <v>Spain</v>
      </c>
      <c r="J28" s="129">
        <f t="shared" si="5"/>
        <v>3715.3486844761869</v>
      </c>
      <c r="K28" s="130">
        <v>2.1960347421847661</v>
      </c>
    </row>
    <row r="29" spans="1:11" ht="13" x14ac:dyDescent="0.25">
      <c r="A29" s="123" t="s">
        <v>20</v>
      </c>
      <c r="B29" s="124">
        <f>'DATA-3'!B23</f>
        <v>9252862.8269999996</v>
      </c>
      <c r="C29" s="125">
        <f t="shared" si="6"/>
        <v>67871925</v>
      </c>
      <c r="D29" s="124">
        <f t="shared" si="0"/>
        <v>136.32828046353481</v>
      </c>
      <c r="E29" s="118">
        <f t="shared" si="2"/>
        <v>2429812.2999999998</v>
      </c>
      <c r="F29" s="124">
        <f t="shared" si="1"/>
        <v>3808.0566251969344</v>
      </c>
      <c r="G29" s="126" t="str">
        <f t="shared" si="3"/>
        <v>France</v>
      </c>
      <c r="H29" s="127">
        <f t="shared" si="7"/>
        <v>136.32828046353481</v>
      </c>
      <c r="I29" s="128" t="str">
        <f t="shared" si="4"/>
        <v>France</v>
      </c>
      <c r="J29" s="129">
        <f t="shared" si="5"/>
        <v>3808.0566251969344</v>
      </c>
      <c r="K29" s="130">
        <v>2.7051114407250902</v>
      </c>
    </row>
    <row r="30" spans="1:11" ht="13" x14ac:dyDescent="0.25">
      <c r="A30" s="123" t="s">
        <v>21</v>
      </c>
      <c r="B30" s="124">
        <f>'DATA-3'!B24</f>
        <v>357004.95899999997</v>
      </c>
      <c r="C30" s="125">
        <f t="shared" si="6"/>
        <v>3862305</v>
      </c>
      <c r="D30" s="124">
        <f t="shared" si="0"/>
        <v>92.433134876712217</v>
      </c>
      <c r="E30" s="118">
        <f t="shared" si="2"/>
        <v>101483.7</v>
      </c>
      <c r="F30" s="124">
        <f t="shared" si="1"/>
        <v>3517.8551728011494</v>
      </c>
      <c r="G30" s="126" t="str">
        <f t="shared" si="3"/>
        <v>Croatia</v>
      </c>
      <c r="H30" s="127">
        <f t="shared" si="7"/>
        <v>92.433134876712217</v>
      </c>
      <c r="I30" s="128" t="str">
        <f t="shared" si="4"/>
        <v>Croatia</v>
      </c>
      <c r="J30" s="129">
        <f t="shared" si="5"/>
        <v>3517.8551728011494</v>
      </c>
      <c r="K30" s="130">
        <v>3.7425832013499254</v>
      </c>
    </row>
    <row r="31" spans="1:11" ht="13" x14ac:dyDescent="0.25">
      <c r="A31" s="123" t="s">
        <v>22</v>
      </c>
      <c r="B31" s="124">
        <f>'DATA-3'!B25</f>
        <v>6302427.3229999999</v>
      </c>
      <c r="C31" s="125">
        <f t="shared" si="6"/>
        <v>59030133</v>
      </c>
      <c r="D31" s="124">
        <f t="shared" si="0"/>
        <v>106.76627347256697</v>
      </c>
      <c r="E31" s="118">
        <f t="shared" si="2"/>
        <v>2045302.2</v>
      </c>
      <c r="F31" s="124">
        <f t="shared" si="1"/>
        <v>3081.4161951226574</v>
      </c>
      <c r="G31" s="126" t="str">
        <f t="shared" si="3"/>
        <v>Italy</v>
      </c>
      <c r="H31" s="127">
        <f t="shared" si="7"/>
        <v>106.76627347256697</v>
      </c>
      <c r="I31" s="128" t="str">
        <f t="shared" si="4"/>
        <v>Italy</v>
      </c>
      <c r="J31" s="129">
        <f t="shared" si="5"/>
        <v>3081.4161951226574</v>
      </c>
      <c r="K31" s="130">
        <v>2.1565715121216922</v>
      </c>
    </row>
    <row r="32" spans="1:11" ht="13" x14ac:dyDescent="0.25">
      <c r="A32" s="123" t="s">
        <v>23</v>
      </c>
      <c r="B32" s="124">
        <f>'DATA-3'!B26</f>
        <v>119707.552</v>
      </c>
      <c r="C32" s="125">
        <f t="shared" si="6"/>
        <v>904705</v>
      </c>
      <c r="D32" s="124">
        <f t="shared" si="0"/>
        <v>132.31666896944307</v>
      </c>
      <c r="E32" s="118">
        <f t="shared" si="2"/>
        <v>30469.4</v>
      </c>
      <c r="F32" s="124">
        <f t="shared" si="1"/>
        <v>3928.7794311670068</v>
      </c>
      <c r="G32" s="126" t="str">
        <f t="shared" si="3"/>
        <v>Cyprus</v>
      </c>
      <c r="H32" s="127">
        <f t="shared" si="7"/>
        <v>132.31666896944307</v>
      </c>
      <c r="I32" s="128" t="str">
        <f t="shared" si="4"/>
        <v>Cyprus</v>
      </c>
      <c r="J32" s="129">
        <f t="shared" si="5"/>
        <v>3928.7794311670068</v>
      </c>
      <c r="K32" s="130">
        <v>2.5984839879008317</v>
      </c>
    </row>
    <row r="33" spans="1:12" ht="13" x14ac:dyDescent="0.25">
      <c r="A33" s="123" t="s">
        <v>24</v>
      </c>
      <c r="B33" s="124">
        <f>'DATA-3'!B27</f>
        <v>188946.47200000001</v>
      </c>
      <c r="C33" s="125">
        <f t="shared" si="6"/>
        <v>1875757</v>
      </c>
      <c r="D33" s="124">
        <f t="shared" si="0"/>
        <v>100.73078335839877</v>
      </c>
      <c r="E33" s="118">
        <f t="shared" si="2"/>
        <v>47950.6</v>
      </c>
      <c r="F33" s="124">
        <f t="shared" si="1"/>
        <v>3940.440203042298</v>
      </c>
      <c r="G33" s="126" t="str">
        <f t="shared" si="3"/>
        <v>Latvia</v>
      </c>
      <c r="H33" s="127">
        <f t="shared" si="7"/>
        <v>100.73078335839877</v>
      </c>
      <c r="I33" s="128" t="str">
        <f t="shared" si="4"/>
        <v>Latvia</v>
      </c>
      <c r="J33" s="129">
        <f t="shared" si="5"/>
        <v>3940.440203042298</v>
      </c>
      <c r="K33" s="130">
        <v>3.0030482966643413</v>
      </c>
    </row>
    <row r="34" spans="1:12" ht="13" x14ac:dyDescent="0.25">
      <c r="A34" s="123" t="s">
        <v>25</v>
      </c>
      <c r="B34" s="124">
        <f>'DATA-3'!B28</f>
        <v>305072.39799999999</v>
      </c>
      <c r="C34" s="125">
        <f t="shared" si="6"/>
        <v>2805998</v>
      </c>
      <c r="D34" s="124">
        <f t="shared" si="0"/>
        <v>108.72153080650806</v>
      </c>
      <c r="E34" s="118">
        <f t="shared" si="2"/>
        <v>89629.9</v>
      </c>
      <c r="F34" s="124">
        <f t="shared" si="1"/>
        <v>3403.6900409350005</v>
      </c>
      <c r="G34" s="126" t="str">
        <f t="shared" si="3"/>
        <v>Lithuania</v>
      </c>
      <c r="H34" s="127">
        <f t="shared" si="7"/>
        <v>108.72153080650806</v>
      </c>
      <c r="I34" s="128" t="str">
        <f t="shared" si="4"/>
        <v>Lithuania</v>
      </c>
      <c r="J34" s="129">
        <f t="shared" si="5"/>
        <v>3403.6900409350005</v>
      </c>
      <c r="K34" s="130">
        <v>2.4218164052734212</v>
      </c>
    </row>
    <row r="35" spans="1:12" ht="13" x14ac:dyDescent="0.25">
      <c r="A35" s="123" t="s">
        <v>26</v>
      </c>
      <c r="B35" s="124">
        <f>'DATA-3'!B29</f>
        <v>160252.71799999999</v>
      </c>
      <c r="C35" s="125">
        <f t="shared" si="6"/>
        <v>645397</v>
      </c>
      <c r="D35" s="124">
        <f t="shared" si="0"/>
        <v>248.30099613106353</v>
      </c>
      <c r="E35" s="118">
        <f t="shared" si="2"/>
        <v>59369.2</v>
      </c>
      <c r="F35" s="124">
        <f t="shared" si="1"/>
        <v>2699.2568200346309</v>
      </c>
      <c r="G35" s="126" t="str">
        <f t="shared" si="3"/>
        <v>Luxembourg</v>
      </c>
      <c r="H35" s="127">
        <f t="shared" si="7"/>
        <v>248.30099613106353</v>
      </c>
      <c r="I35" s="128" t="str">
        <f t="shared" si="4"/>
        <v>Luxembourg</v>
      </c>
      <c r="J35" s="129">
        <f t="shared" si="5"/>
        <v>2699.2568200346309</v>
      </c>
      <c r="K35" s="130">
        <v>2.7916998307913867</v>
      </c>
    </row>
    <row r="36" spans="1:12" ht="13" x14ac:dyDescent="0.25">
      <c r="A36" s="123" t="s">
        <v>27</v>
      </c>
      <c r="B36" s="124">
        <f>'DATA-3'!B30</f>
        <v>1079758.858</v>
      </c>
      <c r="C36" s="125">
        <f t="shared" si="6"/>
        <v>9689010</v>
      </c>
      <c r="D36" s="124">
        <f t="shared" si="0"/>
        <v>111.44160837897783</v>
      </c>
      <c r="E36" s="118">
        <f t="shared" si="2"/>
        <v>260824.2</v>
      </c>
      <c r="F36" s="124">
        <f t="shared" si="1"/>
        <v>4139.795532776483</v>
      </c>
      <c r="G36" s="126" t="str">
        <f t="shared" si="3"/>
        <v>Hungary</v>
      </c>
      <c r="H36" s="127">
        <f t="shared" si="7"/>
        <v>111.44160837897783</v>
      </c>
      <c r="I36" s="128" t="str">
        <f t="shared" si="4"/>
        <v>Hungary</v>
      </c>
      <c r="J36" s="129">
        <f t="shared" si="5"/>
        <v>4139.795532776483</v>
      </c>
      <c r="K36" s="130">
        <v>7.3949525488113581</v>
      </c>
    </row>
    <row r="37" spans="1:12" ht="13" x14ac:dyDescent="0.25">
      <c r="A37" s="123" t="s">
        <v>28</v>
      </c>
      <c r="B37" s="124">
        <f>'DATA-3'!B31</f>
        <v>127317.901</v>
      </c>
      <c r="C37" s="125">
        <f t="shared" si="6"/>
        <v>520971</v>
      </c>
      <c r="D37" s="124">
        <f t="shared" si="0"/>
        <v>244.3857738722501</v>
      </c>
      <c r="E37" s="118">
        <f t="shared" si="2"/>
        <v>19546.5</v>
      </c>
      <c r="F37" s="124">
        <f t="shared" si="1"/>
        <v>6513.590719566163</v>
      </c>
      <c r="G37" s="126" t="str">
        <f t="shared" si="3"/>
        <v>Malta</v>
      </c>
      <c r="H37" s="127">
        <f t="shared" si="7"/>
        <v>244.3857738722501</v>
      </c>
      <c r="I37" s="128" t="str">
        <f t="shared" si="4"/>
        <v>Malta</v>
      </c>
      <c r="J37" s="129">
        <f t="shared" si="5"/>
        <v>6513.590719566163</v>
      </c>
      <c r="K37" s="130">
        <v>2.7329189432336181</v>
      </c>
    </row>
    <row r="38" spans="1:12" ht="13" x14ac:dyDescent="0.25">
      <c r="A38" s="123" t="s">
        <v>29</v>
      </c>
      <c r="B38" s="124">
        <f>'DATA-3'!B32</f>
        <v>3296064.7059999998</v>
      </c>
      <c r="C38" s="125">
        <f t="shared" si="6"/>
        <v>17590672</v>
      </c>
      <c r="D38" s="124">
        <f t="shared" si="0"/>
        <v>187.37571287782524</v>
      </c>
      <c r="E38" s="118">
        <f t="shared" si="2"/>
        <v>818964.7</v>
      </c>
      <c r="F38" s="124">
        <f t="shared" si="1"/>
        <v>4024.6724993152943</v>
      </c>
      <c r="G38" s="126" t="str">
        <f t="shared" si="3"/>
        <v>Netherlands</v>
      </c>
      <c r="H38" s="127">
        <f t="shared" si="7"/>
        <v>187.37571287782524</v>
      </c>
      <c r="I38" s="128" t="str">
        <f t="shared" si="4"/>
        <v>Netherlands</v>
      </c>
      <c r="J38" s="129">
        <f t="shared" si="5"/>
        <v>4024.6724993152943</v>
      </c>
      <c r="K38" s="130">
        <v>1.8298501293664993</v>
      </c>
    </row>
    <row r="39" spans="1:12" ht="13" x14ac:dyDescent="0.25">
      <c r="A39" s="123" t="s">
        <v>30</v>
      </c>
      <c r="B39" s="124">
        <f>'DATA-3'!B33</f>
        <v>1357687.9280000001</v>
      </c>
      <c r="C39" s="125">
        <f t="shared" si="6"/>
        <v>8978929</v>
      </c>
      <c r="D39" s="124">
        <f t="shared" si="0"/>
        <v>151.20822628177592</v>
      </c>
      <c r="E39" s="118">
        <f t="shared" si="2"/>
        <v>398323.4</v>
      </c>
      <c r="F39" s="124">
        <f t="shared" si="1"/>
        <v>3408.5065753104136</v>
      </c>
      <c r="G39" s="126" t="str">
        <f t="shared" si="3"/>
        <v>Austria</v>
      </c>
      <c r="H39" s="127">
        <f t="shared" si="7"/>
        <v>151.20822628177592</v>
      </c>
      <c r="I39" s="128" t="str">
        <f t="shared" si="4"/>
        <v>Austria</v>
      </c>
      <c r="J39" s="129">
        <f t="shared" si="5"/>
        <v>3408.5065753104136</v>
      </c>
      <c r="K39" s="130">
        <v>4.3936687786129545</v>
      </c>
    </row>
    <row r="40" spans="1:12" ht="13" x14ac:dyDescent="0.25">
      <c r="A40" s="123" t="s">
        <v>31</v>
      </c>
      <c r="B40" s="124">
        <f>'DATA-3'!B34</f>
        <v>4393285.3760000002</v>
      </c>
      <c r="C40" s="125">
        <f t="shared" si="6"/>
        <v>36889761</v>
      </c>
      <c r="D40" s="124">
        <f t="shared" si="0"/>
        <v>119.09226996618384</v>
      </c>
      <c r="E40" s="118">
        <f t="shared" si="2"/>
        <v>1067779.1000000001</v>
      </c>
      <c r="F40" s="124">
        <f t="shared" si="1"/>
        <v>4114.4140918285439</v>
      </c>
      <c r="G40" s="126" t="str">
        <f t="shared" si="3"/>
        <v>Poland</v>
      </c>
      <c r="H40" s="127">
        <f t="shared" si="7"/>
        <v>119.09226996618384</v>
      </c>
      <c r="I40" s="128" t="str">
        <f t="shared" si="4"/>
        <v>Poland</v>
      </c>
      <c r="J40" s="129">
        <f t="shared" si="5"/>
        <v>4114.4140918285439</v>
      </c>
      <c r="K40" s="130">
        <v>3.9168189732779082</v>
      </c>
    </row>
    <row r="41" spans="1:12" ht="13" x14ac:dyDescent="0.25">
      <c r="A41" s="131" t="s">
        <v>32</v>
      </c>
      <c r="B41" s="132">
        <f>'DATA-3'!B35</f>
        <v>975065.875</v>
      </c>
      <c r="C41" s="133">
        <f t="shared" si="6"/>
        <v>10352042</v>
      </c>
      <c r="D41" s="132">
        <f t="shared" si="0"/>
        <v>94.190679964397361</v>
      </c>
      <c r="E41" s="118">
        <f t="shared" si="2"/>
        <v>287417.7</v>
      </c>
      <c r="F41" s="132">
        <f t="shared" si="1"/>
        <v>3392.5046195832751</v>
      </c>
      <c r="G41" s="126" t="str">
        <f t="shared" si="3"/>
        <v>Portugal</v>
      </c>
      <c r="H41" s="127">
        <f t="shared" si="7"/>
        <v>94.190679964397361</v>
      </c>
      <c r="I41" s="128" t="str">
        <f t="shared" si="4"/>
        <v>Portugal</v>
      </c>
      <c r="J41" s="129">
        <f t="shared" si="5"/>
        <v>3392.5046195832751</v>
      </c>
      <c r="K41" s="130">
        <v>2.7379807689775517</v>
      </c>
    </row>
    <row r="42" spans="1:12" ht="13" x14ac:dyDescent="0.25">
      <c r="A42" s="123" t="s">
        <v>33</v>
      </c>
      <c r="B42" s="124">
        <f>'DATA-3'!B36</f>
        <v>1326497.6370000001</v>
      </c>
      <c r="C42" s="125">
        <f t="shared" si="6"/>
        <v>19042455</v>
      </c>
      <c r="D42" s="124">
        <f t="shared" si="0"/>
        <v>69.660011642406403</v>
      </c>
      <c r="E42" s="118">
        <f t="shared" si="2"/>
        <v>508122.3</v>
      </c>
      <c r="F42" s="124">
        <f t="shared" si="1"/>
        <v>2610.5873271060923</v>
      </c>
      <c r="G42" s="126" t="str">
        <f t="shared" si="3"/>
        <v>Romania</v>
      </c>
      <c r="H42" s="127">
        <f t="shared" si="7"/>
        <v>69.660011642406403</v>
      </c>
      <c r="I42" s="128" t="str">
        <f t="shared" si="4"/>
        <v>Romania</v>
      </c>
      <c r="J42" s="129">
        <f t="shared" si="5"/>
        <v>2610.5873271060923</v>
      </c>
      <c r="K42" s="130">
        <v>2.32708944976737</v>
      </c>
    </row>
    <row r="43" spans="1:12" ht="13" x14ac:dyDescent="0.25">
      <c r="A43" s="123" t="s">
        <v>34</v>
      </c>
      <c r="B43" s="124">
        <f>'DATA-3'!B37</f>
        <v>266650.42800000001</v>
      </c>
      <c r="C43" s="125">
        <f t="shared" si="6"/>
        <v>2107180</v>
      </c>
      <c r="D43" s="124">
        <f t="shared" si="0"/>
        <v>126.54373522907393</v>
      </c>
      <c r="E43" s="118">
        <f t="shared" si="2"/>
        <v>67223.8</v>
      </c>
      <c r="F43" s="124">
        <f t="shared" si="1"/>
        <v>3966.6074812789516</v>
      </c>
      <c r="G43" s="126" t="str">
        <f t="shared" si="3"/>
        <v>Slovenia</v>
      </c>
      <c r="H43" s="127">
        <f t="shared" si="7"/>
        <v>126.54373522907393</v>
      </c>
      <c r="I43" s="128" t="str">
        <f t="shared" si="4"/>
        <v>Slovenia</v>
      </c>
      <c r="J43" s="129">
        <f t="shared" si="5"/>
        <v>3966.6074812789516</v>
      </c>
      <c r="K43" s="130">
        <v>1.7052973098708191</v>
      </c>
    </row>
    <row r="44" spans="1:12" ht="13" x14ac:dyDescent="0.25">
      <c r="A44" s="123" t="s">
        <v>35</v>
      </c>
      <c r="B44" s="124">
        <f>'DATA-3'!B38</f>
        <v>695771.18900000001</v>
      </c>
      <c r="C44" s="125">
        <f t="shared" si="6"/>
        <v>5434712</v>
      </c>
      <c r="D44" s="124">
        <f t="shared" si="0"/>
        <v>128.02356205811827</v>
      </c>
      <c r="E44" s="118">
        <f t="shared" si="2"/>
        <v>138419.1</v>
      </c>
      <c r="F44" s="124">
        <f t="shared" si="1"/>
        <v>5026.554781818405</v>
      </c>
      <c r="G44" s="126" t="str">
        <f t="shared" si="3"/>
        <v>Slovakia</v>
      </c>
      <c r="H44" s="127">
        <f t="shared" si="7"/>
        <v>128.02356205811827</v>
      </c>
      <c r="I44" s="128" t="str">
        <f t="shared" si="4"/>
        <v>Slovakia</v>
      </c>
      <c r="J44" s="129">
        <f t="shared" si="5"/>
        <v>5026.554781818405</v>
      </c>
      <c r="K44" s="130">
        <v>3.2301668310179981</v>
      </c>
    </row>
    <row r="45" spans="1:12" ht="13" x14ac:dyDescent="0.25">
      <c r="A45" s="131" t="s">
        <v>36</v>
      </c>
      <c r="B45" s="132">
        <f>'DATA-3'!B39</f>
        <v>1374607.588</v>
      </c>
      <c r="C45" s="133">
        <f t="shared" si="6"/>
        <v>5548241</v>
      </c>
      <c r="D45" s="132">
        <f t="shared" si="0"/>
        <v>247.75556577300804</v>
      </c>
      <c r="E45" s="118">
        <f t="shared" si="2"/>
        <v>215876.6</v>
      </c>
      <c r="F45" s="132">
        <f t="shared" si="1"/>
        <v>6367.5617829815737</v>
      </c>
      <c r="G45" s="126" t="str">
        <f t="shared" si="3"/>
        <v>Finland</v>
      </c>
      <c r="H45" s="127">
        <f t="shared" si="7"/>
        <v>247.75556577300804</v>
      </c>
      <c r="I45" s="128" t="str">
        <f t="shared" si="4"/>
        <v>Finland</v>
      </c>
      <c r="J45" s="129">
        <f t="shared" si="5"/>
        <v>6367.5617829815737</v>
      </c>
      <c r="K45" s="130">
        <v>3.123416154458527</v>
      </c>
    </row>
    <row r="46" spans="1:12" ht="13" x14ac:dyDescent="0.25">
      <c r="A46" s="134" t="s">
        <v>37</v>
      </c>
      <c r="B46" s="135">
        <f>'DATA-3'!B40</f>
        <v>2004269.0349999999</v>
      </c>
      <c r="C46" s="136">
        <f t="shared" si="6"/>
        <v>10452326</v>
      </c>
      <c r="D46" s="135">
        <f t="shared" si="0"/>
        <v>191.75339871718506</v>
      </c>
      <c r="E46" s="137">
        <f t="shared" ref="E46:E47" si="8">C156</f>
        <v>443187.4</v>
      </c>
      <c r="F46" s="135">
        <f t="shared" si="1"/>
        <v>4522.3962481785356</v>
      </c>
      <c r="G46" s="126" t="str">
        <f t="shared" si="3"/>
        <v>Sweden</v>
      </c>
      <c r="H46" s="127">
        <f t="shared" si="7"/>
        <v>191.75339871718506</v>
      </c>
      <c r="I46" s="128" t="str">
        <f t="shared" si="4"/>
        <v>Sweden</v>
      </c>
      <c r="J46" s="129">
        <f t="shared" si="5"/>
        <v>4522.3962481785356</v>
      </c>
      <c r="K46" s="130">
        <v>6.2043194182444505</v>
      </c>
      <c r="L46" s="80" t="s">
        <v>135</v>
      </c>
    </row>
    <row r="47" spans="1:12" ht="13" x14ac:dyDescent="0.25">
      <c r="A47" s="138" t="s">
        <v>38</v>
      </c>
      <c r="B47" s="139">
        <f>'DATA-3'!B42</f>
        <v>254931.46</v>
      </c>
      <c r="C47" s="140">
        <f t="shared" si="6"/>
        <v>376248</v>
      </c>
      <c r="D47" s="139">
        <f t="shared" si="0"/>
        <v>677.56229933448151</v>
      </c>
      <c r="E47" s="141">
        <f t="shared" si="8"/>
        <v>17420.2</v>
      </c>
      <c r="F47" s="139">
        <f t="shared" si="1"/>
        <v>14634.244153339227</v>
      </c>
      <c r="G47" s="126" t="str">
        <f t="shared" si="3"/>
        <v>Iceland</v>
      </c>
      <c r="H47" s="127">
        <f t="shared" si="7"/>
        <v>677.56229933448151</v>
      </c>
      <c r="I47" s="128" t="str">
        <f t="shared" si="4"/>
        <v>Iceland</v>
      </c>
      <c r="J47" s="129">
        <f t="shared" si="5"/>
        <v>14634.244153339227</v>
      </c>
      <c r="K47" s="130">
        <v>4.8585616975646087</v>
      </c>
      <c r="L47" s="130">
        <f>AVERAGE(K21:K47)</f>
        <v>3.3744604722306986</v>
      </c>
    </row>
    <row r="48" spans="1:12" ht="13" x14ac:dyDescent="0.25">
      <c r="A48" s="134" t="s">
        <v>39</v>
      </c>
      <c r="B48" s="135">
        <f>'DATA-3'!B43</f>
        <v>1131412.5789999999</v>
      </c>
      <c r="C48" s="136">
        <f t="shared" si="6"/>
        <v>5425270</v>
      </c>
      <c r="D48" s="135">
        <f t="shared" si="0"/>
        <v>208.54493490646547</v>
      </c>
      <c r="E48" s="137">
        <f>C158</f>
        <v>420861.7</v>
      </c>
      <c r="F48" s="135">
        <f t="shared" si="1"/>
        <v>2688.3239292147514</v>
      </c>
      <c r="G48" s="126" t="str">
        <f t="shared" si="3"/>
        <v>Norway</v>
      </c>
      <c r="H48" s="127">
        <f t="shared" si="7"/>
        <v>208.54493490646547</v>
      </c>
      <c r="I48" s="128" t="str">
        <f t="shared" si="4"/>
        <v>Norway</v>
      </c>
      <c r="J48" s="129">
        <f t="shared" si="5"/>
        <v>2688.3239292147514</v>
      </c>
    </row>
    <row r="49" spans="1:13" ht="13" x14ac:dyDescent="0.25">
      <c r="A49" s="138" t="s">
        <v>50</v>
      </c>
      <c r="B49" s="139">
        <f>'DATA-3'!B45</f>
        <v>306059.58799999999</v>
      </c>
      <c r="C49" s="140" t="str">
        <f t="shared" si="6"/>
        <v>:</v>
      </c>
      <c r="D49" s="139" t="e">
        <f t="shared" si="0"/>
        <v>#VALUE!</v>
      </c>
      <c r="E49" s="141">
        <f>C159</f>
        <v>42151</v>
      </c>
      <c r="F49" s="139">
        <f t="shared" si="1"/>
        <v>7261.0279234181871</v>
      </c>
      <c r="G49" s="126" t="str">
        <f t="shared" si="3"/>
        <v>Bosnia and Herzegovina</v>
      </c>
      <c r="H49" s="127" t="e">
        <f t="shared" si="7"/>
        <v>#VALUE!</v>
      </c>
      <c r="I49" s="128" t="str">
        <f t="shared" si="4"/>
        <v>Bosnia and Herzegovina</v>
      </c>
      <c r="J49" s="129">
        <f t="shared" si="5"/>
        <v>7261.0279234181871</v>
      </c>
    </row>
    <row r="50" spans="1:13" ht="13" x14ac:dyDescent="0.25">
      <c r="A50" s="131" t="s">
        <v>40</v>
      </c>
      <c r="B50" s="124">
        <f>'DATA-3'!B46</f>
        <v>44446.722999999998</v>
      </c>
      <c r="C50" s="125">
        <f t="shared" si="6"/>
        <v>617683</v>
      </c>
      <c r="D50" s="124">
        <f t="shared" si="0"/>
        <v>71.95717382540883</v>
      </c>
      <c r="E50" s="142">
        <f>C160</f>
        <v>10850.9</v>
      </c>
      <c r="F50" s="124">
        <f t="shared" si="1"/>
        <v>4096.132394547918</v>
      </c>
      <c r="G50" s="126" t="str">
        <f t="shared" si="3"/>
        <v>Montenegro</v>
      </c>
      <c r="H50" s="127">
        <f t="shared" si="7"/>
        <v>71.95717382540883</v>
      </c>
      <c r="I50" s="128" t="str">
        <f t="shared" si="4"/>
        <v>Montenegro</v>
      </c>
      <c r="J50" s="129">
        <f t="shared" si="5"/>
        <v>4096.132394547918</v>
      </c>
    </row>
    <row r="51" spans="1:13" ht="13" x14ac:dyDescent="0.25">
      <c r="A51" s="131" t="s">
        <v>303</v>
      </c>
      <c r="B51" s="124">
        <f>'DATA-3'!B47</f>
        <v>112716.88400000001</v>
      </c>
      <c r="C51" s="125">
        <f t="shared" si="6"/>
        <v>2597107</v>
      </c>
      <c r="D51" s="124">
        <f t="shared" si="0"/>
        <v>43.40093958392935</v>
      </c>
      <c r="E51" s="142"/>
      <c r="F51" s="124" t="e">
        <f t="shared" si="1"/>
        <v>#DIV/0!</v>
      </c>
      <c r="G51" s="126" t="str">
        <f t="shared" si="3"/>
        <v>Moldova*</v>
      </c>
      <c r="H51" s="127">
        <f t="shared" si="7"/>
        <v>43.40093958392935</v>
      </c>
      <c r="I51" s="128" t="str">
        <f t="shared" si="4"/>
        <v>Moldova*</v>
      </c>
      <c r="J51" s="129" t="e">
        <f t="shared" si="5"/>
        <v>#DIV/0!</v>
      </c>
    </row>
    <row r="52" spans="1:13" ht="13" x14ac:dyDescent="0.25">
      <c r="A52" s="131" t="s">
        <v>97</v>
      </c>
      <c r="B52" s="124">
        <f>'DATA-3'!B48</f>
        <v>114778.311</v>
      </c>
      <c r="C52" s="125">
        <f t="shared" si="6"/>
        <v>1837114</v>
      </c>
      <c r="D52" s="124">
        <f t="shared" si="0"/>
        <v>62.477511466354294</v>
      </c>
      <c r="E52" s="142">
        <f t="shared" ref="E52:E56" si="9">C161</f>
        <v>27494.7</v>
      </c>
      <c r="F52" s="124">
        <f t="shared" si="1"/>
        <v>4174.561315453524</v>
      </c>
      <c r="G52" s="126" t="str">
        <f t="shared" si="3"/>
        <v>North Macedonia</v>
      </c>
      <c r="H52" s="127">
        <f t="shared" si="7"/>
        <v>62.477511466354294</v>
      </c>
      <c r="I52" s="128" t="str">
        <f t="shared" si="4"/>
        <v>North Macedonia</v>
      </c>
      <c r="J52" s="129">
        <f t="shared" si="5"/>
        <v>4174.561315453524</v>
      </c>
    </row>
    <row r="53" spans="1:13" ht="13" x14ac:dyDescent="0.25">
      <c r="A53" s="131" t="s">
        <v>51</v>
      </c>
      <c r="B53" s="124">
        <f>'DATA-3'!B49</f>
        <v>245758.64600000001</v>
      </c>
      <c r="C53" s="125">
        <f t="shared" si="6"/>
        <v>3688647</v>
      </c>
      <c r="D53" s="124">
        <f t="shared" si="0"/>
        <v>66.625688497706605</v>
      </c>
      <c r="E53" s="142">
        <f t="shared" si="9"/>
        <v>33612.5</v>
      </c>
      <c r="F53" s="124">
        <f t="shared" si="1"/>
        <v>7311.5253551506139</v>
      </c>
      <c r="G53" s="126" t="str">
        <f t="shared" si="3"/>
        <v>Georgia</v>
      </c>
      <c r="H53" s="127">
        <f t="shared" si="7"/>
        <v>66.625688497706605</v>
      </c>
      <c r="I53" s="128" t="str">
        <f t="shared" si="4"/>
        <v>Georgia</v>
      </c>
      <c r="J53" s="129">
        <f t="shared" si="5"/>
        <v>7311.5253551506139</v>
      </c>
    </row>
    <row r="54" spans="1:13" ht="13" x14ac:dyDescent="0.25">
      <c r="A54" s="131" t="s">
        <v>41</v>
      </c>
      <c r="B54" s="124">
        <f>'DATA-3'!B50</f>
        <v>93756.296000000002</v>
      </c>
      <c r="C54" s="125">
        <f t="shared" si="6"/>
        <v>2793592</v>
      </c>
      <c r="D54" s="124">
        <f t="shared" si="0"/>
        <v>33.561198628862051</v>
      </c>
      <c r="E54" s="142">
        <f t="shared" si="9"/>
        <v>103667.8</v>
      </c>
      <c r="F54" s="124">
        <f t="shared" si="1"/>
        <v>904.39168189158056</v>
      </c>
      <c r="G54" s="126" t="str">
        <f t="shared" si="3"/>
        <v>Albania</v>
      </c>
      <c r="H54" s="127">
        <f t="shared" si="7"/>
        <v>33.561198628862051</v>
      </c>
      <c r="I54" s="128" t="str">
        <f t="shared" si="4"/>
        <v>Albania</v>
      </c>
      <c r="J54" s="129">
        <f t="shared" si="5"/>
        <v>904.39168189158056</v>
      </c>
    </row>
    <row r="55" spans="1:13" ht="13" x14ac:dyDescent="0.25">
      <c r="A55" s="131" t="s">
        <v>42</v>
      </c>
      <c r="B55" s="124">
        <f>'DATA-3'!B51</f>
        <v>688242.755</v>
      </c>
      <c r="C55" s="125">
        <f t="shared" si="6"/>
        <v>6797105</v>
      </c>
      <c r="D55" s="124">
        <f t="shared" si="0"/>
        <v>101.25527779841565</v>
      </c>
      <c r="E55" s="142">
        <f t="shared" si="9"/>
        <v>2023057.7</v>
      </c>
      <c r="F55" s="124">
        <f t="shared" si="1"/>
        <v>340.19927113299832</v>
      </c>
      <c r="G55" s="126" t="str">
        <f t="shared" si="3"/>
        <v>Serbia</v>
      </c>
      <c r="H55" s="127">
        <f t="shared" si="7"/>
        <v>101.25527779841565</v>
      </c>
      <c r="I55" s="128" t="str">
        <f t="shared" si="4"/>
        <v>Serbia</v>
      </c>
      <c r="J55" s="129">
        <f t="shared" si="5"/>
        <v>340.19927113299832</v>
      </c>
    </row>
    <row r="56" spans="1:13" ht="13" x14ac:dyDescent="0.25">
      <c r="A56" s="131" t="s">
        <v>205</v>
      </c>
      <c r="B56" s="124">
        <f>'DATA-3'!B52</f>
        <v>7095949.8119999999</v>
      </c>
      <c r="C56" s="125">
        <f t="shared" si="6"/>
        <v>84680273</v>
      </c>
      <c r="D56" s="124">
        <f t="shared" si="0"/>
        <v>83.796964282342358</v>
      </c>
      <c r="E56" s="142" t="str">
        <f t="shared" si="9"/>
        <v>:</v>
      </c>
      <c r="F56" s="124" t="e">
        <f t="shared" si="1"/>
        <v>#VALUE!</v>
      </c>
      <c r="G56" s="126" t="str">
        <f t="shared" si="3"/>
        <v>Türkiye</v>
      </c>
      <c r="H56" s="127">
        <f t="shared" si="7"/>
        <v>83.796964282342358</v>
      </c>
      <c r="I56" s="128" t="str">
        <f t="shared" si="4"/>
        <v>Türkiye</v>
      </c>
      <c r="J56" s="129" t="e">
        <f t="shared" si="5"/>
        <v>#VALUE!</v>
      </c>
    </row>
    <row r="57" spans="1:13" ht="13.5" thickBot="1" x14ac:dyDescent="0.3">
      <c r="A57" s="143" t="s">
        <v>297</v>
      </c>
      <c r="B57" s="144">
        <f>'DATA-3'!B54</f>
        <v>111459.232</v>
      </c>
      <c r="C57" s="145">
        <f t="shared" si="6"/>
        <v>1773971</v>
      </c>
      <c r="D57" s="144">
        <f t="shared" si="0"/>
        <v>62.830357429743778</v>
      </c>
      <c r="E57" s="146"/>
      <c r="F57" s="144" t="e">
        <f t="shared" si="1"/>
        <v>#DIV/0!</v>
      </c>
      <c r="G57" s="147" t="str">
        <f t="shared" si="3"/>
        <v>Kosovo**</v>
      </c>
      <c r="H57" s="148">
        <f t="shared" si="7"/>
        <v>62.830357429743778</v>
      </c>
      <c r="I57" s="149" t="str">
        <f t="shared" si="4"/>
        <v>Kosovo**</v>
      </c>
      <c r="J57" s="150" t="e">
        <f t="shared" si="5"/>
        <v>#DIV/0!</v>
      </c>
      <c r="K57" s="151"/>
    </row>
    <row r="58" spans="1:13" ht="13" x14ac:dyDescent="0.25">
      <c r="A58" s="72" t="s">
        <v>301</v>
      </c>
      <c r="B58" s="152"/>
      <c r="C58" s="153"/>
      <c r="D58" s="153"/>
      <c r="E58" s="154"/>
      <c r="F58" s="154"/>
      <c r="G58" s="155" t="str">
        <f t="shared" si="3"/>
        <v>* Data for 2021</v>
      </c>
      <c r="H58" s="127"/>
      <c r="I58" s="156" t="str">
        <f t="shared" si="4"/>
        <v>* Data for 2021</v>
      </c>
      <c r="J58" s="157"/>
      <c r="M58" s="158"/>
    </row>
    <row r="59" spans="1:13" ht="13" x14ac:dyDescent="0.25">
      <c r="A59" s="72" t="str">
        <f>'DATA-3'!A56</f>
        <v>** This designation is without prejudice to positions on status, and is in line with UNSCR 1244 and the ICJ Opinion on the Kosovo Declaration of Independence.</v>
      </c>
      <c r="C59" s="153"/>
      <c r="D59" s="153"/>
      <c r="E59" s="154"/>
      <c r="F59" s="154"/>
      <c r="G59" s="155"/>
      <c r="H59" s="127"/>
      <c r="I59" s="156"/>
      <c r="J59" s="157"/>
    </row>
    <row r="61" spans="1:13" x14ac:dyDescent="0.25">
      <c r="G61" s="33" t="s">
        <v>298</v>
      </c>
    </row>
    <row r="62" spans="1:13" ht="13" x14ac:dyDescent="0.3">
      <c r="A62" s="79" t="s">
        <v>207</v>
      </c>
      <c r="B62" s="33"/>
      <c r="G62" s="104" t="s">
        <v>346</v>
      </c>
    </row>
    <row r="63" spans="1:13" x14ac:dyDescent="0.25">
      <c r="A63" s="159" t="s">
        <v>161</v>
      </c>
      <c r="B63" s="159" t="s">
        <v>162</v>
      </c>
    </row>
    <row r="64" spans="1:13" x14ac:dyDescent="0.25">
      <c r="A64" s="75" t="s">
        <v>163</v>
      </c>
      <c r="B64" s="33"/>
      <c r="C64" s="33"/>
      <c r="D64" s="75" t="s">
        <v>302</v>
      </c>
    </row>
    <row r="65" spans="1:4" x14ac:dyDescent="0.25">
      <c r="A65" s="75" t="s">
        <v>165</v>
      </c>
      <c r="B65" s="33"/>
      <c r="C65" s="33"/>
      <c r="D65" s="75" t="s">
        <v>302</v>
      </c>
    </row>
    <row r="66" spans="1:4" x14ac:dyDescent="0.25">
      <c r="A66" s="103" t="s">
        <v>0</v>
      </c>
      <c r="B66" s="103" t="s">
        <v>1</v>
      </c>
    </row>
    <row r="68" spans="1:4" x14ac:dyDescent="0.25">
      <c r="A68" s="80" t="s">
        <v>47</v>
      </c>
      <c r="B68" s="80" t="s">
        <v>48</v>
      </c>
    </row>
    <row r="69" spans="1:4" x14ac:dyDescent="0.25">
      <c r="A69" s="80" t="s">
        <v>49</v>
      </c>
      <c r="B69" s="80" t="s">
        <v>48</v>
      </c>
    </row>
    <row r="71" spans="1:4" ht="13" x14ac:dyDescent="0.25">
      <c r="A71" s="84" t="s">
        <v>46</v>
      </c>
      <c r="B71" s="160">
        <v>2022</v>
      </c>
    </row>
    <row r="72" spans="1:4" ht="13" x14ac:dyDescent="0.25">
      <c r="A72" s="25" t="s">
        <v>118</v>
      </c>
      <c r="B72" s="69">
        <v>446820419</v>
      </c>
    </row>
    <row r="73" spans="1:4" ht="13" x14ac:dyDescent="0.25">
      <c r="A73" s="25" t="s">
        <v>12</v>
      </c>
      <c r="B73" s="34">
        <v>11617623</v>
      </c>
    </row>
    <row r="74" spans="1:4" ht="13" x14ac:dyDescent="0.25">
      <c r="A74" s="25" t="s">
        <v>13</v>
      </c>
      <c r="B74" s="69">
        <v>6838937</v>
      </c>
    </row>
    <row r="75" spans="1:4" ht="13" x14ac:dyDescent="0.25">
      <c r="A75" s="25" t="s">
        <v>96</v>
      </c>
      <c r="B75" s="34">
        <v>10516707</v>
      </c>
    </row>
    <row r="76" spans="1:4" ht="13" x14ac:dyDescent="0.25">
      <c r="A76" s="25" t="s">
        <v>14</v>
      </c>
      <c r="B76" s="69">
        <v>5873420</v>
      </c>
    </row>
    <row r="77" spans="1:4" ht="13" x14ac:dyDescent="0.25">
      <c r="A77" s="25" t="s">
        <v>15</v>
      </c>
      <c r="B77" s="34">
        <v>83237124</v>
      </c>
    </row>
    <row r="78" spans="1:4" ht="13" x14ac:dyDescent="0.25">
      <c r="A78" s="25" t="s">
        <v>16</v>
      </c>
      <c r="B78" s="69">
        <v>1331796</v>
      </c>
    </row>
    <row r="79" spans="1:4" ht="13" x14ac:dyDescent="0.25">
      <c r="A79" s="25" t="s">
        <v>17</v>
      </c>
      <c r="B79" s="34">
        <v>5060004</v>
      </c>
    </row>
    <row r="80" spans="1:4" ht="13" x14ac:dyDescent="0.25">
      <c r="A80" s="25" t="s">
        <v>18</v>
      </c>
      <c r="B80" s="69">
        <v>10459782</v>
      </c>
    </row>
    <row r="81" spans="1:2" ht="13" x14ac:dyDescent="0.25">
      <c r="A81" s="25" t="s">
        <v>19</v>
      </c>
      <c r="B81" s="34">
        <v>47432893</v>
      </c>
    </row>
    <row r="82" spans="1:2" ht="13" x14ac:dyDescent="0.25">
      <c r="A82" s="25" t="s">
        <v>20</v>
      </c>
      <c r="B82" s="69">
        <v>67871925</v>
      </c>
    </row>
    <row r="83" spans="1:2" ht="13" x14ac:dyDescent="0.25">
      <c r="A83" s="25" t="s">
        <v>21</v>
      </c>
      <c r="B83" s="34">
        <v>3862305</v>
      </c>
    </row>
    <row r="84" spans="1:2" ht="13" x14ac:dyDescent="0.25">
      <c r="A84" s="25" t="s">
        <v>22</v>
      </c>
      <c r="B84" s="69">
        <v>59030133</v>
      </c>
    </row>
    <row r="85" spans="1:2" ht="13" x14ac:dyDescent="0.25">
      <c r="A85" s="25" t="s">
        <v>23</v>
      </c>
      <c r="B85" s="34">
        <v>904705</v>
      </c>
    </row>
    <row r="86" spans="1:2" ht="13" x14ac:dyDescent="0.25">
      <c r="A86" s="25" t="s">
        <v>24</v>
      </c>
      <c r="B86" s="69">
        <v>1875757</v>
      </c>
    </row>
    <row r="87" spans="1:2" ht="13" x14ac:dyDescent="0.25">
      <c r="A87" s="25" t="s">
        <v>25</v>
      </c>
      <c r="B87" s="34">
        <v>2805998</v>
      </c>
    </row>
    <row r="88" spans="1:2" ht="13" x14ac:dyDescent="0.25">
      <c r="A88" s="25" t="s">
        <v>26</v>
      </c>
      <c r="B88" s="69">
        <v>645397</v>
      </c>
    </row>
    <row r="89" spans="1:2" ht="13" x14ac:dyDescent="0.25">
      <c r="A89" s="25" t="s">
        <v>27</v>
      </c>
      <c r="B89" s="34">
        <v>9689010</v>
      </c>
    </row>
    <row r="90" spans="1:2" ht="13" x14ac:dyDescent="0.25">
      <c r="A90" s="25" t="s">
        <v>28</v>
      </c>
      <c r="B90" s="69">
        <v>520971</v>
      </c>
    </row>
    <row r="91" spans="1:2" ht="13" x14ac:dyDescent="0.25">
      <c r="A91" s="25" t="s">
        <v>29</v>
      </c>
      <c r="B91" s="34">
        <v>17590672</v>
      </c>
    </row>
    <row r="92" spans="1:2" ht="13" x14ac:dyDescent="0.25">
      <c r="A92" s="25" t="s">
        <v>30</v>
      </c>
      <c r="B92" s="69">
        <v>8978929</v>
      </c>
    </row>
    <row r="93" spans="1:2" ht="13" x14ac:dyDescent="0.25">
      <c r="A93" s="25" t="s">
        <v>31</v>
      </c>
      <c r="B93" s="34">
        <v>36889761</v>
      </c>
    </row>
    <row r="94" spans="1:2" ht="13" x14ac:dyDescent="0.25">
      <c r="A94" s="25" t="s">
        <v>32</v>
      </c>
      <c r="B94" s="69">
        <v>10352042</v>
      </c>
    </row>
    <row r="95" spans="1:2" ht="13" x14ac:dyDescent="0.25">
      <c r="A95" s="25" t="s">
        <v>33</v>
      </c>
      <c r="B95" s="34">
        <v>19042455</v>
      </c>
    </row>
    <row r="96" spans="1:2" ht="13" x14ac:dyDescent="0.25">
      <c r="A96" s="25" t="s">
        <v>34</v>
      </c>
      <c r="B96" s="69">
        <v>2107180</v>
      </c>
    </row>
    <row r="97" spans="1:2" ht="13" x14ac:dyDescent="0.25">
      <c r="A97" s="25" t="s">
        <v>35</v>
      </c>
      <c r="B97" s="34">
        <v>5434712</v>
      </c>
    </row>
    <row r="98" spans="1:2" ht="13" x14ac:dyDescent="0.25">
      <c r="A98" s="25" t="s">
        <v>36</v>
      </c>
      <c r="B98" s="69">
        <v>5548241</v>
      </c>
    </row>
    <row r="99" spans="1:2" ht="13" x14ac:dyDescent="0.25">
      <c r="A99" s="25" t="s">
        <v>37</v>
      </c>
      <c r="B99" s="34">
        <v>10452326</v>
      </c>
    </row>
    <row r="100" spans="1:2" ht="13" x14ac:dyDescent="0.25">
      <c r="A100" s="25" t="s">
        <v>38</v>
      </c>
      <c r="B100" s="69">
        <v>376248</v>
      </c>
    </row>
    <row r="101" spans="1:2" ht="13" x14ac:dyDescent="0.25">
      <c r="A101" s="25" t="s">
        <v>39</v>
      </c>
      <c r="B101" s="34">
        <v>5425270</v>
      </c>
    </row>
    <row r="102" spans="1:2" ht="13" x14ac:dyDescent="0.25">
      <c r="A102" s="25" t="s">
        <v>50</v>
      </c>
      <c r="B102" s="69" t="s">
        <v>4</v>
      </c>
    </row>
    <row r="103" spans="1:2" ht="13" x14ac:dyDescent="0.25">
      <c r="A103" s="25" t="s">
        <v>40</v>
      </c>
      <c r="B103" s="34">
        <v>617683</v>
      </c>
    </row>
    <row r="104" spans="1:2" ht="13" x14ac:dyDescent="0.25">
      <c r="A104" s="25" t="s">
        <v>303</v>
      </c>
      <c r="B104" s="69">
        <v>2597107</v>
      </c>
    </row>
    <row r="105" spans="1:2" ht="13" x14ac:dyDescent="0.25">
      <c r="A105" s="25" t="s">
        <v>97</v>
      </c>
      <c r="B105" s="34">
        <v>1837114</v>
      </c>
    </row>
    <row r="106" spans="1:2" ht="13" x14ac:dyDescent="0.25">
      <c r="A106" s="25" t="s">
        <v>51</v>
      </c>
      <c r="B106" s="69">
        <v>3688647</v>
      </c>
    </row>
    <row r="107" spans="1:2" ht="13" x14ac:dyDescent="0.25">
      <c r="A107" s="25" t="s">
        <v>41</v>
      </c>
      <c r="B107" s="34">
        <v>2793592</v>
      </c>
    </row>
    <row r="108" spans="1:2" ht="13" x14ac:dyDescent="0.25">
      <c r="A108" s="25" t="s">
        <v>42</v>
      </c>
      <c r="B108" s="69">
        <v>6797105</v>
      </c>
    </row>
    <row r="109" spans="1:2" ht="13" x14ac:dyDescent="0.25">
      <c r="A109" s="25" t="s">
        <v>205</v>
      </c>
      <c r="B109" s="34">
        <v>84680273</v>
      </c>
    </row>
    <row r="110" spans="1:2" ht="13" x14ac:dyDescent="0.25">
      <c r="A110" s="25" t="s">
        <v>297</v>
      </c>
      <c r="B110" s="69">
        <v>1773971</v>
      </c>
    </row>
    <row r="112" spans="1:2" x14ac:dyDescent="0.25">
      <c r="A112" s="80" t="s">
        <v>301</v>
      </c>
    </row>
    <row r="113" spans="1:6" x14ac:dyDescent="0.25">
      <c r="A113" s="80" t="s">
        <v>298</v>
      </c>
    </row>
    <row r="119" spans="1:6" ht="13" x14ac:dyDescent="0.25">
      <c r="A119" s="10" t="s">
        <v>209</v>
      </c>
      <c r="B119" s="11"/>
      <c r="C119" s="11"/>
    </row>
    <row r="120" spans="1:6" x14ac:dyDescent="0.25">
      <c r="A120" s="13" t="s">
        <v>161</v>
      </c>
      <c r="B120" s="13" t="s">
        <v>162</v>
      </c>
      <c r="C120" s="11"/>
    </row>
    <row r="121" spans="1:6" x14ac:dyDescent="0.25">
      <c r="A121" s="14" t="s">
        <v>163</v>
      </c>
      <c r="B121" s="11"/>
      <c r="C121" s="11"/>
      <c r="D121" s="14" t="s">
        <v>304</v>
      </c>
    </row>
    <row r="122" spans="1:6" x14ac:dyDescent="0.25">
      <c r="A122" s="14" t="s">
        <v>165</v>
      </c>
      <c r="B122" s="11"/>
      <c r="C122" s="11"/>
      <c r="D122" s="14" t="s">
        <v>305</v>
      </c>
    </row>
    <row r="123" spans="1:6" x14ac:dyDescent="0.25">
      <c r="A123" s="3" t="s">
        <v>0</v>
      </c>
      <c r="B123" s="3" t="s">
        <v>1</v>
      </c>
    </row>
    <row r="124" spans="1:6" x14ac:dyDescent="0.25">
      <c r="A124" s="3"/>
      <c r="B124" s="3"/>
    </row>
    <row r="125" spans="1:6" x14ac:dyDescent="0.25">
      <c r="A125" s="3" t="s">
        <v>61</v>
      </c>
      <c r="B125" s="3" t="s">
        <v>60</v>
      </c>
    </row>
    <row r="126" spans="1:6" x14ac:dyDescent="0.25">
      <c r="A126" s="3" t="s">
        <v>8</v>
      </c>
      <c r="B126" s="3">
        <v>2022</v>
      </c>
    </row>
    <row r="127" spans="1:6" x14ac:dyDescent="0.25">
      <c r="A127" s="3"/>
      <c r="B127" s="3"/>
    </row>
    <row r="128" spans="1:6" ht="117" x14ac:dyDescent="0.25">
      <c r="A128" s="161" t="s">
        <v>62</v>
      </c>
      <c r="B128" s="162" t="s">
        <v>63</v>
      </c>
      <c r="C128" s="162" t="s">
        <v>145</v>
      </c>
      <c r="D128" s="162" t="s">
        <v>59</v>
      </c>
      <c r="E128" s="162" t="s">
        <v>64</v>
      </c>
      <c r="F128" s="162" t="s">
        <v>213</v>
      </c>
    </row>
    <row r="129" spans="1:6" ht="13" x14ac:dyDescent="0.25">
      <c r="A129" s="90" t="s">
        <v>118</v>
      </c>
      <c r="B129" s="163">
        <v>15920742.4</v>
      </c>
      <c r="C129" s="163">
        <v>15920742.4</v>
      </c>
      <c r="D129" s="163">
        <v>12998846.300000001</v>
      </c>
      <c r="E129" s="163">
        <v>11884345.4</v>
      </c>
      <c r="F129" s="164"/>
    </row>
    <row r="130" spans="1:6" ht="13" x14ac:dyDescent="0.25">
      <c r="A130" s="64" t="s">
        <v>12</v>
      </c>
      <c r="B130" s="165">
        <v>554213.69999999995</v>
      </c>
      <c r="C130" s="165">
        <v>495205.1</v>
      </c>
      <c r="D130" s="165">
        <v>432757.9</v>
      </c>
      <c r="E130" s="165">
        <v>397693.2</v>
      </c>
      <c r="F130" s="166" t="s">
        <v>211</v>
      </c>
    </row>
    <row r="131" spans="1:6" ht="13" x14ac:dyDescent="0.25">
      <c r="A131" s="38" t="s">
        <v>13</v>
      </c>
      <c r="B131" s="165">
        <v>85800.7</v>
      </c>
      <c r="C131" s="165">
        <v>142331.6</v>
      </c>
      <c r="D131" s="165">
        <v>49683.8</v>
      </c>
      <c r="E131" s="165">
        <v>37014.9</v>
      </c>
      <c r="F131" s="166" t="s">
        <v>212</v>
      </c>
    </row>
    <row r="132" spans="1:6" ht="13" x14ac:dyDescent="0.25">
      <c r="A132" s="38" t="s">
        <v>96</v>
      </c>
      <c r="B132" s="165">
        <v>276265.7</v>
      </c>
      <c r="C132" s="165">
        <v>342472.4</v>
      </c>
      <c r="D132" s="165">
        <v>197275.1</v>
      </c>
      <c r="E132" s="165">
        <v>155783.29999999999</v>
      </c>
      <c r="F132" s="166" t="s">
        <v>212</v>
      </c>
    </row>
    <row r="133" spans="1:6" ht="13" x14ac:dyDescent="0.25">
      <c r="A133" s="38" t="s">
        <v>14</v>
      </c>
      <c r="B133" s="165">
        <v>380617.8</v>
      </c>
      <c r="C133" s="165">
        <v>285614.40000000002</v>
      </c>
      <c r="D133" s="165">
        <v>305116.79999999999</v>
      </c>
      <c r="E133" s="165">
        <v>269882.40000000002</v>
      </c>
      <c r="F133" s="166" t="s">
        <v>212</v>
      </c>
    </row>
    <row r="134" spans="1:6" ht="13" x14ac:dyDescent="0.25">
      <c r="A134" s="38" t="s">
        <v>15</v>
      </c>
      <c r="B134" s="165">
        <v>3876810</v>
      </c>
      <c r="C134" s="165">
        <v>3464809.5</v>
      </c>
      <c r="D134" s="165">
        <v>3017498.8</v>
      </c>
      <c r="E134" s="165">
        <v>2855308.5</v>
      </c>
      <c r="F134" s="166" t="s">
        <v>211</v>
      </c>
    </row>
    <row r="135" spans="1:6" ht="13" x14ac:dyDescent="0.25">
      <c r="A135" s="38" t="s">
        <v>16</v>
      </c>
      <c r="B135" s="165">
        <v>36011.1</v>
      </c>
      <c r="C135" s="165">
        <v>40136.699999999997</v>
      </c>
      <c r="D135" s="165">
        <v>21644.7</v>
      </c>
      <c r="E135" s="165">
        <v>16318.2</v>
      </c>
      <c r="F135" s="166" t="s">
        <v>211</v>
      </c>
    </row>
    <row r="136" spans="1:6" ht="13" x14ac:dyDescent="0.25">
      <c r="A136" s="38" t="s">
        <v>17</v>
      </c>
      <c r="B136" s="165">
        <v>506282.4</v>
      </c>
      <c r="C136" s="165">
        <v>425869.7</v>
      </c>
      <c r="D136" s="165">
        <v>396038.40000000002</v>
      </c>
      <c r="E136" s="165">
        <v>410633.9</v>
      </c>
      <c r="F136" s="166" t="s">
        <v>211</v>
      </c>
    </row>
    <row r="137" spans="1:6" ht="13" x14ac:dyDescent="0.25">
      <c r="A137" s="38" t="s">
        <v>18</v>
      </c>
      <c r="B137" s="165">
        <v>206620.4</v>
      </c>
      <c r="C137" s="165">
        <v>251898.1</v>
      </c>
      <c r="D137" s="165">
        <v>197726.4</v>
      </c>
      <c r="E137" s="165">
        <v>172906.6</v>
      </c>
      <c r="F137" s="166" t="s">
        <v>211</v>
      </c>
    </row>
    <row r="138" spans="1:6" ht="13" x14ac:dyDescent="0.25">
      <c r="A138" s="38" t="s">
        <v>19</v>
      </c>
      <c r="B138" s="165">
        <v>1346377</v>
      </c>
      <c r="C138" s="165">
        <v>1443770.9</v>
      </c>
      <c r="D138" s="165">
        <v>1186021.2</v>
      </c>
      <c r="E138" s="165">
        <v>1075432.3999999999</v>
      </c>
      <c r="F138" s="166" t="s">
        <v>211</v>
      </c>
    </row>
    <row r="139" spans="1:6" ht="13" x14ac:dyDescent="0.25">
      <c r="A139" s="38" t="s">
        <v>20</v>
      </c>
      <c r="B139" s="165">
        <v>2639092</v>
      </c>
      <c r="C139" s="165">
        <v>2429812.2999999998</v>
      </c>
      <c r="D139" s="165">
        <v>2271512.7999999998</v>
      </c>
      <c r="E139" s="165">
        <v>2094208.4</v>
      </c>
      <c r="F139" s="166" t="s">
        <v>211</v>
      </c>
    </row>
    <row r="140" spans="1:6" ht="13" x14ac:dyDescent="0.25">
      <c r="A140" s="38" t="s">
        <v>21</v>
      </c>
      <c r="B140" s="165">
        <v>68369.7</v>
      </c>
      <c r="C140" s="165">
        <v>101483.7</v>
      </c>
      <c r="D140" s="165">
        <v>57650.400000000001</v>
      </c>
      <c r="E140" s="165">
        <v>47798.7</v>
      </c>
      <c r="F140" s="166" t="s">
        <v>211</v>
      </c>
    </row>
    <row r="141" spans="1:6" ht="13" x14ac:dyDescent="0.25">
      <c r="A141" s="38" t="s">
        <v>22</v>
      </c>
      <c r="B141" s="165">
        <v>1962845.8</v>
      </c>
      <c r="C141" s="165">
        <v>2045302.2</v>
      </c>
      <c r="D141" s="165">
        <v>1667383.9</v>
      </c>
      <c r="E141" s="165">
        <v>1523508.2</v>
      </c>
      <c r="F141" s="166" t="s">
        <v>211</v>
      </c>
    </row>
    <row r="142" spans="1:6" ht="13" x14ac:dyDescent="0.25">
      <c r="A142" s="38" t="s">
        <v>23</v>
      </c>
      <c r="B142" s="165">
        <v>27777</v>
      </c>
      <c r="C142" s="165">
        <v>30469.4</v>
      </c>
      <c r="D142" s="165">
        <v>25080.799999999999</v>
      </c>
      <c r="E142" s="165">
        <v>22157.4</v>
      </c>
      <c r="F142" s="166" t="s">
        <v>211</v>
      </c>
    </row>
    <row r="143" spans="1:6" ht="13" x14ac:dyDescent="0.25">
      <c r="A143" s="38" t="s">
        <v>24</v>
      </c>
      <c r="B143" s="165">
        <v>38386.199999999997</v>
      </c>
      <c r="C143" s="165">
        <v>47950.6</v>
      </c>
      <c r="D143" s="165">
        <v>24945.200000000001</v>
      </c>
      <c r="E143" s="165">
        <v>18713.900000000001</v>
      </c>
      <c r="F143" s="166" t="s">
        <v>211</v>
      </c>
    </row>
    <row r="144" spans="1:6" ht="13" x14ac:dyDescent="0.25">
      <c r="A144" s="38" t="s">
        <v>25</v>
      </c>
      <c r="B144" s="165">
        <v>67436.5</v>
      </c>
      <c r="C144" s="165">
        <v>89629.9</v>
      </c>
      <c r="D144" s="165">
        <v>42770</v>
      </c>
      <c r="E144" s="165">
        <v>33933.5</v>
      </c>
      <c r="F144" s="166" t="s">
        <v>211</v>
      </c>
    </row>
    <row r="145" spans="1:6" ht="13" x14ac:dyDescent="0.25">
      <c r="A145" s="38" t="s">
        <v>26</v>
      </c>
      <c r="B145" s="165">
        <v>77529</v>
      </c>
      <c r="C145" s="165">
        <v>59369.2</v>
      </c>
      <c r="D145" s="165">
        <v>56252.800000000003</v>
      </c>
      <c r="E145" s="165">
        <v>46083.1</v>
      </c>
      <c r="F145" s="166" t="s">
        <v>211</v>
      </c>
    </row>
    <row r="146" spans="1:6" ht="13" x14ac:dyDescent="0.25">
      <c r="A146" s="38" t="s">
        <v>27</v>
      </c>
      <c r="B146" s="165">
        <v>168549.5</v>
      </c>
      <c r="C146" s="165">
        <v>260824.2</v>
      </c>
      <c r="D146" s="165">
        <v>139071.70000000001</v>
      </c>
      <c r="E146" s="165">
        <v>126200</v>
      </c>
      <c r="F146" s="166" t="s">
        <v>212</v>
      </c>
    </row>
    <row r="147" spans="1:6" ht="13" x14ac:dyDescent="0.25">
      <c r="A147" s="38" t="s">
        <v>28</v>
      </c>
      <c r="B147" s="165">
        <v>17432.3</v>
      </c>
      <c r="C147" s="165">
        <v>19546.5</v>
      </c>
      <c r="D147" s="165">
        <v>13067.5</v>
      </c>
      <c r="E147" s="165">
        <v>11493.8</v>
      </c>
      <c r="F147" s="166" t="s">
        <v>211</v>
      </c>
    </row>
    <row r="148" spans="1:6" ht="13" x14ac:dyDescent="0.25">
      <c r="A148" s="38" t="s">
        <v>29</v>
      </c>
      <c r="B148" s="165">
        <v>958549</v>
      </c>
      <c r="C148" s="165">
        <v>818964.7</v>
      </c>
      <c r="D148" s="165">
        <v>775386.3</v>
      </c>
      <c r="E148" s="165">
        <v>715653.7</v>
      </c>
      <c r="F148" s="166" t="s">
        <v>211</v>
      </c>
    </row>
    <row r="149" spans="1:6" ht="13" x14ac:dyDescent="0.25">
      <c r="A149" s="38" t="s">
        <v>30</v>
      </c>
      <c r="B149" s="165">
        <v>447217.6</v>
      </c>
      <c r="C149" s="165">
        <v>398323.4</v>
      </c>
      <c r="D149" s="165">
        <v>344728.6</v>
      </c>
      <c r="E149" s="165">
        <v>315847.90000000002</v>
      </c>
      <c r="F149" s="166" t="s">
        <v>211</v>
      </c>
    </row>
    <row r="150" spans="1:6" ht="13" x14ac:dyDescent="0.25">
      <c r="A150" s="38" t="s">
        <v>31</v>
      </c>
      <c r="B150" s="165">
        <v>656152.9</v>
      </c>
      <c r="C150" s="165">
        <v>1067779.1000000001</v>
      </c>
      <c r="D150" s="165">
        <v>555086.9</v>
      </c>
      <c r="E150" s="165">
        <v>477020.1</v>
      </c>
      <c r="F150" s="166" t="s">
        <v>212</v>
      </c>
    </row>
    <row r="151" spans="1:6" ht="13" x14ac:dyDescent="0.25">
      <c r="A151" s="38" t="s">
        <v>32</v>
      </c>
      <c r="B151" s="165">
        <v>242340.8</v>
      </c>
      <c r="C151" s="165">
        <v>287417.7</v>
      </c>
      <c r="D151" s="165">
        <v>198910.6</v>
      </c>
      <c r="E151" s="165">
        <v>180859.9</v>
      </c>
      <c r="F151" s="166" t="s">
        <v>211</v>
      </c>
    </row>
    <row r="152" spans="1:6" ht="13" x14ac:dyDescent="0.25">
      <c r="A152" s="38" t="s">
        <v>33</v>
      </c>
      <c r="B152" s="165">
        <v>284173.59999999998</v>
      </c>
      <c r="C152" s="165">
        <v>508122.3</v>
      </c>
      <c r="D152" s="165">
        <v>191186.7</v>
      </c>
      <c r="E152" s="165">
        <v>135753.1</v>
      </c>
      <c r="F152" s="166" t="s">
        <v>212</v>
      </c>
    </row>
    <row r="153" spans="1:6" ht="13" x14ac:dyDescent="0.25">
      <c r="A153" s="38" t="s">
        <v>34</v>
      </c>
      <c r="B153" s="165">
        <v>57037.7</v>
      </c>
      <c r="C153" s="165">
        <v>67223.8</v>
      </c>
      <c r="D153" s="165">
        <v>46105.1</v>
      </c>
      <c r="E153" s="165">
        <v>40510.400000000001</v>
      </c>
      <c r="F153" s="166" t="s">
        <v>211</v>
      </c>
    </row>
    <row r="154" spans="1:6" ht="13" x14ac:dyDescent="0.25">
      <c r="A154" s="38" t="s">
        <v>35</v>
      </c>
      <c r="B154" s="165">
        <v>109762</v>
      </c>
      <c r="C154" s="165">
        <v>138419.1</v>
      </c>
      <c r="D154" s="165">
        <v>89770.9</v>
      </c>
      <c r="E154" s="165">
        <v>65886.8</v>
      </c>
      <c r="F154" s="166" t="s">
        <v>211</v>
      </c>
    </row>
    <row r="155" spans="1:6" ht="13" x14ac:dyDescent="0.25">
      <c r="A155" s="38" t="s">
        <v>36</v>
      </c>
      <c r="B155" s="165">
        <v>267687</v>
      </c>
      <c r="C155" s="165">
        <v>215876.6</v>
      </c>
      <c r="D155" s="165">
        <v>208736.6</v>
      </c>
      <c r="E155" s="165">
        <v>191333.8</v>
      </c>
      <c r="F155" s="166" t="s">
        <v>211</v>
      </c>
    </row>
    <row r="156" spans="1:6" ht="13" x14ac:dyDescent="0.25">
      <c r="A156" s="38" t="s">
        <v>37</v>
      </c>
      <c r="B156" s="165">
        <v>561785.1</v>
      </c>
      <c r="C156" s="165">
        <v>443187.4</v>
      </c>
      <c r="D156" s="165">
        <v>484174.7</v>
      </c>
      <c r="E156" s="165">
        <v>445716.4</v>
      </c>
      <c r="F156" s="166" t="s">
        <v>212</v>
      </c>
    </row>
    <row r="157" spans="1:6" ht="13" x14ac:dyDescent="0.25">
      <c r="A157" s="38" t="s">
        <v>38</v>
      </c>
      <c r="B157" s="165">
        <v>27297.4</v>
      </c>
      <c r="C157" s="165">
        <v>17420.2</v>
      </c>
      <c r="D157" s="165">
        <v>14961.8</v>
      </c>
      <c r="E157" s="165">
        <v>20672.7</v>
      </c>
      <c r="F157" s="166" t="s">
        <v>212</v>
      </c>
    </row>
    <row r="158" spans="1:6" ht="13" x14ac:dyDescent="0.25">
      <c r="A158" s="38" t="s">
        <v>39</v>
      </c>
      <c r="B158" s="165">
        <v>565021.9</v>
      </c>
      <c r="C158" s="165">
        <v>420861.7</v>
      </c>
      <c r="D158" s="165">
        <v>396384.6</v>
      </c>
      <c r="E158" s="165">
        <v>317972.09999999998</v>
      </c>
      <c r="F158" s="166" t="s">
        <v>212</v>
      </c>
    </row>
    <row r="159" spans="1:6" ht="13" x14ac:dyDescent="0.25">
      <c r="A159" s="38" t="s">
        <v>50</v>
      </c>
      <c r="B159" s="165">
        <v>23324.1</v>
      </c>
      <c r="C159" s="165">
        <v>42151</v>
      </c>
      <c r="D159" s="165">
        <v>17335.400000000001</v>
      </c>
      <c r="E159" s="165">
        <v>13886.3</v>
      </c>
      <c r="F159" s="166" t="s">
        <v>212</v>
      </c>
    </row>
    <row r="160" spans="1:6" ht="13" x14ac:dyDescent="0.25">
      <c r="A160" s="38" t="s">
        <v>40</v>
      </c>
      <c r="B160" s="165">
        <v>5924</v>
      </c>
      <c r="C160" s="165">
        <v>10850.9</v>
      </c>
      <c r="D160" s="165">
        <v>4106.6000000000004</v>
      </c>
      <c r="E160" s="165" t="s">
        <v>4</v>
      </c>
      <c r="F160" s="166" t="s">
        <v>212</v>
      </c>
    </row>
    <row r="161" spans="1:6" ht="13" x14ac:dyDescent="0.25">
      <c r="A161" s="38" t="s">
        <v>97</v>
      </c>
      <c r="B161" s="165">
        <v>13033.2</v>
      </c>
      <c r="C161" s="165">
        <v>27494.7</v>
      </c>
      <c r="D161" s="165">
        <v>9077.6</v>
      </c>
      <c r="E161" s="165">
        <v>7813.9</v>
      </c>
      <c r="F161" s="166" t="s">
        <v>212</v>
      </c>
    </row>
    <row r="162" spans="1:6" ht="13" x14ac:dyDescent="0.25">
      <c r="A162" s="38" t="s">
        <v>41</v>
      </c>
      <c r="B162" s="165">
        <v>17972.3</v>
      </c>
      <c r="C162" s="165">
        <v>33612.5</v>
      </c>
      <c r="D162" s="165" t="s">
        <v>4</v>
      </c>
      <c r="E162" s="165" t="s">
        <v>4</v>
      </c>
      <c r="F162" s="166" t="s">
        <v>212</v>
      </c>
    </row>
    <row r="163" spans="1:6" ht="13" x14ac:dyDescent="0.25">
      <c r="A163" s="38" t="s">
        <v>42</v>
      </c>
      <c r="B163" s="165">
        <v>60426.5</v>
      </c>
      <c r="C163" s="165">
        <v>103667.8</v>
      </c>
      <c r="D163" s="165">
        <v>41499.9</v>
      </c>
      <c r="E163" s="165">
        <v>33905.800000000003</v>
      </c>
      <c r="F163" s="166" t="s">
        <v>212</v>
      </c>
    </row>
    <row r="164" spans="1:6" ht="13" x14ac:dyDescent="0.25">
      <c r="A164" s="43" t="s">
        <v>205</v>
      </c>
      <c r="B164" s="167">
        <v>862309.6</v>
      </c>
      <c r="C164" s="167">
        <v>2023057.7</v>
      </c>
      <c r="D164" s="167">
        <v>1137394.6000000001</v>
      </c>
      <c r="E164" s="167">
        <v>921986.9</v>
      </c>
      <c r="F164" s="168" t="s">
        <v>212</v>
      </c>
    </row>
    <row r="165" spans="1:6" ht="13" x14ac:dyDescent="0.25">
      <c r="A165" s="98" t="s">
        <v>125</v>
      </c>
      <c r="B165" s="169">
        <v>8895.7000000000007</v>
      </c>
      <c r="C165" s="169" t="s">
        <v>4</v>
      </c>
      <c r="D165" s="169">
        <v>6587.2</v>
      </c>
      <c r="E165" s="169" t="s">
        <v>4</v>
      </c>
      <c r="F165" s="170" t="s">
        <v>212</v>
      </c>
    </row>
    <row r="167" spans="1:6" x14ac:dyDescent="0.25">
      <c r="A167" s="80" t="s">
        <v>124</v>
      </c>
    </row>
  </sheetData>
  <mergeCells count="2">
    <mergeCell ref="G18:H19"/>
    <mergeCell ref="I18:J19"/>
  </mergeCells>
  <hyperlinks>
    <hyperlink ref="A63" r:id="rId1" xr:uid="{00000000-0004-0000-0C00-000000000000}"/>
    <hyperlink ref="B63" r:id="rId2" xr:uid="{00000000-0004-0000-0C00-000001000000}"/>
    <hyperlink ref="A120" r:id="rId3" xr:uid="{00000000-0004-0000-0C00-000002000000}"/>
    <hyperlink ref="B120" r:id="rId4" xr:uid="{00000000-0004-0000-0C00-000003000000}"/>
    <hyperlink ref="G16" r:id="rId5" display="https://gisco-services.ec.europa.eu/image/screen/home" xr:uid="{6EB5B464-2EA2-419A-9B78-A1CD5F37824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B2:E46"/>
  <sheetViews>
    <sheetView showGridLines="0" workbookViewId="0">
      <selection activeCell="J23" sqref="J23"/>
    </sheetView>
  </sheetViews>
  <sheetFormatPr defaultColWidth="9.1796875" defaultRowHeight="12.5" x14ac:dyDescent="0.25"/>
  <cols>
    <col min="1" max="1" width="9.1796875" style="33"/>
    <col min="2" max="2" width="15.54296875" style="33" customWidth="1"/>
    <col min="3" max="16384" width="9.1796875" style="33"/>
  </cols>
  <sheetData>
    <row r="2" spans="2:5" ht="13" x14ac:dyDescent="0.25">
      <c r="B2" s="72" t="s">
        <v>308</v>
      </c>
    </row>
    <row r="3" spans="2:5" x14ac:dyDescent="0.25">
      <c r="B3" s="3" t="s">
        <v>214</v>
      </c>
    </row>
    <row r="6" spans="2:5" x14ac:dyDescent="0.25">
      <c r="B6" s="33" t="str">
        <f>'DATA-4'!A20</f>
        <v>Belgium</v>
      </c>
      <c r="C6" s="171">
        <f>IFERROR('DATA-4'!D20,":")</f>
        <v>215.96757529487743</v>
      </c>
      <c r="D6" s="33" t="s">
        <v>253</v>
      </c>
      <c r="E6" s="171">
        <f>C6</f>
        <v>215.96757529487743</v>
      </c>
    </row>
    <row r="7" spans="2:5" x14ac:dyDescent="0.25">
      <c r="B7" s="33" t="str">
        <f>'DATA-4'!A21</f>
        <v>Bulgaria</v>
      </c>
      <c r="C7" s="171">
        <f>IFERROR('DATA-4'!D21,":")</f>
        <v>120.13036645899794</v>
      </c>
      <c r="D7" s="33" t="s">
        <v>266</v>
      </c>
      <c r="E7" s="171">
        <f t="shared" ref="E7:E43" si="0">C7</f>
        <v>120.13036645899794</v>
      </c>
    </row>
    <row r="8" spans="2:5" x14ac:dyDescent="0.25">
      <c r="B8" s="33" t="str">
        <f>'DATA-4'!A22</f>
        <v>Czechia</v>
      </c>
      <c r="C8" s="171">
        <f>IFERROR('DATA-4'!D22,":")</f>
        <v>166.66823892688083</v>
      </c>
      <c r="D8" s="33" t="s">
        <v>254</v>
      </c>
      <c r="E8" s="171">
        <f t="shared" si="0"/>
        <v>166.66823892688083</v>
      </c>
    </row>
    <row r="9" spans="2:5" x14ac:dyDescent="0.25">
      <c r="B9" s="33" t="str">
        <f>'DATA-4'!A23</f>
        <v>Denmark</v>
      </c>
      <c r="C9" s="171">
        <f>IFERROR('DATA-4'!D23,":")</f>
        <v>122.53727794028011</v>
      </c>
      <c r="D9" s="33" t="s">
        <v>267</v>
      </c>
      <c r="E9" s="171">
        <f t="shared" si="0"/>
        <v>122.53727794028011</v>
      </c>
    </row>
    <row r="10" spans="2:5" x14ac:dyDescent="0.25">
      <c r="B10" s="33" t="str">
        <f>'DATA-4'!A24</f>
        <v>Germany</v>
      </c>
      <c r="C10" s="171">
        <f>IFERROR('DATA-4'!D24,":")</f>
        <v>142.72197370730876</v>
      </c>
      <c r="D10" s="33" t="s">
        <v>255</v>
      </c>
      <c r="E10" s="171">
        <f t="shared" si="0"/>
        <v>142.72197370730876</v>
      </c>
    </row>
    <row r="11" spans="2:5" x14ac:dyDescent="0.25">
      <c r="B11" s="33" t="str">
        <f>'DATA-4'!A25</f>
        <v>Estonia</v>
      </c>
      <c r="C11" s="171">
        <f>IFERROR('DATA-4'!D25,":")</f>
        <v>162.32022471910113</v>
      </c>
      <c r="D11" s="33" t="s">
        <v>268</v>
      </c>
      <c r="E11" s="171">
        <f t="shared" si="0"/>
        <v>162.32022471910113</v>
      </c>
    </row>
    <row r="12" spans="2:5" x14ac:dyDescent="0.25">
      <c r="B12" s="33" t="str">
        <f>'DATA-4'!A26</f>
        <v>Ireland</v>
      </c>
      <c r="C12" s="171">
        <f>IFERROR('DATA-4'!D26,":")</f>
        <v>122.39285285149973</v>
      </c>
      <c r="D12" s="33" t="s">
        <v>269</v>
      </c>
      <c r="E12" s="171">
        <f t="shared" si="0"/>
        <v>122.39285285149973</v>
      </c>
    </row>
    <row r="13" spans="2:5" x14ac:dyDescent="0.25">
      <c r="B13" s="33" t="str">
        <f>'DATA-4'!A27</f>
        <v>Greece</v>
      </c>
      <c r="C13" s="171">
        <f>IFERROR('DATA-4'!D27,":")</f>
        <v>95.161376403447036</v>
      </c>
      <c r="D13" s="33" t="s">
        <v>270</v>
      </c>
      <c r="E13" s="171">
        <f t="shared" si="0"/>
        <v>95.161376403447036</v>
      </c>
    </row>
    <row r="14" spans="2:5" x14ac:dyDescent="0.25">
      <c r="B14" s="33" t="str">
        <f>'DATA-4'!A28</f>
        <v>Spain</v>
      </c>
      <c r="C14" s="171">
        <f>IFERROR('DATA-4'!D28,":")</f>
        <v>113.0884492750632</v>
      </c>
      <c r="D14" s="33" t="s">
        <v>257</v>
      </c>
      <c r="E14" s="171">
        <f t="shared" si="0"/>
        <v>113.0884492750632</v>
      </c>
    </row>
    <row r="15" spans="2:5" x14ac:dyDescent="0.25">
      <c r="B15" s="33" t="str">
        <f>'DATA-4'!A29</f>
        <v>France</v>
      </c>
      <c r="C15" s="171">
        <f>IFERROR('DATA-4'!D29,":")</f>
        <v>136.32828046353481</v>
      </c>
      <c r="D15" s="33" t="s">
        <v>258</v>
      </c>
      <c r="E15" s="171">
        <f t="shared" si="0"/>
        <v>136.32828046353481</v>
      </c>
    </row>
    <row r="16" spans="2:5" x14ac:dyDescent="0.25">
      <c r="B16" s="33" t="str">
        <f>'DATA-4'!A30</f>
        <v>Croatia</v>
      </c>
      <c r="C16" s="171">
        <f>IFERROR('DATA-4'!D30,":")</f>
        <v>92.433134876712217</v>
      </c>
      <c r="D16" s="33" t="s">
        <v>271</v>
      </c>
      <c r="E16" s="171">
        <f t="shared" si="0"/>
        <v>92.433134876712217</v>
      </c>
    </row>
    <row r="17" spans="2:5" x14ac:dyDescent="0.25">
      <c r="B17" s="33" t="str">
        <f>'DATA-4'!A31</f>
        <v>Italy</v>
      </c>
      <c r="C17" s="171">
        <f>IFERROR('DATA-4'!D31,":")</f>
        <v>106.76627347256697</v>
      </c>
      <c r="D17" s="33" t="s">
        <v>259</v>
      </c>
      <c r="E17" s="171">
        <f t="shared" si="0"/>
        <v>106.76627347256697</v>
      </c>
    </row>
    <row r="18" spans="2:5" x14ac:dyDescent="0.25">
      <c r="B18" s="33" t="str">
        <f>'DATA-4'!A32</f>
        <v>Cyprus</v>
      </c>
      <c r="C18" s="171">
        <f>IFERROR('DATA-4'!D32,":")</f>
        <v>132.31666896944307</v>
      </c>
      <c r="D18" s="33" t="s">
        <v>260</v>
      </c>
      <c r="E18" s="171">
        <f t="shared" si="0"/>
        <v>132.31666896944307</v>
      </c>
    </row>
    <row r="19" spans="2:5" x14ac:dyDescent="0.25">
      <c r="B19" s="33" t="str">
        <f>'DATA-4'!A33</f>
        <v>Latvia</v>
      </c>
      <c r="C19" s="171">
        <f>IFERROR('DATA-4'!D33,":")</f>
        <v>100.73078335839877</v>
      </c>
      <c r="D19" s="33" t="s">
        <v>272</v>
      </c>
      <c r="E19" s="171">
        <f t="shared" si="0"/>
        <v>100.73078335839877</v>
      </c>
    </row>
    <row r="20" spans="2:5" x14ac:dyDescent="0.25">
      <c r="B20" s="33" t="str">
        <f>'DATA-4'!A34</f>
        <v>Lithuania</v>
      </c>
      <c r="C20" s="171">
        <f>IFERROR('DATA-4'!D34,":")</f>
        <v>108.72153080650806</v>
      </c>
      <c r="D20" s="33" t="s">
        <v>273</v>
      </c>
      <c r="E20" s="171">
        <f t="shared" si="0"/>
        <v>108.72153080650806</v>
      </c>
    </row>
    <row r="21" spans="2:5" x14ac:dyDescent="0.25">
      <c r="B21" s="33" t="str">
        <f>'DATA-4'!A35</f>
        <v>Luxembourg</v>
      </c>
      <c r="C21" s="171">
        <f>IFERROR('DATA-4'!D35,":")</f>
        <v>248.30099613106353</v>
      </c>
      <c r="D21" s="33" t="s">
        <v>261</v>
      </c>
      <c r="E21" s="171">
        <f t="shared" si="0"/>
        <v>248.30099613106353</v>
      </c>
    </row>
    <row r="22" spans="2:5" x14ac:dyDescent="0.25">
      <c r="B22" s="33" t="str">
        <f>'DATA-4'!A36</f>
        <v>Hungary</v>
      </c>
      <c r="C22" s="171">
        <f>IFERROR('DATA-4'!D36,":")</f>
        <v>111.44160837897783</v>
      </c>
      <c r="D22" s="33" t="s">
        <v>262</v>
      </c>
      <c r="E22" s="171">
        <f t="shared" si="0"/>
        <v>111.44160837897783</v>
      </c>
    </row>
    <row r="23" spans="2:5" x14ac:dyDescent="0.25">
      <c r="B23" s="33" t="str">
        <f>'DATA-4'!A37</f>
        <v>Malta</v>
      </c>
      <c r="C23" s="171">
        <f>IFERROR('DATA-4'!D37,":")</f>
        <v>244.3857738722501</v>
      </c>
      <c r="D23" s="33" t="s">
        <v>274</v>
      </c>
      <c r="E23" s="171">
        <f t="shared" si="0"/>
        <v>244.3857738722501</v>
      </c>
    </row>
    <row r="24" spans="2:5" x14ac:dyDescent="0.25">
      <c r="B24" s="33" t="str">
        <f>'DATA-4'!A38</f>
        <v>Netherlands</v>
      </c>
      <c r="C24" s="171">
        <f>IFERROR('DATA-4'!D38,":")</f>
        <v>187.37571287782524</v>
      </c>
      <c r="D24" s="33" t="s">
        <v>275</v>
      </c>
      <c r="E24" s="171">
        <f t="shared" si="0"/>
        <v>187.37571287782524</v>
      </c>
    </row>
    <row r="25" spans="2:5" x14ac:dyDescent="0.25">
      <c r="B25" s="33" t="str">
        <f>'DATA-4'!A39</f>
        <v>Austria</v>
      </c>
      <c r="C25" s="171">
        <f>IFERROR('DATA-4'!D39,":")</f>
        <v>151.20822628177592</v>
      </c>
      <c r="D25" s="33" t="s">
        <v>276</v>
      </c>
      <c r="E25" s="171">
        <f t="shared" si="0"/>
        <v>151.20822628177592</v>
      </c>
    </row>
    <row r="26" spans="2:5" x14ac:dyDescent="0.25">
      <c r="B26" s="33" t="str">
        <f>'DATA-4'!A40</f>
        <v>Poland</v>
      </c>
      <c r="C26" s="171">
        <f>IFERROR('DATA-4'!D40,":")</f>
        <v>119.09226996618384</v>
      </c>
      <c r="D26" s="33" t="s">
        <v>277</v>
      </c>
      <c r="E26" s="171">
        <f t="shared" si="0"/>
        <v>119.09226996618384</v>
      </c>
    </row>
    <row r="27" spans="2:5" x14ac:dyDescent="0.25">
      <c r="B27" s="33" t="str">
        <f>'DATA-4'!A41</f>
        <v>Portugal</v>
      </c>
      <c r="C27" s="171">
        <f>IFERROR('DATA-4'!D41,":")</f>
        <v>94.190679964397361</v>
      </c>
      <c r="D27" s="33" t="s">
        <v>278</v>
      </c>
      <c r="E27" s="171">
        <f t="shared" si="0"/>
        <v>94.190679964397361</v>
      </c>
    </row>
    <row r="28" spans="2:5" x14ac:dyDescent="0.25">
      <c r="B28" s="33" t="str">
        <f>'DATA-4'!A42</f>
        <v>Romania</v>
      </c>
      <c r="C28" s="171">
        <f>IFERROR('DATA-4'!D42,":")</f>
        <v>69.660011642406403</v>
      </c>
      <c r="D28" s="33" t="s">
        <v>263</v>
      </c>
      <c r="E28" s="171">
        <f t="shared" si="0"/>
        <v>69.660011642406403</v>
      </c>
    </row>
    <row r="29" spans="2:5" x14ac:dyDescent="0.25">
      <c r="B29" s="33" t="str">
        <f>'DATA-4'!A43</f>
        <v>Slovenia</v>
      </c>
      <c r="C29" s="171">
        <f>IFERROR('DATA-4'!D43,":")</f>
        <v>126.54373522907393</v>
      </c>
      <c r="D29" s="33" t="s">
        <v>279</v>
      </c>
      <c r="E29" s="171">
        <f t="shared" si="0"/>
        <v>126.54373522907393</v>
      </c>
    </row>
    <row r="30" spans="2:5" x14ac:dyDescent="0.25">
      <c r="B30" s="33" t="str">
        <f>'DATA-4'!A44</f>
        <v>Slovakia</v>
      </c>
      <c r="C30" s="171">
        <f>IFERROR('DATA-4'!D44,":")</f>
        <v>128.02356205811827</v>
      </c>
      <c r="D30" s="33" t="s">
        <v>280</v>
      </c>
      <c r="E30" s="171">
        <f t="shared" si="0"/>
        <v>128.02356205811827</v>
      </c>
    </row>
    <row r="31" spans="2:5" x14ac:dyDescent="0.25">
      <c r="B31" s="33" t="str">
        <f>'DATA-4'!A45</f>
        <v>Finland</v>
      </c>
      <c r="C31" s="171">
        <f>IFERROR('DATA-4'!D45,":")</f>
        <v>247.75556577300804</v>
      </c>
      <c r="D31" s="33" t="s">
        <v>264</v>
      </c>
      <c r="E31" s="171">
        <f t="shared" si="0"/>
        <v>247.75556577300804</v>
      </c>
    </row>
    <row r="32" spans="2:5" x14ac:dyDescent="0.25">
      <c r="B32" s="33" t="str">
        <f>'DATA-4'!A46</f>
        <v>Sweden</v>
      </c>
      <c r="C32" s="171">
        <f>IFERROR('DATA-4'!D46,":")</f>
        <v>191.75339871718506</v>
      </c>
      <c r="D32" s="33" t="s">
        <v>281</v>
      </c>
      <c r="E32" s="171">
        <f t="shared" si="0"/>
        <v>191.75339871718506</v>
      </c>
    </row>
    <row r="33" spans="2:5" x14ac:dyDescent="0.25">
      <c r="B33" s="33" t="str">
        <f>'DATA-4'!A47</f>
        <v>Iceland</v>
      </c>
      <c r="C33" s="171">
        <f>IFERROR('DATA-4'!D47,":")</f>
        <v>677.56229933448151</v>
      </c>
      <c r="D33" s="33" t="s">
        <v>282</v>
      </c>
      <c r="E33" s="171">
        <f t="shared" si="0"/>
        <v>677.56229933448151</v>
      </c>
    </row>
    <row r="34" spans="2:5" x14ac:dyDescent="0.25">
      <c r="B34" s="33" t="str">
        <f>'DATA-4'!A48</f>
        <v>Norway</v>
      </c>
      <c r="C34" s="171">
        <f>IFERROR('DATA-4'!D48,":")</f>
        <v>208.54493490646547</v>
      </c>
      <c r="D34" s="33" t="s">
        <v>265</v>
      </c>
      <c r="E34" s="171">
        <f t="shared" si="0"/>
        <v>208.54493490646547</v>
      </c>
    </row>
    <row r="35" spans="2:5" x14ac:dyDescent="0.25">
      <c r="B35" s="33" t="str">
        <f>'DATA-4'!A49</f>
        <v>Bosnia and Herzegovina</v>
      </c>
      <c r="C35" s="171" t="str">
        <f>IFERROR('DATA-4'!D49,":")</f>
        <v>:</v>
      </c>
      <c r="D35" s="33" t="s">
        <v>288</v>
      </c>
      <c r="E35" s="171" t="str">
        <f t="shared" si="0"/>
        <v>:</v>
      </c>
    </row>
    <row r="36" spans="2:5" x14ac:dyDescent="0.25">
      <c r="B36" s="33" t="str">
        <f>'DATA-4'!A50</f>
        <v>Montenegro</v>
      </c>
      <c r="C36" s="171">
        <f>IFERROR('DATA-4'!D50,":")</f>
        <v>71.95717382540883</v>
      </c>
      <c r="D36" s="33" t="s">
        <v>312</v>
      </c>
      <c r="E36" s="171">
        <f t="shared" si="0"/>
        <v>71.95717382540883</v>
      </c>
    </row>
    <row r="37" spans="2:5" x14ac:dyDescent="0.25">
      <c r="B37" s="33" t="str">
        <f>'DATA-4'!A51</f>
        <v>Moldova*</v>
      </c>
      <c r="C37" s="171">
        <f>IFERROR('DATA-4'!D51,":")</f>
        <v>43.40093958392935</v>
      </c>
      <c r="D37" s="33" t="s">
        <v>283</v>
      </c>
      <c r="E37" s="171">
        <f t="shared" si="0"/>
        <v>43.40093958392935</v>
      </c>
    </row>
    <row r="38" spans="2:5" x14ac:dyDescent="0.25">
      <c r="B38" s="33" t="str">
        <f>'DATA-4'!A52</f>
        <v>North Macedonia</v>
      </c>
      <c r="C38" s="171">
        <f>IFERROR('DATA-4'!D52,":")</f>
        <v>62.477511466354294</v>
      </c>
      <c r="D38" s="33" t="s">
        <v>284</v>
      </c>
      <c r="E38" s="171">
        <f t="shared" si="0"/>
        <v>62.477511466354294</v>
      </c>
    </row>
    <row r="39" spans="2:5" x14ac:dyDescent="0.25">
      <c r="B39" s="33" t="str">
        <f>'DATA-4'!A53</f>
        <v>Georgia</v>
      </c>
      <c r="C39" s="171">
        <f>IFERROR('DATA-4'!D53,":")</f>
        <v>66.625688497706605</v>
      </c>
      <c r="D39" s="33" t="s">
        <v>256</v>
      </c>
      <c r="E39" s="171">
        <f t="shared" si="0"/>
        <v>66.625688497706605</v>
      </c>
    </row>
    <row r="40" spans="2:5" x14ac:dyDescent="0.25">
      <c r="B40" s="33" t="str">
        <f>'DATA-4'!A54</f>
        <v>Albania</v>
      </c>
      <c r="C40" s="171">
        <f>IFERROR('DATA-4'!D54,":")</f>
        <v>33.561198628862051</v>
      </c>
      <c r="D40" s="33" t="s">
        <v>285</v>
      </c>
      <c r="E40" s="171">
        <f t="shared" si="0"/>
        <v>33.561198628862051</v>
      </c>
    </row>
    <row r="41" spans="2:5" x14ac:dyDescent="0.25">
      <c r="B41" s="33" t="str">
        <f>'DATA-4'!A55</f>
        <v>Serbia</v>
      </c>
      <c r="C41" s="171">
        <f>IFERROR('DATA-4'!D55,":")</f>
        <v>101.25527779841565</v>
      </c>
      <c r="D41" s="33" t="s">
        <v>286</v>
      </c>
      <c r="E41" s="171">
        <f t="shared" si="0"/>
        <v>101.25527779841565</v>
      </c>
    </row>
    <row r="42" spans="2:5" x14ac:dyDescent="0.25">
      <c r="B42" s="33" t="str">
        <f>'DATA-4'!A56</f>
        <v>Türkiye</v>
      </c>
      <c r="C42" s="171">
        <f>IFERROR('DATA-4'!D56,":")</f>
        <v>83.796964282342358</v>
      </c>
      <c r="D42" s="33" t="s">
        <v>311</v>
      </c>
      <c r="E42" s="171">
        <f t="shared" si="0"/>
        <v>83.796964282342358</v>
      </c>
    </row>
    <row r="43" spans="2:5" x14ac:dyDescent="0.25">
      <c r="B43" s="33" t="str">
        <f>'DATA-4'!A57</f>
        <v>Kosovo**</v>
      </c>
      <c r="C43" s="171">
        <f>IFERROR('DATA-4'!D57,":")</f>
        <v>62.830357429743778</v>
      </c>
      <c r="D43" s="33" t="s">
        <v>287</v>
      </c>
      <c r="E43" s="171">
        <f t="shared" si="0"/>
        <v>62.830357429743778</v>
      </c>
    </row>
    <row r="44" spans="2:5" x14ac:dyDescent="0.25">
      <c r="C44" s="171"/>
    </row>
    <row r="45" spans="2:5" x14ac:dyDescent="0.25">
      <c r="B45" s="33" t="s">
        <v>124</v>
      </c>
    </row>
    <row r="46" spans="2:5" ht="13" x14ac:dyDescent="0.3">
      <c r="B46" s="104" t="s">
        <v>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H47"/>
  <sheetViews>
    <sheetView showGridLines="0" workbookViewId="0"/>
  </sheetViews>
  <sheetFormatPr defaultColWidth="9.1796875" defaultRowHeight="12.5" x14ac:dyDescent="0.25"/>
  <cols>
    <col min="1" max="16384" width="9.1796875" style="33"/>
  </cols>
  <sheetData>
    <row r="2" spans="2:8" ht="13" x14ac:dyDescent="0.25">
      <c r="B2" s="72" t="s">
        <v>309</v>
      </c>
      <c r="H2" s="172"/>
    </row>
    <row r="3" spans="2:8" x14ac:dyDescent="0.25">
      <c r="B3" s="3" t="s">
        <v>147</v>
      </c>
    </row>
    <row r="4" spans="2:8" x14ac:dyDescent="0.25">
      <c r="B4" s="33" t="s">
        <v>148</v>
      </c>
    </row>
    <row r="6" spans="2:8" x14ac:dyDescent="0.25">
      <c r="B6" s="33" t="str">
        <f>'DATA-4'!A20</f>
        <v>Belgium</v>
      </c>
      <c r="C6" s="171">
        <f>IFERROR('DATA-4'!F20,":")</f>
        <v>5066.6478798380713</v>
      </c>
      <c r="D6" s="33" t="s">
        <v>253</v>
      </c>
      <c r="E6" s="171">
        <f>C6</f>
        <v>5066.6478798380713</v>
      </c>
    </row>
    <row r="7" spans="2:8" x14ac:dyDescent="0.25">
      <c r="B7" s="33" t="str">
        <f>'DATA-4'!A21</f>
        <v>Bulgaria</v>
      </c>
      <c r="C7" s="171">
        <f>IFERROR('DATA-4'!F21,":")</f>
        <v>5772.1827619446422</v>
      </c>
      <c r="D7" s="33" t="s">
        <v>266</v>
      </c>
      <c r="E7" s="171">
        <f t="shared" ref="E7:E43" si="0">C7</f>
        <v>5772.1827619446422</v>
      </c>
    </row>
    <row r="8" spans="2:8" x14ac:dyDescent="0.25">
      <c r="B8" s="33" t="str">
        <f>'DATA-4'!A22</f>
        <v>Czechia</v>
      </c>
      <c r="C8" s="171">
        <f>IFERROR('DATA-4'!F22,":")</f>
        <v>5118.0796905093666</v>
      </c>
      <c r="D8" s="33" t="s">
        <v>254</v>
      </c>
      <c r="E8" s="171">
        <f t="shared" si="0"/>
        <v>5118.0796905093666</v>
      </c>
    </row>
    <row r="9" spans="2:8" x14ac:dyDescent="0.25">
      <c r="B9" s="33" t="str">
        <f>'DATA-4'!A23</f>
        <v>Denmark</v>
      </c>
      <c r="C9" s="171">
        <f>IFERROR('DATA-4'!F23,":")</f>
        <v>2519.8760951828758</v>
      </c>
      <c r="D9" s="33" t="s">
        <v>267</v>
      </c>
      <c r="E9" s="171">
        <f t="shared" si="0"/>
        <v>2519.8760951828758</v>
      </c>
    </row>
    <row r="10" spans="2:8" x14ac:dyDescent="0.25">
      <c r="B10" s="33" t="str">
        <f>'DATA-4'!A24</f>
        <v>Germany</v>
      </c>
      <c r="C10" s="171">
        <f>IFERROR('DATA-4'!F24,":")</f>
        <v>3428.6925797796389</v>
      </c>
      <c r="D10" s="33" t="s">
        <v>255</v>
      </c>
      <c r="E10" s="171">
        <f t="shared" si="0"/>
        <v>3428.6925797796389</v>
      </c>
    </row>
    <row r="11" spans="2:8" x14ac:dyDescent="0.25">
      <c r="B11" s="33" t="str">
        <f>'DATA-4'!A25</f>
        <v>Estonia</v>
      </c>
      <c r="C11" s="171">
        <f>IFERROR('DATA-4'!F25,":")</f>
        <v>5386.0288962470759</v>
      </c>
      <c r="D11" s="33" t="s">
        <v>268</v>
      </c>
      <c r="E11" s="171">
        <f t="shared" si="0"/>
        <v>5386.0288962470759</v>
      </c>
    </row>
    <row r="12" spans="2:8" x14ac:dyDescent="0.25">
      <c r="B12" s="33" t="str">
        <f>'DATA-4'!A26</f>
        <v>Ireland</v>
      </c>
      <c r="C12" s="171">
        <f>IFERROR('DATA-4'!F26,":")</f>
        <v>1454.2202110175951</v>
      </c>
      <c r="D12" s="33" t="s">
        <v>269</v>
      </c>
      <c r="E12" s="171">
        <f t="shared" si="0"/>
        <v>1454.2202110175951</v>
      </c>
    </row>
    <row r="13" spans="2:8" x14ac:dyDescent="0.25">
      <c r="B13" s="33" t="str">
        <f>'DATA-4'!A27</f>
        <v>Greece</v>
      </c>
      <c r="C13" s="171">
        <f>IFERROR('DATA-4'!F27,":")</f>
        <v>3951.4678832432637</v>
      </c>
      <c r="D13" s="33" t="s">
        <v>270</v>
      </c>
      <c r="E13" s="171">
        <f t="shared" si="0"/>
        <v>3951.4678832432637</v>
      </c>
    </row>
    <row r="14" spans="2:8" x14ac:dyDescent="0.25">
      <c r="B14" s="33" t="str">
        <f>'DATA-4'!A28</f>
        <v>Spain</v>
      </c>
      <c r="C14" s="171">
        <f>IFERROR('DATA-4'!F28,":")</f>
        <v>3715.3486844761869</v>
      </c>
      <c r="D14" s="33" t="s">
        <v>257</v>
      </c>
      <c r="E14" s="171">
        <f t="shared" si="0"/>
        <v>3715.3486844761869</v>
      </c>
    </row>
    <row r="15" spans="2:8" x14ac:dyDescent="0.25">
      <c r="B15" s="33" t="str">
        <f>'DATA-4'!A29</f>
        <v>France</v>
      </c>
      <c r="C15" s="171">
        <f>IFERROR('DATA-4'!F29,":")</f>
        <v>3808.0566251969344</v>
      </c>
      <c r="D15" s="33" t="s">
        <v>258</v>
      </c>
      <c r="E15" s="171">
        <f t="shared" si="0"/>
        <v>3808.0566251969344</v>
      </c>
    </row>
    <row r="16" spans="2:8" x14ac:dyDescent="0.25">
      <c r="B16" s="33" t="str">
        <f>'DATA-4'!A30</f>
        <v>Croatia</v>
      </c>
      <c r="C16" s="171">
        <f>IFERROR('DATA-4'!F30,":")</f>
        <v>3517.8551728011494</v>
      </c>
      <c r="D16" s="33" t="s">
        <v>271</v>
      </c>
      <c r="E16" s="171">
        <f t="shared" si="0"/>
        <v>3517.8551728011494</v>
      </c>
    </row>
    <row r="17" spans="2:5" x14ac:dyDescent="0.25">
      <c r="B17" s="33" t="str">
        <f>'DATA-4'!A31</f>
        <v>Italy</v>
      </c>
      <c r="C17" s="171">
        <f>IFERROR('DATA-4'!F31,":")</f>
        <v>3081.4161951226574</v>
      </c>
      <c r="D17" s="33" t="s">
        <v>259</v>
      </c>
      <c r="E17" s="171">
        <f t="shared" si="0"/>
        <v>3081.4161951226574</v>
      </c>
    </row>
    <row r="18" spans="2:5" x14ac:dyDescent="0.25">
      <c r="B18" s="33" t="str">
        <f>'DATA-4'!A32</f>
        <v>Cyprus</v>
      </c>
      <c r="C18" s="171">
        <f>IFERROR('DATA-4'!F32,":")</f>
        <v>3928.7794311670068</v>
      </c>
      <c r="D18" s="33" t="s">
        <v>260</v>
      </c>
      <c r="E18" s="171">
        <f t="shared" si="0"/>
        <v>3928.7794311670068</v>
      </c>
    </row>
    <row r="19" spans="2:5" x14ac:dyDescent="0.25">
      <c r="B19" s="33" t="str">
        <f>'DATA-4'!A33</f>
        <v>Latvia</v>
      </c>
      <c r="C19" s="171">
        <f>IFERROR('DATA-4'!F33,":")</f>
        <v>3940.440203042298</v>
      </c>
      <c r="D19" s="33" t="s">
        <v>272</v>
      </c>
      <c r="E19" s="171">
        <f t="shared" si="0"/>
        <v>3940.440203042298</v>
      </c>
    </row>
    <row r="20" spans="2:5" x14ac:dyDescent="0.25">
      <c r="B20" s="33" t="str">
        <f>'DATA-4'!A34</f>
        <v>Lithuania</v>
      </c>
      <c r="C20" s="171">
        <f>IFERROR('DATA-4'!F34,":")</f>
        <v>3403.6900409350005</v>
      </c>
      <c r="D20" s="33" t="s">
        <v>273</v>
      </c>
      <c r="E20" s="171">
        <f t="shared" si="0"/>
        <v>3403.6900409350005</v>
      </c>
    </row>
    <row r="21" spans="2:5" x14ac:dyDescent="0.25">
      <c r="B21" s="33" t="str">
        <f>'DATA-4'!A35</f>
        <v>Luxembourg</v>
      </c>
      <c r="C21" s="171">
        <f>IFERROR('DATA-4'!F35,":")</f>
        <v>2699.2568200346309</v>
      </c>
      <c r="D21" s="33" t="s">
        <v>261</v>
      </c>
      <c r="E21" s="171">
        <f t="shared" si="0"/>
        <v>2699.2568200346309</v>
      </c>
    </row>
    <row r="22" spans="2:5" x14ac:dyDescent="0.25">
      <c r="B22" s="33" t="str">
        <f>'DATA-4'!A36</f>
        <v>Hungary</v>
      </c>
      <c r="C22" s="171">
        <f>IFERROR('DATA-4'!F36,":")</f>
        <v>4139.795532776483</v>
      </c>
      <c r="D22" s="33" t="s">
        <v>262</v>
      </c>
      <c r="E22" s="171">
        <f t="shared" si="0"/>
        <v>4139.795532776483</v>
      </c>
    </row>
    <row r="23" spans="2:5" x14ac:dyDescent="0.25">
      <c r="B23" s="33" t="str">
        <f>'DATA-4'!A37</f>
        <v>Malta</v>
      </c>
      <c r="C23" s="171">
        <f>IFERROR('DATA-4'!F37,":")</f>
        <v>6513.590719566163</v>
      </c>
      <c r="D23" s="33" t="s">
        <v>274</v>
      </c>
      <c r="E23" s="171">
        <f t="shared" si="0"/>
        <v>6513.590719566163</v>
      </c>
    </row>
    <row r="24" spans="2:5" x14ac:dyDescent="0.25">
      <c r="B24" s="33" t="str">
        <f>'DATA-4'!A38</f>
        <v>Netherlands</v>
      </c>
      <c r="C24" s="171">
        <f>IFERROR('DATA-4'!F38,":")</f>
        <v>4024.6724993152943</v>
      </c>
      <c r="D24" s="33" t="s">
        <v>275</v>
      </c>
      <c r="E24" s="171">
        <f t="shared" si="0"/>
        <v>4024.6724993152943</v>
      </c>
    </row>
    <row r="25" spans="2:5" x14ac:dyDescent="0.25">
      <c r="B25" s="33" t="str">
        <f>'DATA-4'!A39</f>
        <v>Austria</v>
      </c>
      <c r="C25" s="171">
        <f>IFERROR('DATA-4'!F39,":")</f>
        <v>3408.5065753104136</v>
      </c>
      <c r="D25" s="33" t="s">
        <v>276</v>
      </c>
      <c r="E25" s="171">
        <f t="shared" si="0"/>
        <v>3408.5065753104136</v>
      </c>
    </row>
    <row r="26" spans="2:5" x14ac:dyDescent="0.25">
      <c r="B26" s="33" t="str">
        <f>'DATA-4'!A40</f>
        <v>Poland</v>
      </c>
      <c r="C26" s="171">
        <f>IFERROR('DATA-4'!F40,":")</f>
        <v>4114.4140918285439</v>
      </c>
      <c r="D26" s="33" t="s">
        <v>277</v>
      </c>
      <c r="E26" s="171">
        <f t="shared" si="0"/>
        <v>4114.4140918285439</v>
      </c>
    </row>
    <row r="27" spans="2:5" x14ac:dyDescent="0.25">
      <c r="B27" s="33" t="str">
        <f>'DATA-4'!A41</f>
        <v>Portugal</v>
      </c>
      <c r="C27" s="171">
        <f>IFERROR('DATA-4'!F41,":")</f>
        <v>3392.5046195832751</v>
      </c>
      <c r="D27" s="33" t="s">
        <v>278</v>
      </c>
      <c r="E27" s="171">
        <f t="shared" si="0"/>
        <v>3392.5046195832751</v>
      </c>
    </row>
    <row r="28" spans="2:5" x14ac:dyDescent="0.25">
      <c r="B28" s="33" t="str">
        <f>'DATA-4'!A42</f>
        <v>Romania</v>
      </c>
      <c r="C28" s="171">
        <f>IFERROR('DATA-4'!F42,":")</f>
        <v>2610.5873271060923</v>
      </c>
      <c r="D28" s="33" t="s">
        <v>263</v>
      </c>
      <c r="E28" s="171">
        <f t="shared" si="0"/>
        <v>2610.5873271060923</v>
      </c>
    </row>
    <row r="29" spans="2:5" x14ac:dyDescent="0.25">
      <c r="B29" s="33" t="str">
        <f>'DATA-4'!A43</f>
        <v>Slovenia</v>
      </c>
      <c r="C29" s="171">
        <f>IFERROR('DATA-4'!F43,":")</f>
        <v>3966.6074812789516</v>
      </c>
      <c r="D29" s="33" t="s">
        <v>279</v>
      </c>
      <c r="E29" s="171">
        <f t="shared" si="0"/>
        <v>3966.6074812789516</v>
      </c>
    </row>
    <row r="30" spans="2:5" x14ac:dyDescent="0.25">
      <c r="B30" s="33" t="str">
        <f>'DATA-4'!A44</f>
        <v>Slovakia</v>
      </c>
      <c r="C30" s="171">
        <f>IFERROR('DATA-4'!F44,":")</f>
        <v>5026.554781818405</v>
      </c>
      <c r="D30" s="33" t="s">
        <v>280</v>
      </c>
      <c r="E30" s="171">
        <f t="shared" si="0"/>
        <v>5026.554781818405</v>
      </c>
    </row>
    <row r="31" spans="2:5" x14ac:dyDescent="0.25">
      <c r="B31" s="33" t="str">
        <f>'DATA-4'!A45</f>
        <v>Finland</v>
      </c>
      <c r="C31" s="171">
        <f>IFERROR('DATA-4'!F45,":")</f>
        <v>6367.5617829815737</v>
      </c>
      <c r="D31" s="33" t="s">
        <v>264</v>
      </c>
      <c r="E31" s="171">
        <f t="shared" si="0"/>
        <v>6367.5617829815737</v>
      </c>
    </row>
    <row r="32" spans="2:5" x14ac:dyDescent="0.25">
      <c r="B32" s="33" t="str">
        <f>'DATA-4'!A46</f>
        <v>Sweden</v>
      </c>
      <c r="C32" s="171">
        <f>IFERROR('DATA-4'!F46,":")</f>
        <v>4522.3962481785356</v>
      </c>
      <c r="D32" s="33" t="s">
        <v>281</v>
      </c>
      <c r="E32" s="171">
        <f t="shared" si="0"/>
        <v>4522.3962481785356</v>
      </c>
    </row>
    <row r="33" spans="2:5" x14ac:dyDescent="0.25">
      <c r="B33" s="33" t="str">
        <f>'DATA-4'!A47</f>
        <v>Iceland</v>
      </c>
      <c r="C33" s="171">
        <f>IFERROR('DATA-4'!F47,":")</f>
        <v>14634.244153339227</v>
      </c>
      <c r="D33" s="33" t="s">
        <v>282</v>
      </c>
      <c r="E33" s="171">
        <f t="shared" si="0"/>
        <v>14634.244153339227</v>
      </c>
    </row>
    <row r="34" spans="2:5" x14ac:dyDescent="0.25">
      <c r="B34" s="33" t="str">
        <f>'DATA-4'!A48</f>
        <v>Norway</v>
      </c>
      <c r="C34" s="171">
        <f>IFERROR('DATA-4'!F48,":")</f>
        <v>2688.3239292147514</v>
      </c>
      <c r="D34" s="33" t="s">
        <v>265</v>
      </c>
      <c r="E34" s="171">
        <f t="shared" si="0"/>
        <v>2688.3239292147514</v>
      </c>
    </row>
    <row r="35" spans="2:5" x14ac:dyDescent="0.25">
      <c r="B35" s="33" t="str">
        <f>'DATA-4'!A49</f>
        <v>Bosnia and Herzegovina</v>
      </c>
      <c r="C35" s="171">
        <f>IFERROR('DATA-4'!F49,":")</f>
        <v>7261.0279234181871</v>
      </c>
      <c r="D35" s="33" t="s">
        <v>288</v>
      </c>
      <c r="E35" s="171">
        <f t="shared" si="0"/>
        <v>7261.0279234181871</v>
      </c>
    </row>
    <row r="36" spans="2:5" x14ac:dyDescent="0.25">
      <c r="B36" s="33" t="str">
        <f>'DATA-4'!A50</f>
        <v>Montenegro</v>
      </c>
      <c r="C36" s="171">
        <f>IFERROR('DATA-4'!F50,":")</f>
        <v>4096.132394547918</v>
      </c>
      <c r="D36" s="33" t="s">
        <v>312</v>
      </c>
      <c r="E36" s="171">
        <f t="shared" si="0"/>
        <v>4096.132394547918</v>
      </c>
    </row>
    <row r="37" spans="2:5" x14ac:dyDescent="0.25">
      <c r="B37" s="33" t="str">
        <f>'DATA-4'!A51</f>
        <v>Moldova*</v>
      </c>
      <c r="C37" s="171" t="str">
        <f>IFERROR('DATA-4'!F51,":")</f>
        <v>:</v>
      </c>
      <c r="D37" s="33" t="s">
        <v>283</v>
      </c>
      <c r="E37" s="171" t="str">
        <f t="shared" si="0"/>
        <v>:</v>
      </c>
    </row>
    <row r="38" spans="2:5" x14ac:dyDescent="0.25">
      <c r="B38" s="33" t="str">
        <f>'DATA-4'!A52</f>
        <v>North Macedonia</v>
      </c>
      <c r="C38" s="171">
        <f>IFERROR('DATA-4'!F52,":")</f>
        <v>4174.561315453524</v>
      </c>
      <c r="D38" s="33" t="s">
        <v>284</v>
      </c>
      <c r="E38" s="171">
        <f t="shared" si="0"/>
        <v>4174.561315453524</v>
      </c>
    </row>
    <row r="39" spans="2:5" x14ac:dyDescent="0.25">
      <c r="B39" s="33" t="str">
        <f>'DATA-4'!A53</f>
        <v>Georgia</v>
      </c>
      <c r="C39" s="171">
        <f>IFERROR('DATA-4'!F53,":")</f>
        <v>7311.5253551506139</v>
      </c>
      <c r="D39" s="33" t="s">
        <v>256</v>
      </c>
      <c r="E39" s="171">
        <f t="shared" si="0"/>
        <v>7311.5253551506139</v>
      </c>
    </row>
    <row r="40" spans="2:5" x14ac:dyDescent="0.25">
      <c r="B40" s="33" t="str">
        <f>'DATA-4'!A54</f>
        <v>Albania</v>
      </c>
      <c r="C40" s="171">
        <f>IFERROR('DATA-4'!F54,":")</f>
        <v>904.39168189158056</v>
      </c>
      <c r="D40" s="33" t="s">
        <v>285</v>
      </c>
      <c r="E40" s="171">
        <f t="shared" si="0"/>
        <v>904.39168189158056</v>
      </c>
    </row>
    <row r="41" spans="2:5" x14ac:dyDescent="0.25">
      <c r="B41" s="33" t="str">
        <f>'DATA-4'!A55</f>
        <v>Serbia</v>
      </c>
      <c r="C41" s="171">
        <f>IFERROR('DATA-4'!F55,":")</f>
        <v>340.19927113299832</v>
      </c>
      <c r="D41" s="33" t="s">
        <v>286</v>
      </c>
      <c r="E41" s="171">
        <f t="shared" si="0"/>
        <v>340.19927113299832</v>
      </c>
    </row>
    <row r="42" spans="2:5" x14ac:dyDescent="0.25">
      <c r="B42" s="33" t="str">
        <f>'DATA-4'!A56</f>
        <v>Türkiye</v>
      </c>
      <c r="C42" s="171" t="str">
        <f>IFERROR('DATA-4'!F56,":")</f>
        <v>:</v>
      </c>
      <c r="D42" s="33" t="s">
        <v>311</v>
      </c>
      <c r="E42" s="171" t="str">
        <f t="shared" si="0"/>
        <v>:</v>
      </c>
    </row>
    <row r="43" spans="2:5" x14ac:dyDescent="0.25">
      <c r="B43" s="33" t="str">
        <f>'DATA-4'!A57</f>
        <v>Kosovo**</v>
      </c>
      <c r="C43" s="171" t="str">
        <f>IFERROR('DATA-4'!F57,":")</f>
        <v>:</v>
      </c>
      <c r="D43" s="33" t="s">
        <v>287</v>
      </c>
      <c r="E43" s="171" t="str">
        <f t="shared" si="0"/>
        <v>:</v>
      </c>
    </row>
    <row r="45" spans="2:5" x14ac:dyDescent="0.25">
      <c r="B45" s="33" t="str">
        <f>'DATA-4'!A59</f>
        <v>** This designation is without prejudice to positions on status, and is in line with UNSCR 1244 and the ICJ Opinion on the Kosovo Declaration of Independence.</v>
      </c>
    </row>
    <row r="47" spans="2:5" ht="13" x14ac:dyDescent="0.3">
      <c r="B47" s="104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92D050"/>
  </sheetPr>
  <dimension ref="A1:AR58"/>
  <sheetViews>
    <sheetView workbookViewId="0">
      <pane xSplit="1" ySplit="11" topLeftCell="P41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2.5" x14ac:dyDescent="0.25"/>
  <cols>
    <col min="1" max="1" width="44.08984375" style="12" customWidth="1"/>
    <col min="2" max="2" width="10.6328125" style="12" bestFit="1" customWidth="1"/>
    <col min="3" max="3" width="10.453125" style="12" customWidth="1"/>
    <col min="4" max="27" width="10.6328125" style="12" bestFit="1" customWidth="1"/>
    <col min="28" max="32" width="10.453125" style="12" bestFit="1" customWidth="1"/>
    <col min="33" max="34" width="9.26953125" style="12" bestFit="1" customWidth="1"/>
    <col min="35" max="35" width="14.7265625" style="12" bestFit="1" customWidth="1"/>
    <col min="36" max="38" width="9.26953125" style="12" bestFit="1" customWidth="1"/>
    <col min="39" max="39" width="9.1796875" style="12"/>
    <col min="40" max="40" width="9.26953125" style="12" bestFit="1" customWidth="1"/>
    <col min="41" max="16384" width="9.1796875" style="12"/>
  </cols>
  <sheetData>
    <row r="1" spans="1:40" ht="13" x14ac:dyDescent="0.25">
      <c r="A1" s="10" t="s">
        <v>216</v>
      </c>
      <c r="B1" s="11"/>
      <c r="C1" s="11"/>
    </row>
    <row r="2" spans="1:40" x14ac:dyDescent="0.25">
      <c r="A2" s="13" t="s">
        <v>161</v>
      </c>
      <c r="B2" s="13" t="s">
        <v>162</v>
      </c>
      <c r="C2" s="11"/>
      <c r="D2" s="2"/>
      <c r="E2" s="2"/>
      <c r="F2" s="2"/>
      <c r="G2" s="2"/>
    </row>
    <row r="3" spans="1:40" x14ac:dyDescent="0.25">
      <c r="A3" s="14" t="s">
        <v>313</v>
      </c>
      <c r="B3" s="11"/>
      <c r="C3" s="11"/>
      <c r="D3" s="11"/>
      <c r="E3" s="2"/>
      <c r="F3" s="2"/>
      <c r="G3" s="2"/>
    </row>
    <row r="4" spans="1:40" ht="13" x14ac:dyDescent="0.25">
      <c r="A4" s="14" t="s">
        <v>217</v>
      </c>
      <c r="B4" s="10" t="s">
        <v>216</v>
      </c>
      <c r="C4" s="11"/>
      <c r="D4" s="11"/>
      <c r="E4" s="2"/>
      <c r="F4" s="2"/>
      <c r="G4" s="2"/>
    </row>
    <row r="5" spans="1:40" x14ac:dyDescent="0.25">
      <c r="A5" s="14" t="s">
        <v>218</v>
      </c>
      <c r="B5" s="75" t="s">
        <v>291</v>
      </c>
      <c r="C5" s="11"/>
      <c r="D5" s="11"/>
      <c r="E5" s="2"/>
      <c r="F5" s="2"/>
      <c r="G5" s="2"/>
    </row>
    <row r="6" spans="1:40" x14ac:dyDescent="0.25">
      <c r="A6" s="11"/>
      <c r="B6" s="11"/>
      <c r="C6" s="11"/>
      <c r="D6" s="11"/>
      <c r="E6" s="2"/>
      <c r="F6" s="2"/>
      <c r="G6" s="2"/>
    </row>
    <row r="7" spans="1:40" ht="13" x14ac:dyDescent="0.25">
      <c r="A7" s="10" t="s">
        <v>219</v>
      </c>
      <c r="B7" s="11"/>
      <c r="C7" s="14" t="s">
        <v>220</v>
      </c>
      <c r="D7" s="11"/>
      <c r="E7" s="2"/>
      <c r="F7" s="2"/>
      <c r="G7" s="2"/>
    </row>
    <row r="8" spans="1:40" ht="13" x14ac:dyDescent="0.25">
      <c r="A8" s="10" t="s">
        <v>221</v>
      </c>
      <c r="B8" s="11"/>
      <c r="C8" s="14" t="s">
        <v>48</v>
      </c>
      <c r="D8" s="11"/>
      <c r="E8" s="2"/>
      <c r="F8" s="2"/>
      <c r="G8" s="2"/>
    </row>
    <row r="9" spans="1:40" ht="13" x14ac:dyDescent="0.25">
      <c r="A9" s="10" t="s">
        <v>222</v>
      </c>
      <c r="B9" s="11"/>
      <c r="C9" s="14" t="s">
        <v>144</v>
      </c>
      <c r="D9" s="11"/>
      <c r="E9" s="15"/>
      <c r="F9" s="15"/>
      <c r="G9" s="15"/>
    </row>
    <row r="10" spans="1:40" ht="13" x14ac:dyDescent="0.25">
      <c r="A10" s="10" t="s">
        <v>223</v>
      </c>
      <c r="B10" s="11"/>
      <c r="C10" s="14" t="s">
        <v>118</v>
      </c>
      <c r="D10" s="11"/>
      <c r="E10" s="3"/>
      <c r="F10" s="3"/>
      <c r="G10" s="3"/>
    </row>
    <row r="11" spans="1:40" ht="13" x14ac:dyDescent="0.25">
      <c r="A11" s="161" t="s">
        <v>99</v>
      </c>
      <c r="B11" s="173">
        <v>1990</v>
      </c>
      <c r="C11" s="173">
        <v>1991</v>
      </c>
      <c r="D11" s="173">
        <v>1992</v>
      </c>
      <c r="E11" s="173">
        <v>1993</v>
      </c>
      <c r="F11" s="173">
        <v>1994</v>
      </c>
      <c r="G11" s="173">
        <v>1995</v>
      </c>
      <c r="H11" s="173">
        <v>1996</v>
      </c>
      <c r="I11" s="173">
        <v>1997</v>
      </c>
      <c r="J11" s="173">
        <v>1998</v>
      </c>
      <c r="K11" s="173">
        <v>1999</v>
      </c>
      <c r="L11" s="173">
        <v>2000</v>
      </c>
      <c r="M11" s="173">
        <v>2001</v>
      </c>
      <c r="N11" s="173">
        <v>2002</v>
      </c>
      <c r="O11" s="173">
        <v>2003</v>
      </c>
      <c r="P11" s="173">
        <v>2004</v>
      </c>
      <c r="Q11" s="173">
        <v>2005</v>
      </c>
      <c r="R11" s="173">
        <v>2006</v>
      </c>
      <c r="S11" s="173">
        <v>2007</v>
      </c>
      <c r="T11" s="173">
        <v>2008</v>
      </c>
      <c r="U11" s="173">
        <v>2009</v>
      </c>
      <c r="V11" s="173">
        <v>2010</v>
      </c>
      <c r="W11" s="173">
        <v>2011</v>
      </c>
      <c r="X11" s="173">
        <v>2012</v>
      </c>
      <c r="Y11" s="173">
        <v>2013</v>
      </c>
      <c r="Z11" s="173">
        <v>2014</v>
      </c>
      <c r="AA11" s="173">
        <v>2015</v>
      </c>
      <c r="AB11" s="173">
        <v>2016</v>
      </c>
      <c r="AC11" s="173">
        <v>2017</v>
      </c>
      <c r="AD11" s="173">
        <v>2018</v>
      </c>
      <c r="AE11" s="173">
        <v>2019</v>
      </c>
      <c r="AF11" s="173">
        <v>2020</v>
      </c>
      <c r="AG11" s="173">
        <v>2021</v>
      </c>
      <c r="AH11" s="173">
        <v>2022</v>
      </c>
    </row>
    <row r="12" spans="1:40" ht="13" x14ac:dyDescent="0.25">
      <c r="A12" s="25" t="s">
        <v>45</v>
      </c>
      <c r="B12" s="26">
        <v>60987851.394000001</v>
      </c>
      <c r="C12" s="26">
        <v>60752710.973999999</v>
      </c>
      <c r="D12" s="26">
        <v>59070962.839000002</v>
      </c>
      <c r="E12" s="26">
        <v>59011210.181999996</v>
      </c>
      <c r="F12" s="26">
        <v>58705466.443000004</v>
      </c>
      <c r="G12" s="26">
        <v>60774822.443000004</v>
      </c>
      <c r="H12" s="26">
        <v>62814996.328000002</v>
      </c>
      <c r="I12" s="26">
        <v>62442422.601000004</v>
      </c>
      <c r="J12" s="26">
        <v>62791351.957000002</v>
      </c>
      <c r="K12" s="26">
        <v>62264148.601000004</v>
      </c>
      <c r="L12" s="27">
        <v>62724879.530000001</v>
      </c>
      <c r="M12" s="26">
        <v>64313425.513999999</v>
      </c>
      <c r="N12" s="26">
        <v>64398223.728</v>
      </c>
      <c r="O12" s="26">
        <v>65979209.276000001</v>
      </c>
      <c r="P12" s="26">
        <v>66859498.111000001</v>
      </c>
      <c r="Q12" s="26">
        <v>67147525.225999996</v>
      </c>
      <c r="R12" s="26">
        <v>67727380.136000007</v>
      </c>
      <c r="S12" s="26">
        <v>66851680.921999998</v>
      </c>
      <c r="T12" s="26">
        <v>66687257.186999999</v>
      </c>
      <c r="U12" s="26">
        <v>62752978.002999999</v>
      </c>
      <c r="V12" s="26">
        <v>65300795.868000001</v>
      </c>
      <c r="W12" s="26">
        <v>63383938.805</v>
      </c>
      <c r="X12" s="26">
        <v>62581013.931999996</v>
      </c>
      <c r="Y12" s="26">
        <v>61954218.581</v>
      </c>
      <c r="Z12" s="26">
        <v>59818210.261</v>
      </c>
      <c r="AA12" s="26">
        <v>60352988.443000004</v>
      </c>
      <c r="AB12" s="26">
        <v>61033700.387000002</v>
      </c>
      <c r="AC12" s="26">
        <v>62235041.305</v>
      </c>
      <c r="AD12" s="26">
        <v>61634186.568000004</v>
      </c>
      <c r="AE12" s="26">
        <v>61072662.818000004</v>
      </c>
      <c r="AF12" s="26">
        <v>56111579.265000001</v>
      </c>
      <c r="AG12" s="26">
        <v>59522747.351999998</v>
      </c>
      <c r="AH12" s="26">
        <v>56698042.284000002</v>
      </c>
      <c r="AN12" s="54">
        <f>AG12/S12-1</f>
        <v>-0.10962975753072124</v>
      </c>
    </row>
    <row r="13" spans="1:40" ht="13" x14ac:dyDescent="0.25">
      <c r="A13" s="25" t="s">
        <v>100</v>
      </c>
      <c r="B13" s="30">
        <v>56613220.136</v>
      </c>
      <c r="C13" s="30">
        <v>55401868.597000003</v>
      </c>
      <c r="D13" s="30">
        <v>54806418.248000003</v>
      </c>
      <c r="E13" s="30">
        <v>54779145.045999996</v>
      </c>
      <c r="F13" s="30">
        <v>55269077.586000003</v>
      </c>
      <c r="G13" s="31">
        <v>55859683.969999999</v>
      </c>
      <c r="H13" s="30">
        <v>57206019.814000003</v>
      </c>
      <c r="I13" s="30">
        <v>57509988.096000001</v>
      </c>
      <c r="J13" s="30">
        <v>58459751.269000001</v>
      </c>
      <c r="K13" s="30">
        <v>56869003.914999999</v>
      </c>
      <c r="L13" s="31">
        <v>57935077.560000002</v>
      </c>
      <c r="M13" s="30">
        <v>58554498.424000002</v>
      </c>
      <c r="N13" s="30">
        <v>59001369.726000004</v>
      </c>
      <c r="O13" s="30">
        <v>60451271.127999999</v>
      </c>
      <c r="P13" s="30">
        <v>61643395.843000002</v>
      </c>
      <c r="Q13" s="30">
        <v>61616913.853</v>
      </c>
      <c r="R13" s="30">
        <v>62342697.581</v>
      </c>
      <c r="S13" s="30">
        <v>62008045.625</v>
      </c>
      <c r="T13" s="30">
        <v>61350456.027000003</v>
      </c>
      <c r="U13" s="30">
        <v>57332812.630999997</v>
      </c>
      <c r="V13" s="30">
        <v>59214598.917000003</v>
      </c>
      <c r="W13" s="30">
        <v>57993703.048</v>
      </c>
      <c r="X13" s="31">
        <v>57991464.729999997</v>
      </c>
      <c r="Y13" s="30">
        <v>56280270.126999997</v>
      </c>
      <c r="Z13" s="30">
        <v>56119320.987999998</v>
      </c>
      <c r="AA13" s="31">
        <v>57461359.700000003</v>
      </c>
      <c r="AB13" s="30">
        <v>57271255.833999999</v>
      </c>
      <c r="AC13" s="30">
        <v>58221131.384999998</v>
      </c>
      <c r="AD13" s="30">
        <v>57530323.050999999</v>
      </c>
      <c r="AE13" s="30">
        <v>56560643.112000003</v>
      </c>
      <c r="AF13" s="30">
        <v>51281376.527000003</v>
      </c>
      <c r="AG13" s="30">
        <v>53915326.923</v>
      </c>
      <c r="AH13" s="30">
        <v>53405370.522</v>
      </c>
      <c r="AN13" s="54">
        <f t="shared" ref="AN13:AN23" si="0">AG13/S13-1</f>
        <v>-0.13051078485752554</v>
      </c>
    </row>
    <row r="14" spans="1:40" ht="13" x14ac:dyDescent="0.25">
      <c r="A14" s="25" t="s">
        <v>101</v>
      </c>
      <c r="B14" s="26">
        <v>42225612.644000001</v>
      </c>
      <c r="C14" s="26">
        <v>40967743.989</v>
      </c>
      <c r="D14" s="26">
        <v>40883643.664999999</v>
      </c>
      <c r="E14" s="26">
        <v>41100734.162</v>
      </c>
      <c r="F14" s="26">
        <v>41497806.909000002</v>
      </c>
      <c r="G14" s="26">
        <v>41378653.891999997</v>
      </c>
      <c r="H14" s="26">
        <v>42415610.887000002</v>
      </c>
      <c r="I14" s="26">
        <v>42871841.630999997</v>
      </c>
      <c r="J14" s="26">
        <v>43935440.141000003</v>
      </c>
      <c r="K14" s="26">
        <v>42305950.375</v>
      </c>
      <c r="L14" s="26">
        <v>43203540.104000002</v>
      </c>
      <c r="M14" s="26">
        <v>43563572.795999996</v>
      </c>
      <c r="N14" s="26">
        <v>43630832.244000003</v>
      </c>
      <c r="O14" s="26">
        <v>44481607.123000003</v>
      </c>
      <c r="P14" s="26">
        <v>45547072.645999998</v>
      </c>
      <c r="Q14" s="26">
        <v>45652636.928999998</v>
      </c>
      <c r="R14" s="26">
        <v>46080500.376000002</v>
      </c>
      <c r="S14" s="26">
        <v>45875399.971000001</v>
      </c>
      <c r="T14" s="26">
        <v>45684212.497000001</v>
      </c>
      <c r="U14" s="26">
        <v>43031059.156000003</v>
      </c>
      <c r="V14" s="26">
        <v>44363794.726999998</v>
      </c>
      <c r="W14" s="26">
        <v>43321105.762999997</v>
      </c>
      <c r="X14" s="26">
        <v>43435258.325000003</v>
      </c>
      <c r="Y14" s="26">
        <v>42311633.553999998</v>
      </c>
      <c r="Z14" s="26">
        <v>42361920.391000003</v>
      </c>
      <c r="AA14" s="26">
        <v>43739851.111000001</v>
      </c>
      <c r="AB14" s="26">
        <v>43922466.295999996</v>
      </c>
      <c r="AC14" s="26">
        <v>44796101.626000002</v>
      </c>
      <c r="AD14" s="26">
        <v>44544702.919</v>
      </c>
      <c r="AE14" s="26">
        <v>44233424.938000001</v>
      </c>
      <c r="AF14" s="26">
        <v>40276227.590999998</v>
      </c>
      <c r="AG14" s="26">
        <v>42051832.421999998</v>
      </c>
      <c r="AH14" s="26">
        <v>42488868.258000001</v>
      </c>
      <c r="AN14" s="54">
        <f t="shared" si="0"/>
        <v>-8.3346794827228954E-2</v>
      </c>
    </row>
    <row r="15" spans="1:40" ht="13" x14ac:dyDescent="0.25">
      <c r="A15" s="25" t="s">
        <v>102</v>
      </c>
      <c r="B15" s="31">
        <v>3002407.12</v>
      </c>
      <c r="C15" s="30">
        <v>2976555.6889999998</v>
      </c>
      <c r="D15" s="30">
        <v>3026099.7340000002</v>
      </c>
      <c r="E15" s="30">
        <v>3028791.5980000002</v>
      </c>
      <c r="F15" s="30">
        <v>3104267.727</v>
      </c>
      <c r="G15" s="31">
        <v>3105438.4</v>
      </c>
      <c r="H15" s="30">
        <v>3155612.5279999999</v>
      </c>
      <c r="I15" s="31">
        <v>3137679.97</v>
      </c>
      <c r="J15" s="30">
        <v>3142774.9249999998</v>
      </c>
      <c r="K15" s="30">
        <v>2980934.0320000001</v>
      </c>
      <c r="L15" s="30">
        <v>3011748.7310000001</v>
      </c>
      <c r="M15" s="30">
        <v>2983928.4920000001</v>
      </c>
      <c r="N15" s="30">
        <v>3001948.2710000002</v>
      </c>
      <c r="O15" s="30">
        <v>2991874.7510000002</v>
      </c>
      <c r="P15" s="30">
        <v>3075907.9509999999</v>
      </c>
      <c r="Q15" s="30">
        <v>3098197.875</v>
      </c>
      <c r="R15" s="30">
        <v>3132356.9550000001</v>
      </c>
      <c r="S15" s="30">
        <v>3186288.9449999998</v>
      </c>
      <c r="T15" s="30">
        <v>3165807.719</v>
      </c>
      <c r="U15" s="30">
        <v>2996141.415</v>
      </c>
      <c r="V15" s="31">
        <v>3094125.63</v>
      </c>
      <c r="W15" s="30">
        <v>3023119.9980000001</v>
      </c>
      <c r="X15" s="30">
        <v>2926948.5619999999</v>
      </c>
      <c r="Y15" s="30">
        <v>2829853.2710000002</v>
      </c>
      <c r="Z15" s="30">
        <v>2767155.3810000001</v>
      </c>
      <c r="AA15" s="30">
        <v>2866962.997</v>
      </c>
      <c r="AB15" s="30">
        <v>2851340.0189999999</v>
      </c>
      <c r="AC15" s="31">
        <v>2873120.59</v>
      </c>
      <c r="AD15" s="30">
        <v>2852624.2140000002</v>
      </c>
      <c r="AE15" s="30">
        <v>2774415.3390000002</v>
      </c>
      <c r="AF15" s="30">
        <v>2589253.344</v>
      </c>
      <c r="AG15" s="30">
        <v>2645296.8650000002</v>
      </c>
      <c r="AH15" s="30">
        <v>2602558.773</v>
      </c>
      <c r="AN15" s="54">
        <f t="shared" si="0"/>
        <v>-0.16978751435865136</v>
      </c>
    </row>
    <row r="16" spans="1:40" ht="13" x14ac:dyDescent="0.25">
      <c r="A16" s="25" t="s">
        <v>90</v>
      </c>
      <c r="B16" s="26">
        <v>3718191.3360000001</v>
      </c>
      <c r="C16" s="26">
        <v>3650118.7760000001</v>
      </c>
      <c r="D16" s="26">
        <v>3709061.8229999999</v>
      </c>
      <c r="E16" s="26">
        <v>3439460.952</v>
      </c>
      <c r="F16" s="26">
        <v>3767782.9759999998</v>
      </c>
      <c r="G16" s="26">
        <v>3969388.9720000001</v>
      </c>
      <c r="H16" s="26">
        <v>3928474.574</v>
      </c>
      <c r="I16" s="26">
        <v>4168792.5350000001</v>
      </c>
      <c r="J16" s="26">
        <v>4224167.7110000001</v>
      </c>
      <c r="K16" s="27">
        <v>4131746.58</v>
      </c>
      <c r="L16" s="26">
        <v>4246371.0449999999</v>
      </c>
      <c r="M16" s="26">
        <v>4250250.0659999996</v>
      </c>
      <c r="N16" s="26">
        <v>4237013.034</v>
      </c>
      <c r="O16" s="26">
        <v>4204223.2960000001</v>
      </c>
      <c r="P16" s="26">
        <v>4288648.9069999997</v>
      </c>
      <c r="Q16" s="26">
        <v>4390530.8250000002</v>
      </c>
      <c r="R16" s="26">
        <v>4389247.6059999997</v>
      </c>
      <c r="S16" s="26">
        <v>4388766.8360000001</v>
      </c>
      <c r="T16" s="26">
        <v>4262430.2479999997</v>
      </c>
      <c r="U16" s="26">
        <v>3894673.3089999999</v>
      </c>
      <c r="V16" s="26">
        <v>4115925.443</v>
      </c>
      <c r="W16" s="27">
        <v>4040266.9</v>
      </c>
      <c r="X16" s="26">
        <v>3873676.7429999998</v>
      </c>
      <c r="Y16" s="27">
        <v>3739185.31</v>
      </c>
      <c r="Z16" s="26">
        <v>3823405.094</v>
      </c>
      <c r="AA16" s="26">
        <v>3696565.554</v>
      </c>
      <c r="AB16" s="27">
        <v>3687619.64</v>
      </c>
      <c r="AC16" s="26">
        <v>3976681.3450000002</v>
      </c>
      <c r="AD16" s="26">
        <v>3819999.682</v>
      </c>
      <c r="AE16" s="26">
        <v>3792260.4739999999</v>
      </c>
      <c r="AF16" s="26">
        <v>3765494.0019999999</v>
      </c>
      <c r="AG16" s="26">
        <v>3851224.4419999998</v>
      </c>
      <c r="AH16" s="26">
        <v>3267936.747</v>
      </c>
      <c r="AN16" s="54">
        <f t="shared" si="0"/>
        <v>-0.12248141997215922</v>
      </c>
    </row>
    <row r="17" spans="1:40" ht="13" x14ac:dyDescent="0.25">
      <c r="A17" s="25" t="s">
        <v>91</v>
      </c>
      <c r="B17" s="30">
        <v>37952347.574000001</v>
      </c>
      <c r="C17" s="30">
        <v>38060746.097000003</v>
      </c>
      <c r="D17" s="30">
        <v>36961886.813000001</v>
      </c>
      <c r="E17" s="30">
        <v>37009352.887000002</v>
      </c>
      <c r="F17" s="30">
        <v>36616653.589000002</v>
      </c>
      <c r="G17" s="31">
        <v>37368625.990000002</v>
      </c>
      <c r="H17" s="30">
        <v>39060571.318000004</v>
      </c>
      <c r="I17" s="30">
        <v>38589528.586999997</v>
      </c>
      <c r="J17" s="30">
        <v>38801144.067000002</v>
      </c>
      <c r="K17" s="31">
        <v>38668553.18</v>
      </c>
      <c r="L17" s="30">
        <v>38773495.642999999</v>
      </c>
      <c r="M17" s="30">
        <v>39794438.707000002</v>
      </c>
      <c r="N17" s="30">
        <v>39551427.736000001</v>
      </c>
      <c r="O17" s="30">
        <v>40740086.480999999</v>
      </c>
      <c r="P17" s="30">
        <v>41091958.066</v>
      </c>
      <c r="Q17" s="30">
        <v>41309503.097999997</v>
      </c>
      <c r="R17" s="30">
        <v>41447066.656999998</v>
      </c>
      <c r="S17" s="30">
        <v>40666996.092</v>
      </c>
      <c r="T17" s="30">
        <v>41058329.708999999</v>
      </c>
      <c r="U17" s="30">
        <v>39154777.910999998</v>
      </c>
      <c r="V17" s="30">
        <v>40777475.066</v>
      </c>
      <c r="W17" s="31">
        <v>39128895.100000001</v>
      </c>
      <c r="X17" s="30">
        <v>39102536.818999998</v>
      </c>
      <c r="Y17" s="30">
        <v>39030523.961000003</v>
      </c>
      <c r="Z17" s="30">
        <v>37284673.001000002</v>
      </c>
      <c r="AA17" s="30">
        <v>38095619.299000002</v>
      </c>
      <c r="AB17" s="30">
        <v>38861145.502999999</v>
      </c>
      <c r="AC17" s="30">
        <v>39405225.745999999</v>
      </c>
      <c r="AD17" s="30">
        <v>39478523.329000004</v>
      </c>
      <c r="AE17" s="30">
        <v>39271321.494999997</v>
      </c>
      <c r="AF17" s="31">
        <v>37058175.770000003</v>
      </c>
      <c r="AG17" s="30">
        <v>39320402.848999999</v>
      </c>
      <c r="AH17" s="30">
        <v>37771279.328000002</v>
      </c>
      <c r="AN17" s="54">
        <f t="shared" si="0"/>
        <v>-3.3112680365022129E-2</v>
      </c>
    </row>
    <row r="18" spans="1:40" ht="13" x14ac:dyDescent="0.25">
      <c r="A18" s="25" t="s">
        <v>103</v>
      </c>
      <c r="B18" s="26">
        <v>12990410.007999999</v>
      </c>
      <c r="C18" s="26">
        <v>12214659.173</v>
      </c>
      <c r="D18" s="27">
        <v>11448647.41</v>
      </c>
      <c r="E18" s="27">
        <v>11081653.27</v>
      </c>
      <c r="F18" s="26">
        <v>11128823.846999999</v>
      </c>
      <c r="G18" s="26">
        <v>11372389.261</v>
      </c>
      <c r="H18" s="26">
        <v>11455075.975</v>
      </c>
      <c r="I18" s="27">
        <v>11478188</v>
      </c>
      <c r="J18" s="27">
        <v>11255828.279999999</v>
      </c>
      <c r="K18" s="26">
        <v>11030735.641000001</v>
      </c>
      <c r="L18" s="26">
        <v>11345387.572000001</v>
      </c>
      <c r="M18" s="26">
        <v>11327188.460999999</v>
      </c>
      <c r="N18" s="26">
        <v>11280095.396</v>
      </c>
      <c r="O18" s="26">
        <v>11541203.218</v>
      </c>
      <c r="P18" s="27">
        <v>11511853.33</v>
      </c>
      <c r="Q18" s="26">
        <v>11518879.427999999</v>
      </c>
      <c r="R18" s="26">
        <v>11286566.092</v>
      </c>
      <c r="S18" s="26">
        <v>11483326.682</v>
      </c>
      <c r="T18" s="26">
        <v>11099507.991</v>
      </c>
      <c r="U18" s="26">
        <v>9595360.4649999999</v>
      </c>
      <c r="V18" s="26">
        <v>10210694.236</v>
      </c>
      <c r="W18" s="26">
        <v>10231957.084000001</v>
      </c>
      <c r="X18" s="26">
        <v>10041452.863</v>
      </c>
      <c r="Y18" s="26">
        <v>9919113.8589999992</v>
      </c>
      <c r="Z18" s="26">
        <v>9773734.3550000004</v>
      </c>
      <c r="AA18" s="26">
        <v>9775170.4289999995</v>
      </c>
      <c r="AB18" s="26">
        <v>9954548.0779999997</v>
      </c>
      <c r="AC18" s="26">
        <v>10047220.459000001</v>
      </c>
      <c r="AD18" s="26">
        <v>10122535.918</v>
      </c>
      <c r="AE18" s="26">
        <v>10005253.868000001</v>
      </c>
      <c r="AF18" s="26">
        <v>9642337.1079999991</v>
      </c>
      <c r="AG18" s="26">
        <v>10108548.194</v>
      </c>
      <c r="AH18" s="26">
        <v>9472833.9440000001</v>
      </c>
      <c r="AI18" s="50"/>
      <c r="AJ18" s="32">
        <f>AE18/$AE$17</f>
        <v>0.25477252832639879</v>
      </c>
      <c r="AK18" s="50"/>
      <c r="AL18" s="50"/>
      <c r="AN18" s="54">
        <f t="shared" si="0"/>
        <v>-0.11971953128834623</v>
      </c>
    </row>
    <row r="19" spans="1:40" ht="13" x14ac:dyDescent="0.25">
      <c r="A19" s="25" t="s">
        <v>104</v>
      </c>
      <c r="B19" s="30">
        <v>9240632.9389999993</v>
      </c>
      <c r="C19" s="30">
        <v>9356437.5170000009</v>
      </c>
      <c r="D19" s="30">
        <v>9607791.6420000009</v>
      </c>
      <c r="E19" s="30">
        <v>9676760.3949999996</v>
      </c>
      <c r="F19" s="30">
        <v>9749029.3430000003</v>
      </c>
      <c r="G19" s="30">
        <v>9874741.7390000001</v>
      </c>
      <c r="H19" s="30">
        <v>10198296.073999999</v>
      </c>
      <c r="I19" s="30">
        <v>10357856.397</v>
      </c>
      <c r="J19" s="30">
        <v>10756902.195</v>
      </c>
      <c r="K19" s="30">
        <v>10997085.802999999</v>
      </c>
      <c r="L19" s="30">
        <v>11006779.092</v>
      </c>
      <c r="M19" s="30">
        <v>11210355.799000001</v>
      </c>
      <c r="N19" s="30">
        <v>11328326.841</v>
      </c>
      <c r="O19" s="30">
        <v>11487042.051999999</v>
      </c>
      <c r="P19" s="30">
        <v>11771079.316</v>
      </c>
      <c r="Q19" s="30">
        <v>11789139.841</v>
      </c>
      <c r="R19" s="30">
        <v>12025373.604</v>
      </c>
      <c r="S19" s="30">
        <v>12218552.458000001</v>
      </c>
      <c r="T19" s="31">
        <v>12053219.52</v>
      </c>
      <c r="U19" s="30">
        <v>11749908.452</v>
      </c>
      <c r="V19" s="30">
        <v>11722723.505999999</v>
      </c>
      <c r="W19" s="30">
        <v>11675273.297</v>
      </c>
      <c r="X19" s="30">
        <v>11266053.956</v>
      </c>
      <c r="Y19" s="30">
        <v>11109574.698000001</v>
      </c>
      <c r="Z19" s="30">
        <v>11250708.401000001</v>
      </c>
      <c r="AA19" s="31">
        <v>11405198.960000001</v>
      </c>
      <c r="AB19" s="30">
        <v>11667358.436000001</v>
      </c>
      <c r="AC19" s="30">
        <v>11913147.298</v>
      </c>
      <c r="AD19" s="30">
        <v>11972092.775</v>
      </c>
      <c r="AE19" s="30">
        <v>12085403.158</v>
      </c>
      <c r="AF19" s="30">
        <v>10524785.574999999</v>
      </c>
      <c r="AG19" s="30">
        <v>11380307.913000001</v>
      </c>
      <c r="AH19" s="30">
        <v>11718844.009</v>
      </c>
      <c r="AI19" s="174">
        <f>1-AG18-AG19-AG23-AG22</f>
        <v>-37906759.468000002</v>
      </c>
      <c r="AJ19" s="32">
        <f t="shared" ref="AJ19:AJ23" si="1">AE19/$AE$17</f>
        <v>0.30774118868240036</v>
      </c>
      <c r="AK19" s="174">
        <f>AJ19-AJ20</f>
        <v>2.0189456957819596E-2</v>
      </c>
      <c r="AL19" s="174">
        <f>1-AJ18-AJ19-AJ23-AJ22</f>
        <v>3.4989456037911593E-2</v>
      </c>
      <c r="AN19" s="54">
        <f t="shared" si="0"/>
        <v>-6.8604243250694252E-2</v>
      </c>
    </row>
    <row r="20" spans="1:40" ht="13" x14ac:dyDescent="0.25">
      <c r="A20" s="25" t="s">
        <v>105</v>
      </c>
      <c r="B20" s="26">
        <v>8442351.6539999992</v>
      </c>
      <c r="C20" s="26">
        <v>8571679.5429999996</v>
      </c>
      <c r="D20" s="26">
        <v>8818014.7410000004</v>
      </c>
      <c r="E20" s="26">
        <v>8915429.3420000002</v>
      </c>
      <c r="F20" s="26">
        <v>8998580.3310000002</v>
      </c>
      <c r="G20" s="26">
        <v>9127242.7760000005</v>
      </c>
      <c r="H20" s="27">
        <v>9410917.8200000003</v>
      </c>
      <c r="I20" s="26">
        <v>9561610.2229999993</v>
      </c>
      <c r="J20" s="26">
        <v>9944712.4189999998</v>
      </c>
      <c r="K20" s="26">
        <v>10172238.207</v>
      </c>
      <c r="L20" s="26">
        <v>10180615.955</v>
      </c>
      <c r="M20" s="26">
        <v>10367775.107000001</v>
      </c>
      <c r="N20" s="26">
        <v>10507216.942</v>
      </c>
      <c r="O20" s="26">
        <v>10620552.353</v>
      </c>
      <c r="P20" s="26">
        <v>10878753.011</v>
      </c>
      <c r="Q20" s="26">
        <v>10892444.898</v>
      </c>
      <c r="R20" s="26">
        <v>11139386.032</v>
      </c>
      <c r="S20" s="26">
        <v>11321929.481000001</v>
      </c>
      <c r="T20" s="26">
        <v>11172530.853</v>
      </c>
      <c r="U20" s="26">
        <v>10936772.718</v>
      </c>
      <c r="V20" s="26">
        <v>10912285.243000001</v>
      </c>
      <c r="W20" s="26">
        <v>10858756.302999999</v>
      </c>
      <c r="X20" s="26">
        <v>10454353.289000001</v>
      </c>
      <c r="Y20" s="26">
        <v>10368640.528000001</v>
      </c>
      <c r="Z20" s="26">
        <v>10539547.181</v>
      </c>
      <c r="AA20" s="26">
        <v>10682282.909</v>
      </c>
      <c r="AB20" s="26">
        <v>10916324.081</v>
      </c>
      <c r="AC20" s="26">
        <v>11134776.014</v>
      </c>
      <c r="AD20" s="26">
        <v>11183741.280999999</v>
      </c>
      <c r="AE20" s="26">
        <v>11292536.503</v>
      </c>
      <c r="AF20" s="26">
        <v>9954214.7349999994</v>
      </c>
      <c r="AG20" s="26">
        <v>10730169.353</v>
      </c>
      <c r="AH20" s="26">
        <v>10995668.210999999</v>
      </c>
      <c r="AI20" s="174">
        <f>AG21-AG23-AG22</f>
        <v>1413642.3780000005</v>
      </c>
      <c r="AJ20" s="32">
        <f t="shared" si="1"/>
        <v>0.28755173172458076</v>
      </c>
      <c r="AK20" s="174"/>
      <c r="AL20" s="174">
        <f>AJ21-AJ23-AJ22</f>
        <v>3.4989456063375557E-2</v>
      </c>
      <c r="AN20" s="54">
        <f t="shared" si="0"/>
        <v>-5.2266720879428519E-2</v>
      </c>
    </row>
    <row r="21" spans="1:40" ht="13" x14ac:dyDescent="0.25">
      <c r="A21" s="25" t="s">
        <v>106</v>
      </c>
      <c r="B21" s="30">
        <v>15721304.627</v>
      </c>
      <c r="C21" s="30">
        <v>16489649.404999999</v>
      </c>
      <c r="D21" s="31">
        <v>15905447.76</v>
      </c>
      <c r="E21" s="30">
        <v>16250939.223999999</v>
      </c>
      <c r="F21" s="31">
        <v>15738800.4</v>
      </c>
      <c r="G21" s="30">
        <v>16121494.989</v>
      </c>
      <c r="H21" s="30">
        <v>17407199.269000001</v>
      </c>
      <c r="I21" s="30">
        <v>16753484.192</v>
      </c>
      <c r="J21" s="30">
        <v>16788413.592999998</v>
      </c>
      <c r="K21" s="30">
        <v>16640731.737</v>
      </c>
      <c r="L21" s="31">
        <v>16421328.98</v>
      </c>
      <c r="M21" s="30">
        <v>17256894.447000001</v>
      </c>
      <c r="N21" s="30">
        <v>16943005.500999998</v>
      </c>
      <c r="O21" s="30">
        <v>17711841.213</v>
      </c>
      <c r="P21" s="30">
        <v>17809025.423</v>
      </c>
      <c r="Q21" s="30">
        <v>18001483.829</v>
      </c>
      <c r="R21" s="30">
        <v>18135126.962000001</v>
      </c>
      <c r="S21" s="30">
        <v>16965116.951000001</v>
      </c>
      <c r="T21" s="30">
        <v>17905602.195</v>
      </c>
      <c r="U21" s="30">
        <v>17809508.995000001</v>
      </c>
      <c r="V21" s="30">
        <v>18844057.324000001</v>
      </c>
      <c r="W21" s="30">
        <v>17221664.719000001</v>
      </c>
      <c r="X21" s="30">
        <v>17795029.999000002</v>
      </c>
      <c r="Y21" s="30">
        <v>18001835.405999999</v>
      </c>
      <c r="Z21" s="30">
        <v>16260230.247</v>
      </c>
      <c r="AA21" s="30">
        <v>16915249.905999999</v>
      </c>
      <c r="AB21" s="30">
        <v>17239238.989</v>
      </c>
      <c r="AC21" s="30">
        <v>17444857.991999999</v>
      </c>
      <c r="AD21" s="30">
        <v>17383894.638999999</v>
      </c>
      <c r="AE21" s="31">
        <v>17180664.469999999</v>
      </c>
      <c r="AF21" s="30">
        <v>16891053.094000001</v>
      </c>
      <c r="AG21" s="30">
        <v>17831546.739</v>
      </c>
      <c r="AH21" s="30">
        <v>16579601.374</v>
      </c>
      <c r="AI21" s="50"/>
      <c r="AJ21" s="32">
        <f t="shared" si="1"/>
        <v>0.43748628301666476</v>
      </c>
      <c r="AK21" s="50"/>
      <c r="AL21" s="50"/>
      <c r="AN21" s="54">
        <f t="shared" si="0"/>
        <v>5.107125347278707E-2</v>
      </c>
    </row>
    <row r="22" spans="1:40" ht="13" x14ac:dyDescent="0.25">
      <c r="A22" s="25" t="s">
        <v>108</v>
      </c>
      <c r="B22" s="26">
        <v>3968608.1320000002</v>
      </c>
      <c r="C22" s="26">
        <v>4141986.594</v>
      </c>
      <c r="D22" s="26">
        <v>4006036.5970000001</v>
      </c>
      <c r="E22" s="26">
        <v>4002654.6090000002</v>
      </c>
      <c r="F22" s="26">
        <v>3921833.6159999999</v>
      </c>
      <c r="G22" s="26">
        <v>3993244.3139999998</v>
      </c>
      <c r="H22" s="27">
        <v>4377548.2300000004</v>
      </c>
      <c r="I22" s="26">
        <v>4190057.0449999999</v>
      </c>
      <c r="J22" s="26">
        <v>4228666.1859999998</v>
      </c>
      <c r="K22" s="26">
        <v>4374901.5860000001</v>
      </c>
      <c r="L22" s="27">
        <v>4385789.96</v>
      </c>
      <c r="M22" s="26">
        <v>4654721.0609999998</v>
      </c>
      <c r="N22" s="26">
        <v>4606007.5590000004</v>
      </c>
      <c r="O22" s="26">
        <v>5156834.6890000002</v>
      </c>
      <c r="P22" s="27">
        <v>5292510.78</v>
      </c>
      <c r="Q22" s="26">
        <v>5358205.5590000004</v>
      </c>
      <c r="R22" s="26">
        <v>5568742.2769999998</v>
      </c>
      <c r="S22" s="26">
        <v>5287796.9589999998</v>
      </c>
      <c r="T22" s="26">
        <v>5617802.2189999996</v>
      </c>
      <c r="U22" s="26">
        <v>5624669.2649999997</v>
      </c>
      <c r="V22" s="26">
        <v>5860419.1710000001</v>
      </c>
      <c r="W22" s="26">
        <v>5372499.0580000002</v>
      </c>
      <c r="X22" s="26">
        <v>5489455.1169999996</v>
      </c>
      <c r="Y22" s="26">
        <v>5552128.9740000004</v>
      </c>
      <c r="Z22" s="26">
        <v>5165489.2779999999</v>
      </c>
      <c r="AA22" s="26">
        <v>5383978.3210000005</v>
      </c>
      <c r="AB22" s="26">
        <v>5450676.8490000004</v>
      </c>
      <c r="AC22" s="26">
        <v>5605419.8689999999</v>
      </c>
      <c r="AD22" s="26">
        <v>5525599.2549999999</v>
      </c>
      <c r="AE22" s="26">
        <v>5395769.5269999998</v>
      </c>
      <c r="AF22" s="26">
        <v>5082174.023</v>
      </c>
      <c r="AG22" s="26">
        <v>5443100.3310000002</v>
      </c>
      <c r="AH22" s="26">
        <v>5079758.9249999998</v>
      </c>
      <c r="AI22" s="50"/>
      <c r="AJ22" s="32">
        <f t="shared" si="1"/>
        <v>0.13739719779195581</v>
      </c>
      <c r="AK22" s="50"/>
      <c r="AL22" s="50"/>
      <c r="AN22" s="54">
        <f t="shared" si="0"/>
        <v>2.9370146623286963E-2</v>
      </c>
    </row>
    <row r="23" spans="1:40" ht="13" x14ac:dyDescent="0.25">
      <c r="A23" s="25" t="s">
        <v>107</v>
      </c>
      <c r="B23" s="30">
        <v>10041492.809</v>
      </c>
      <c r="C23" s="30">
        <v>10605864.104</v>
      </c>
      <c r="D23" s="31">
        <v>10259826.800000001</v>
      </c>
      <c r="E23" s="30">
        <v>10624166.904999999</v>
      </c>
      <c r="F23" s="30">
        <v>10188047.108999999</v>
      </c>
      <c r="G23" s="30">
        <v>10455177.942</v>
      </c>
      <c r="H23" s="30">
        <v>11293842.783</v>
      </c>
      <c r="I23" s="30">
        <v>10890427.173</v>
      </c>
      <c r="J23" s="30">
        <v>10895595.494000001</v>
      </c>
      <c r="K23" s="30">
        <v>10695476.958000001</v>
      </c>
      <c r="L23" s="30">
        <v>10406758.227</v>
      </c>
      <c r="M23" s="30">
        <v>10962380.877</v>
      </c>
      <c r="N23" s="30">
        <v>10732622.137</v>
      </c>
      <c r="O23" s="30">
        <v>11104499.931</v>
      </c>
      <c r="P23" s="30">
        <v>11026167.213</v>
      </c>
      <c r="Q23" s="30">
        <v>11150444.056</v>
      </c>
      <c r="R23" s="30">
        <v>11111496.561000001</v>
      </c>
      <c r="S23" s="31">
        <v>10435028.470000001</v>
      </c>
      <c r="T23" s="30">
        <v>11064224.301000001</v>
      </c>
      <c r="U23" s="30">
        <v>10985678.129000001</v>
      </c>
      <c r="V23" s="30">
        <v>11708630.584000001</v>
      </c>
      <c r="W23" s="30">
        <v>10579571.989</v>
      </c>
      <c r="X23" s="30">
        <v>11045255.743000001</v>
      </c>
      <c r="Y23" s="30">
        <v>11177737.007999999</v>
      </c>
      <c r="Z23" s="30">
        <v>9846082.1569999997</v>
      </c>
      <c r="AA23" s="30">
        <v>10297322.938999999</v>
      </c>
      <c r="AB23" s="31">
        <v>10545326.310000001</v>
      </c>
      <c r="AC23" s="30">
        <v>10580857.393999999</v>
      </c>
      <c r="AD23" s="30">
        <v>10498374.738</v>
      </c>
      <c r="AE23" s="30">
        <v>10410812.765000001</v>
      </c>
      <c r="AF23" s="30">
        <v>10414359.014</v>
      </c>
      <c r="AG23" s="31">
        <v>10974804.029999999</v>
      </c>
      <c r="AH23" s="30">
        <v>10152762.526000001</v>
      </c>
      <c r="AI23" s="50"/>
      <c r="AJ23" s="32">
        <f t="shared" si="1"/>
        <v>0.26509962916133339</v>
      </c>
      <c r="AK23" s="50"/>
      <c r="AL23" s="50"/>
      <c r="AN23" s="54">
        <f t="shared" si="0"/>
        <v>5.1727272383761846E-2</v>
      </c>
    </row>
    <row r="25" spans="1:40" x14ac:dyDescent="0.25">
      <c r="B25" s="54">
        <f>B19/$B19-1</f>
        <v>0</v>
      </c>
      <c r="C25" s="54">
        <f t="shared" ref="C25:AH25" si="2">C19/$B19-1</f>
        <v>1.2532104539208611E-2</v>
      </c>
      <c r="D25" s="54">
        <f t="shared" si="2"/>
        <v>3.973306865706272E-2</v>
      </c>
      <c r="E25" s="54">
        <f t="shared" si="2"/>
        <v>4.719670815614041E-2</v>
      </c>
      <c r="F25" s="54">
        <f t="shared" si="2"/>
        <v>5.5017487152240196E-2</v>
      </c>
      <c r="G25" s="54">
        <f t="shared" si="2"/>
        <v>6.862179292110504E-2</v>
      </c>
      <c r="H25" s="54">
        <f t="shared" si="2"/>
        <v>0.10363609736711776</v>
      </c>
      <c r="I25" s="54">
        <f t="shared" si="2"/>
        <v>0.12090334778744105</v>
      </c>
      <c r="J25" s="54">
        <f t="shared" si="2"/>
        <v>0.16408716437600313</v>
      </c>
      <c r="K25" s="54">
        <f t="shared" si="2"/>
        <v>0.19007928088853188</v>
      </c>
      <c r="L25" s="54">
        <f t="shared" si="2"/>
        <v>0.19112826628422797</v>
      </c>
      <c r="M25" s="54">
        <f t="shared" si="2"/>
        <v>0.21315886833755782</v>
      </c>
      <c r="N25" s="54">
        <f t="shared" si="2"/>
        <v>0.22592542261784998</v>
      </c>
      <c r="O25" s="54">
        <f t="shared" si="2"/>
        <v>0.24310121696524201</v>
      </c>
      <c r="P25" s="54">
        <f t="shared" si="2"/>
        <v>0.27383907506165261</v>
      </c>
      <c r="Q25" s="54">
        <f t="shared" si="2"/>
        <v>0.2757935434535066</v>
      </c>
      <c r="R25" s="54">
        <f t="shared" si="2"/>
        <v>0.30135821684324582</v>
      </c>
      <c r="S25" s="54">
        <f t="shared" si="2"/>
        <v>0.32226358720859061</v>
      </c>
      <c r="T25" s="54">
        <f t="shared" si="2"/>
        <v>0.30437163769697051</v>
      </c>
      <c r="U25" s="54">
        <f t="shared" si="2"/>
        <v>0.27154801295154019</v>
      </c>
      <c r="V25" s="54">
        <f t="shared" si="2"/>
        <v>0.26860612074789403</v>
      </c>
      <c r="W25" s="54">
        <f t="shared" si="2"/>
        <v>0.26347116848723928</v>
      </c>
      <c r="X25" s="54">
        <f t="shared" si="2"/>
        <v>0.21918639452193056</v>
      </c>
      <c r="Y25" s="54">
        <f t="shared" si="2"/>
        <v>0.20225256985505302</v>
      </c>
      <c r="Z25" s="54">
        <f t="shared" si="2"/>
        <v>0.21752573392635233</v>
      </c>
      <c r="AA25" s="54">
        <f t="shared" si="2"/>
        <v>0.23424434617075551</v>
      </c>
      <c r="AB25" s="54">
        <f t="shared" si="2"/>
        <v>0.26261464047100391</v>
      </c>
      <c r="AC25" s="54">
        <f t="shared" si="2"/>
        <v>0.28921334465312221</v>
      </c>
      <c r="AD25" s="54">
        <f t="shared" si="2"/>
        <v>0.29559228832387685</v>
      </c>
      <c r="AE25" s="54">
        <f t="shared" si="2"/>
        <v>0.30785447682849476</v>
      </c>
      <c r="AF25" s="54">
        <f t="shared" si="2"/>
        <v>0.13896803871304608</v>
      </c>
      <c r="AG25" s="54">
        <f t="shared" si="2"/>
        <v>0.23155069443019682</v>
      </c>
      <c r="AH25" s="54">
        <f t="shared" si="2"/>
        <v>0.26818629052353504</v>
      </c>
    </row>
    <row r="27" spans="1:40" x14ac:dyDescent="0.25">
      <c r="AF27" s="12">
        <f>AF19/AE19-1</f>
        <v>-0.12913243874424996</v>
      </c>
      <c r="AG27" s="12">
        <f>AG19/AF19-1</f>
        <v>8.1286438750083567E-2</v>
      </c>
      <c r="AH27" s="12">
        <f>AH19/AG19-1</f>
        <v>2.9747533949699312E-2</v>
      </c>
    </row>
    <row r="29" spans="1:40" ht="13" x14ac:dyDescent="0.25">
      <c r="A29" s="15" t="s">
        <v>314</v>
      </c>
    </row>
    <row r="30" spans="1:40" x14ac:dyDescent="0.25">
      <c r="A30" s="2" t="s">
        <v>72</v>
      </c>
    </row>
    <row r="31" spans="1:40" x14ac:dyDescent="0.25">
      <c r="A31" s="2"/>
    </row>
    <row r="32" spans="1:40" ht="13" x14ac:dyDescent="0.25">
      <c r="A32" s="84"/>
      <c r="B32" s="175">
        <v>1990</v>
      </c>
      <c r="C32" s="175">
        <v>1991</v>
      </c>
      <c r="D32" s="175">
        <v>1992</v>
      </c>
      <c r="E32" s="175">
        <v>1993</v>
      </c>
      <c r="F32" s="175">
        <v>1994</v>
      </c>
      <c r="G32" s="175">
        <v>1995</v>
      </c>
      <c r="H32" s="175">
        <v>1996</v>
      </c>
      <c r="I32" s="175">
        <v>1997</v>
      </c>
      <c r="J32" s="175">
        <v>1998</v>
      </c>
      <c r="K32" s="175">
        <v>1999</v>
      </c>
      <c r="L32" s="175">
        <v>2000</v>
      </c>
      <c r="M32" s="175">
        <v>2001</v>
      </c>
      <c r="N32" s="175">
        <v>2002</v>
      </c>
      <c r="O32" s="175">
        <v>2003</v>
      </c>
      <c r="P32" s="175">
        <v>2004</v>
      </c>
      <c r="Q32" s="175">
        <v>2005</v>
      </c>
      <c r="R32" s="175">
        <v>2006</v>
      </c>
      <c r="S32" s="175">
        <v>2007</v>
      </c>
      <c r="T32" s="175">
        <v>2008</v>
      </c>
      <c r="U32" s="175">
        <v>2009</v>
      </c>
      <c r="V32" s="175">
        <v>2010</v>
      </c>
      <c r="W32" s="175">
        <v>2011</v>
      </c>
      <c r="X32" s="175">
        <v>2012</v>
      </c>
      <c r="Y32" s="175">
        <v>2013</v>
      </c>
      <c r="Z32" s="175">
        <v>2014</v>
      </c>
      <c r="AA32" s="173">
        <v>2015</v>
      </c>
      <c r="AB32" s="173">
        <v>2016</v>
      </c>
      <c r="AC32" s="173">
        <v>2017</v>
      </c>
      <c r="AD32" s="173">
        <v>2018</v>
      </c>
      <c r="AE32" s="173">
        <v>2019</v>
      </c>
      <c r="AF32" s="173">
        <v>2020</v>
      </c>
      <c r="AG32" s="173">
        <v>2021</v>
      </c>
      <c r="AH32" s="173">
        <v>2022</v>
      </c>
    </row>
    <row r="33" spans="1:44" x14ac:dyDescent="0.25">
      <c r="A33" s="176" t="s">
        <v>52</v>
      </c>
      <c r="B33" s="177">
        <f t="shared" ref="B33:AB33" si="3">(B13-B14+B15)/B12</f>
        <v>0.28513899431634732</v>
      </c>
      <c r="C33" s="177">
        <f t="shared" si="3"/>
        <v>0.28658277166349261</v>
      </c>
      <c r="D33" s="177">
        <f t="shared" si="3"/>
        <v>0.28692395556840272</v>
      </c>
      <c r="E33" s="177">
        <f t="shared" si="3"/>
        <v>0.28311912991569427</v>
      </c>
      <c r="F33" s="177">
        <f t="shared" si="3"/>
        <v>0.28746110756798571</v>
      </c>
      <c r="G33" s="177">
        <f t="shared" si="3"/>
        <v>0.28937095611417285</v>
      </c>
      <c r="H33" s="177">
        <f t="shared" si="3"/>
        <v>0.2856964499574523</v>
      </c>
      <c r="I33" s="177">
        <f t="shared" si="3"/>
        <v>0.28467547693633727</v>
      </c>
      <c r="J33" s="177">
        <f t="shared" si="3"/>
        <v>0.28136177200163737</v>
      </c>
      <c r="K33" s="177">
        <f t="shared" si="3"/>
        <v>0.28176708372622367</v>
      </c>
      <c r="L33" s="177">
        <f t="shared" si="3"/>
        <v>0.28287477504861136</v>
      </c>
      <c r="M33" s="177">
        <f t="shared" si="3"/>
        <v>0.27948836461971954</v>
      </c>
      <c r="N33" s="177">
        <f t="shared" si="3"/>
        <v>0.28529491481939345</v>
      </c>
      <c r="O33" s="177">
        <f t="shared" si="3"/>
        <v>0.2873865716801986</v>
      </c>
      <c r="P33" s="177">
        <f t="shared" si="3"/>
        <v>0.28675403928653947</v>
      </c>
      <c r="Q33" s="177">
        <f t="shared" si="3"/>
        <v>0.28388946182068492</v>
      </c>
      <c r="R33" s="177">
        <f t="shared" si="3"/>
        <v>0.2863620905024637</v>
      </c>
      <c r="S33" s="177">
        <f t="shared" si="3"/>
        <v>0.28898203205302492</v>
      </c>
      <c r="T33" s="177">
        <f t="shared" si="3"/>
        <v>0.28239354928322224</v>
      </c>
      <c r="U33" s="177">
        <f t="shared" si="3"/>
        <v>0.27565058170104756</v>
      </c>
      <c r="V33" s="177">
        <f t="shared" si="3"/>
        <v>0.27480415179432349</v>
      </c>
      <c r="W33" s="177">
        <f t="shared" si="3"/>
        <v>0.27918298573145928</v>
      </c>
      <c r="X33" s="177">
        <f t="shared" si="3"/>
        <v>0.27936835580831337</v>
      </c>
      <c r="Y33" s="177">
        <f t="shared" si="3"/>
        <v>0.2711435997217424</v>
      </c>
      <c r="Z33" s="177">
        <f t="shared" si="3"/>
        <v>0.27624624518018387</v>
      </c>
      <c r="AA33" s="177">
        <f t="shared" si="3"/>
        <v>0.27485750107746326</v>
      </c>
      <c r="AB33" s="178">
        <f t="shared" si="3"/>
        <v>0.26542925390856004</v>
      </c>
      <c r="AC33" s="178">
        <f t="shared" ref="AC33:AE33" si="4">(AC13-AC14+AC15)/AC12</f>
        <v>0.26188060628298471</v>
      </c>
      <c r="AD33" s="178">
        <f t="shared" si="4"/>
        <v>0.25697174292267033</v>
      </c>
      <c r="AE33" s="178">
        <f t="shared" si="4"/>
        <v>0.2472732122063144</v>
      </c>
      <c r="AF33" s="178">
        <f t="shared" ref="AF33:AG33" si="5">(AF13-AF14+AF15)/AF12</f>
        <v>0.24227445489989283</v>
      </c>
      <c r="AG33" s="178">
        <f t="shared" si="5"/>
        <v>0.2437520445788445</v>
      </c>
      <c r="AH33" s="178">
        <f t="shared" ref="AH33" si="6">(AH13-AH14+AH15)/AH12</f>
        <v>0.23843964434050718</v>
      </c>
    </row>
    <row r="34" spans="1:44" x14ac:dyDescent="0.25">
      <c r="A34" s="179" t="s">
        <v>53</v>
      </c>
      <c r="B34" s="180">
        <f t="shared" ref="B34:AB34" si="7">B16/B12</f>
        <v>6.0966098182068384E-2</v>
      </c>
      <c r="C34" s="180">
        <f t="shared" si="7"/>
        <v>6.0081578541608144E-2</v>
      </c>
      <c r="D34" s="180">
        <f t="shared" si="7"/>
        <v>6.2789933407877224E-2</v>
      </c>
      <c r="E34" s="180">
        <f t="shared" si="7"/>
        <v>5.8284874033122741E-2</v>
      </c>
      <c r="F34" s="180">
        <f t="shared" si="7"/>
        <v>6.4181126635938127E-2</v>
      </c>
      <c r="G34" s="180">
        <f t="shared" si="7"/>
        <v>6.5313049260207118E-2</v>
      </c>
      <c r="H34" s="180">
        <f t="shared" si="7"/>
        <v>6.2540393276260833E-2</v>
      </c>
      <c r="I34" s="180">
        <f t="shared" si="7"/>
        <v>6.6762184446912176E-2</v>
      </c>
      <c r="J34" s="180">
        <f t="shared" si="7"/>
        <v>6.7273081074806965E-2</v>
      </c>
      <c r="K34" s="180">
        <f t="shared" si="7"/>
        <v>6.6358356660057849E-2</v>
      </c>
      <c r="L34" s="180">
        <f t="shared" si="7"/>
        <v>6.7698353138630568E-2</v>
      </c>
      <c r="M34" s="180">
        <f t="shared" si="7"/>
        <v>6.6086513539459796E-2</v>
      </c>
      <c r="N34" s="180">
        <f t="shared" si="7"/>
        <v>6.5793942576676534E-2</v>
      </c>
      <c r="O34" s="180">
        <f t="shared" si="7"/>
        <v>6.3720425602755593E-2</v>
      </c>
      <c r="P34" s="180">
        <f t="shared" si="7"/>
        <v>6.4144198328859633E-2</v>
      </c>
      <c r="Q34" s="180">
        <f t="shared" si="7"/>
        <v>6.5386338665835972E-2</v>
      </c>
      <c r="R34" s="180">
        <f t="shared" si="7"/>
        <v>6.4807579994769743E-2</v>
      </c>
      <c r="S34" s="180">
        <f t="shared" si="7"/>
        <v>6.5649311662344681E-2</v>
      </c>
      <c r="T34" s="180">
        <f t="shared" si="7"/>
        <v>6.3916712544460699E-2</v>
      </c>
      <c r="U34" s="180">
        <f t="shared" si="7"/>
        <v>6.2063561490481124E-2</v>
      </c>
      <c r="V34" s="180">
        <f t="shared" si="7"/>
        <v>6.3030249299258045E-2</v>
      </c>
      <c r="W34" s="180">
        <f t="shared" si="7"/>
        <v>6.3742755281110522E-2</v>
      </c>
      <c r="X34" s="180">
        <f t="shared" si="7"/>
        <v>6.1898593512868048E-2</v>
      </c>
      <c r="Y34" s="180">
        <f t="shared" si="7"/>
        <v>6.035400648482598E-2</v>
      </c>
      <c r="Z34" s="180">
        <f t="shared" si="7"/>
        <v>6.3917076042857901E-2</v>
      </c>
      <c r="AA34" s="180">
        <f t="shared" si="7"/>
        <v>6.1249088891284942E-2</v>
      </c>
      <c r="AB34" s="181">
        <f t="shared" si="7"/>
        <v>6.041940135724512E-2</v>
      </c>
      <c r="AC34" s="181">
        <f t="shared" ref="AC34:AE34" si="8">AC16/AC12</f>
        <v>6.3897785903461929E-2</v>
      </c>
      <c r="AD34" s="181">
        <f t="shared" si="8"/>
        <v>6.1978585176677169E-2</v>
      </c>
      <c r="AE34" s="181">
        <f t="shared" si="8"/>
        <v>6.2094238224083186E-2</v>
      </c>
      <c r="AF34" s="181">
        <f t="shared" ref="AF34:AG34" si="9">AF16/AF12</f>
        <v>6.7107253998619026E-2</v>
      </c>
      <c r="AG34" s="181">
        <f t="shared" si="9"/>
        <v>6.4701725194655293E-2</v>
      </c>
      <c r="AH34" s="181">
        <f t="shared" ref="AH34" si="10">AH16/AH12</f>
        <v>5.7637558817832425E-2</v>
      </c>
    </row>
    <row r="35" spans="1:44" x14ac:dyDescent="0.25">
      <c r="A35" s="179" t="s">
        <v>54</v>
      </c>
      <c r="B35" s="180">
        <f t="shared" ref="B35:AB35" si="11">B18/B12</f>
        <v>0.21299996164937857</v>
      </c>
      <c r="C35" s="180">
        <f t="shared" si="11"/>
        <v>0.2010553764132014</v>
      </c>
      <c r="D35" s="180">
        <f t="shared" si="11"/>
        <v>0.19381176232396438</v>
      </c>
      <c r="E35" s="180">
        <f t="shared" si="11"/>
        <v>0.18778895121490324</v>
      </c>
      <c r="F35" s="180">
        <f t="shared" si="11"/>
        <v>0.18957048672469906</v>
      </c>
      <c r="G35" s="180">
        <f t="shared" si="11"/>
        <v>0.18712336464110663</v>
      </c>
      <c r="H35" s="180">
        <f t="shared" si="11"/>
        <v>0.18236212122317452</v>
      </c>
      <c r="I35" s="180">
        <f t="shared" si="11"/>
        <v>0.18382035036251426</v>
      </c>
      <c r="J35" s="180">
        <f t="shared" si="11"/>
        <v>0.17925761954780137</v>
      </c>
      <c r="K35" s="180">
        <f t="shared" si="11"/>
        <v>0.1771603063536123</v>
      </c>
      <c r="L35" s="180">
        <f t="shared" si="11"/>
        <v>0.18087539835885597</v>
      </c>
      <c r="M35" s="180">
        <f t="shared" si="11"/>
        <v>0.17612478841659976</v>
      </c>
      <c r="N35" s="180">
        <f t="shared" si="11"/>
        <v>0.17516159209055132</v>
      </c>
      <c r="O35" s="180">
        <f t="shared" si="11"/>
        <v>0.1749218177156622</v>
      </c>
      <c r="P35" s="180">
        <f t="shared" si="11"/>
        <v>0.17217977483001809</v>
      </c>
      <c r="Q35" s="180">
        <f t="shared" si="11"/>
        <v>0.1715458520508483</v>
      </c>
      <c r="R35" s="180">
        <f t="shared" si="11"/>
        <v>0.16664702029424444</v>
      </c>
      <c r="S35" s="180">
        <f t="shared" si="11"/>
        <v>0.17177319288946988</v>
      </c>
      <c r="T35" s="180">
        <f t="shared" si="11"/>
        <v>0.16644121319723038</v>
      </c>
      <c r="U35" s="180">
        <f t="shared" si="11"/>
        <v>0.1529068543096278</v>
      </c>
      <c r="V35" s="180">
        <f t="shared" si="11"/>
        <v>0.15636400904883377</v>
      </c>
      <c r="W35" s="180">
        <f t="shared" si="11"/>
        <v>0.16142823050928573</v>
      </c>
      <c r="X35" s="180">
        <f t="shared" si="11"/>
        <v>0.16045526002360649</v>
      </c>
      <c r="Y35" s="180">
        <f t="shared" si="11"/>
        <v>0.16010392974340529</v>
      </c>
      <c r="Z35" s="180">
        <f t="shared" si="11"/>
        <v>0.16339061821400289</v>
      </c>
      <c r="AA35" s="180">
        <f t="shared" si="11"/>
        <v>0.16196663464696695</v>
      </c>
      <c r="AB35" s="181">
        <f t="shared" si="11"/>
        <v>0.16309920609238185</v>
      </c>
      <c r="AC35" s="181">
        <f t="shared" ref="AC35:AE35" si="12">AC18/AC12</f>
        <v>0.16143992593755699</v>
      </c>
      <c r="AD35" s="181">
        <f t="shared" si="12"/>
        <v>0.16423573477086403</v>
      </c>
      <c r="AE35" s="181">
        <f t="shared" si="12"/>
        <v>0.16382540741372656</v>
      </c>
      <c r="AF35" s="181">
        <f t="shared" ref="AF35:AG35" si="13">AF18/AF12</f>
        <v>0.17184219789041788</v>
      </c>
      <c r="AG35" s="181">
        <f t="shared" si="13"/>
        <v>0.16982664012837015</v>
      </c>
      <c r="AH35" s="181">
        <f t="shared" ref="AH35" si="14">AH18/AH12</f>
        <v>0.16707515043554161</v>
      </c>
    </row>
    <row r="36" spans="1:44" x14ac:dyDescent="0.25">
      <c r="A36" s="179" t="s">
        <v>251</v>
      </c>
      <c r="B36" s="180">
        <f>B19/B12</f>
        <v>0.15151596142160692</v>
      </c>
      <c r="C36" s="180">
        <f t="shared" ref="C36:AB36" si="15">C19/C12</f>
        <v>0.15400855973331337</v>
      </c>
      <c r="D36" s="180">
        <f t="shared" si="15"/>
        <v>0.16264829926992008</v>
      </c>
      <c r="E36" s="180">
        <f t="shared" si="15"/>
        <v>0.16398173101611244</v>
      </c>
      <c r="F36" s="180">
        <f t="shared" si="15"/>
        <v>0.16606680661443696</v>
      </c>
      <c r="G36" s="180">
        <f t="shared" si="15"/>
        <v>0.16248079948339469</v>
      </c>
      <c r="H36" s="180">
        <f t="shared" si="15"/>
        <v>0.16235448014273104</v>
      </c>
      <c r="I36" s="180">
        <f t="shared" si="15"/>
        <v>0.16587851600802755</v>
      </c>
      <c r="J36" s="180">
        <f t="shared" si="15"/>
        <v>0.17131184247102069</v>
      </c>
      <c r="K36" s="180">
        <f t="shared" si="15"/>
        <v>0.17661986954115966</v>
      </c>
      <c r="L36" s="180">
        <f t="shared" si="15"/>
        <v>0.17547708619728297</v>
      </c>
      <c r="M36" s="180">
        <f t="shared" si="15"/>
        <v>0.17430817452818909</v>
      </c>
      <c r="N36" s="180">
        <f t="shared" si="15"/>
        <v>0.17591054822952368</v>
      </c>
      <c r="O36" s="180">
        <f t="shared" si="15"/>
        <v>0.17410093540145566</v>
      </c>
      <c r="P36" s="180">
        <f t="shared" si="15"/>
        <v>0.17605695000069665</v>
      </c>
      <c r="Q36" s="180">
        <f t="shared" si="15"/>
        <v>0.17557072731006865</v>
      </c>
      <c r="R36" s="180">
        <f t="shared" si="15"/>
        <v>0.17755557028564284</v>
      </c>
      <c r="S36" s="180">
        <f t="shared" si="15"/>
        <v>0.18277105810183208</v>
      </c>
      <c r="T36" s="180">
        <f t="shared" si="15"/>
        <v>0.18074246907773037</v>
      </c>
      <c r="U36" s="180">
        <f t="shared" si="15"/>
        <v>0.18724065097656845</v>
      </c>
      <c r="V36" s="180">
        <f t="shared" si="15"/>
        <v>0.1795188458299419</v>
      </c>
      <c r="W36" s="180">
        <f t="shared" si="15"/>
        <v>0.18419923906778421</v>
      </c>
      <c r="X36" s="180">
        <f t="shared" si="15"/>
        <v>0.18002351269414713</v>
      </c>
      <c r="Y36" s="180">
        <f t="shared" si="15"/>
        <v>0.17931909969092991</v>
      </c>
      <c r="Z36" s="180">
        <f t="shared" si="15"/>
        <v>0.18808166195395493</v>
      </c>
      <c r="AA36" s="180">
        <f t="shared" si="15"/>
        <v>0.18897488350177669</v>
      </c>
      <c r="AB36" s="181">
        <f t="shared" si="15"/>
        <v>0.19116256038909799</v>
      </c>
      <c r="AC36" s="181">
        <f t="shared" ref="AC36:AE36" si="16">AC19/AC12</f>
        <v>0.19142185894304037</v>
      </c>
      <c r="AD36" s="181">
        <f t="shared" si="16"/>
        <v>0.19424435433720511</v>
      </c>
      <c r="AE36" s="181">
        <f t="shared" si="16"/>
        <v>0.19788564310705078</v>
      </c>
      <c r="AF36" s="181">
        <f t="shared" ref="AF36:AG36" si="17">AF19/AF12</f>
        <v>0.18756887103986591</v>
      </c>
      <c r="AG36" s="181">
        <f t="shared" si="17"/>
        <v>0.19119258467187697</v>
      </c>
      <c r="AH36" s="181">
        <f t="shared" ref="AH36" si="18">AH19/AH12</f>
        <v>0.20668868865525217</v>
      </c>
    </row>
    <row r="37" spans="1:44" x14ac:dyDescent="0.25">
      <c r="A37" s="179" t="s">
        <v>77</v>
      </c>
      <c r="B37" s="180">
        <f t="shared" ref="B37:AB37" si="19">B23/B12</f>
        <v>0.16464742697900461</v>
      </c>
      <c r="C37" s="180">
        <f t="shared" si="19"/>
        <v>0.17457433477394832</v>
      </c>
      <c r="D37" s="180">
        <f t="shared" si="19"/>
        <v>0.17368646636018989</v>
      </c>
      <c r="E37" s="180">
        <f t="shared" si="19"/>
        <v>0.18003641803368159</v>
      </c>
      <c r="F37" s="180">
        <f t="shared" si="19"/>
        <v>0.17354511813464715</v>
      </c>
      <c r="G37" s="180">
        <f t="shared" si="19"/>
        <v>0.17203140250727658</v>
      </c>
      <c r="H37" s="180">
        <f t="shared" si="19"/>
        <v>0.179795326645044</v>
      </c>
      <c r="I37" s="180">
        <f t="shared" si="19"/>
        <v>0.17440750565666863</v>
      </c>
      <c r="J37" s="180">
        <f t="shared" si="19"/>
        <v>0.17352063866153714</v>
      </c>
      <c r="K37" s="180">
        <f t="shared" si="19"/>
        <v>0.17177584851498676</v>
      </c>
      <c r="L37" s="180">
        <f t="shared" si="19"/>
        <v>0.16591117121273488</v>
      </c>
      <c r="M37" s="180">
        <f t="shared" si="19"/>
        <v>0.17045244891540828</v>
      </c>
      <c r="N37" s="180">
        <f t="shared" si="19"/>
        <v>0.16666022004475745</v>
      </c>
      <c r="O37" s="180">
        <f t="shared" si="19"/>
        <v>0.16830301625089758</v>
      </c>
      <c r="P37" s="180">
        <f t="shared" si="19"/>
        <v>0.16491549479917392</v>
      </c>
      <c r="Q37" s="180">
        <f t="shared" si="19"/>
        <v>0.16605889820169381</v>
      </c>
      <c r="R37" s="180">
        <f t="shared" si="19"/>
        <v>0.16406210514399869</v>
      </c>
      <c r="S37" s="180">
        <f t="shared" si="19"/>
        <v>0.15609223771314285</v>
      </c>
      <c r="T37" s="180">
        <f t="shared" si="19"/>
        <v>0.16591212126140434</v>
      </c>
      <c r="U37" s="180">
        <f t="shared" si="19"/>
        <v>0.17506225965044742</v>
      </c>
      <c r="V37" s="180">
        <f t="shared" si="19"/>
        <v>0.17930303035920114</v>
      </c>
      <c r="W37" s="180">
        <f t="shared" si="19"/>
        <v>0.16691250478371089</v>
      </c>
      <c r="X37" s="180">
        <f t="shared" si="19"/>
        <v>0.17649531461733239</v>
      </c>
      <c r="Y37" s="180">
        <f t="shared" si="19"/>
        <v>0.18041930418969027</v>
      </c>
      <c r="Z37" s="180">
        <f t="shared" si="19"/>
        <v>0.1646000793744811</v>
      </c>
      <c r="AA37" s="180">
        <f t="shared" si="19"/>
        <v>0.17061827764710011</v>
      </c>
      <c r="AB37" s="181">
        <f t="shared" si="19"/>
        <v>0.17277874753021077</v>
      </c>
      <c r="AC37" s="181">
        <f t="shared" ref="AC37:AE37" si="20">AC23/AC12</f>
        <v>0.17001446728613204</v>
      </c>
      <c r="AD37" s="181">
        <f t="shared" si="20"/>
        <v>0.17033363012615269</v>
      </c>
      <c r="AE37" s="181">
        <f t="shared" si="20"/>
        <v>0.17046600368523004</v>
      </c>
      <c r="AF37" s="181">
        <f t="shared" ref="AF37:AG37" si="21">AF23/AF12</f>
        <v>0.18560088934256805</v>
      </c>
      <c r="AG37" s="181">
        <f t="shared" si="21"/>
        <v>0.18437999787036444</v>
      </c>
      <c r="AH37" s="181">
        <f t="shared" ref="AH37" si="22">AH23/AH12</f>
        <v>0.17906725024375447</v>
      </c>
    </row>
    <row r="38" spans="1:44" x14ac:dyDescent="0.25">
      <c r="A38" s="179" t="s">
        <v>55</v>
      </c>
      <c r="B38" s="180">
        <f t="shared" ref="B38:AB38" si="23">B22/B12</f>
        <v>6.5072109301926195E-2</v>
      </c>
      <c r="C38" s="180">
        <f t="shared" si="23"/>
        <v>6.8177806843428321E-2</v>
      </c>
      <c r="D38" s="180">
        <f t="shared" si="23"/>
        <v>6.7817357369281323E-2</v>
      </c>
      <c r="E38" s="180">
        <f t="shared" si="23"/>
        <v>6.7828715877121887E-2</v>
      </c>
      <c r="F38" s="180">
        <f t="shared" si="23"/>
        <v>6.6805254325130001E-2</v>
      </c>
      <c r="G38" s="180">
        <f t="shared" si="23"/>
        <v>6.5705569403270853E-2</v>
      </c>
      <c r="H38" s="180">
        <f t="shared" si="23"/>
        <v>6.9689540490328633E-2</v>
      </c>
      <c r="I38" s="180">
        <f t="shared" si="23"/>
        <v>6.710273033085197E-2</v>
      </c>
      <c r="J38" s="180">
        <f t="shared" si="23"/>
        <v>6.7344722707926769E-2</v>
      </c>
      <c r="K38" s="180">
        <f t="shared" si="23"/>
        <v>7.0263573570003596E-2</v>
      </c>
      <c r="L38" s="180">
        <f t="shared" si="23"/>
        <v>6.9921058324270965E-2</v>
      </c>
      <c r="M38" s="180">
        <f t="shared" si="23"/>
        <v>7.2375573588235348E-2</v>
      </c>
      <c r="N38" s="180">
        <f t="shared" si="23"/>
        <v>7.1523829266696579E-2</v>
      </c>
      <c r="O38" s="180">
        <f t="shared" si="23"/>
        <v>7.8158479702723618E-2</v>
      </c>
      <c r="P38" s="180">
        <f t="shared" si="23"/>
        <v>7.9158697410701237E-2</v>
      </c>
      <c r="Q38" s="180">
        <f t="shared" si="23"/>
        <v>7.9797513623409991E-2</v>
      </c>
      <c r="R38" s="180">
        <f t="shared" si="23"/>
        <v>8.2222909934175567E-2</v>
      </c>
      <c r="S38" s="180">
        <f t="shared" si="23"/>
        <v>7.909744206985013E-2</v>
      </c>
      <c r="T38" s="180">
        <f t="shared" si="23"/>
        <v>8.4241014790080962E-2</v>
      </c>
      <c r="U38" s="180">
        <f t="shared" si="23"/>
        <v>8.9631909815198002E-2</v>
      </c>
      <c r="V38" s="180">
        <f t="shared" si="23"/>
        <v>8.9744988450773833E-2</v>
      </c>
      <c r="W38" s="180">
        <f t="shared" si="23"/>
        <v>8.4761205429792486E-2</v>
      </c>
      <c r="X38" s="180">
        <f t="shared" si="23"/>
        <v>8.7717580334585113E-2</v>
      </c>
      <c r="Y38" s="180">
        <f t="shared" si="23"/>
        <v>8.9616641145123188E-2</v>
      </c>
      <c r="Z38" s="180">
        <f t="shared" si="23"/>
        <v>8.6353123162024314E-2</v>
      </c>
      <c r="AA38" s="180">
        <f t="shared" si="23"/>
        <v>8.9208147929325229E-2</v>
      </c>
      <c r="AB38" s="181">
        <f t="shared" si="23"/>
        <v>8.9306019697946715E-2</v>
      </c>
      <c r="AC38" s="181">
        <f t="shared" ref="AC38:AE38" si="24">AC22/AC12</f>
        <v>9.0068549027373379E-2</v>
      </c>
      <c r="AD38" s="181">
        <f t="shared" si="24"/>
        <v>8.9651532090939429E-2</v>
      </c>
      <c r="AE38" s="181">
        <f t="shared" si="24"/>
        <v>8.8349996185358728E-2</v>
      </c>
      <c r="AF38" s="181">
        <f t="shared" ref="AF38:AG38" si="25">AF22/AF12</f>
        <v>9.0572642751654692E-2</v>
      </c>
      <c r="AG38" s="181">
        <f t="shared" si="25"/>
        <v>9.1445717362659829E-2</v>
      </c>
      <c r="AH38" s="181">
        <f t="shared" ref="AH38" si="26">AH22/AH12</f>
        <v>8.9593197937162125E-2</v>
      </c>
    </row>
    <row r="39" spans="1:44" x14ac:dyDescent="0.25">
      <c r="A39" s="182" t="s">
        <v>10</v>
      </c>
      <c r="B39" s="183">
        <f>1-SUM(B33:B38)</f>
        <v>5.965944814966806E-2</v>
      </c>
      <c r="C39" s="183">
        <f t="shared" ref="C39" si="27">1-SUM(C33:C38)</f>
        <v>5.5519572031007769E-2</v>
      </c>
      <c r="D39" s="183">
        <f t="shared" ref="D39:AA39" si="28">1-SUM(D33:D38)</f>
        <v>5.2322225700364378E-2</v>
      </c>
      <c r="E39" s="183">
        <f t="shared" si="28"/>
        <v>5.8960179909363863E-2</v>
      </c>
      <c r="F39" s="183">
        <f t="shared" si="28"/>
        <v>5.2370099997163133E-2</v>
      </c>
      <c r="G39" s="183">
        <f t="shared" si="28"/>
        <v>5.7974858590571277E-2</v>
      </c>
      <c r="H39" s="183">
        <f t="shared" si="28"/>
        <v>5.7561688265008737E-2</v>
      </c>
      <c r="I39" s="183">
        <f t="shared" si="28"/>
        <v>5.7353236258688045E-2</v>
      </c>
      <c r="J39" s="183">
        <f t="shared" si="28"/>
        <v>5.9930323535269725E-2</v>
      </c>
      <c r="K39" s="183">
        <f t="shared" si="28"/>
        <v>5.605496163395618E-2</v>
      </c>
      <c r="L39" s="183">
        <f t="shared" si="28"/>
        <v>5.7242157719613163E-2</v>
      </c>
      <c r="M39" s="183">
        <f t="shared" si="28"/>
        <v>6.116413639238838E-2</v>
      </c>
      <c r="N39" s="183">
        <f t="shared" si="28"/>
        <v>5.9654952972400976E-2</v>
      </c>
      <c r="O39" s="183">
        <f t="shared" si="28"/>
        <v>5.3408753646306706E-2</v>
      </c>
      <c r="P39" s="183">
        <f t="shared" si="28"/>
        <v>5.6790845344011021E-2</v>
      </c>
      <c r="Q39" s="183">
        <f t="shared" si="28"/>
        <v>5.7751208327458281E-2</v>
      </c>
      <c r="R39" s="183">
        <f t="shared" si="28"/>
        <v>5.8342723844705069E-2</v>
      </c>
      <c r="S39" s="183">
        <f t="shared" si="28"/>
        <v>5.5634725510335437E-2</v>
      </c>
      <c r="T39" s="183">
        <f t="shared" si="28"/>
        <v>5.6352919845870986E-2</v>
      </c>
      <c r="U39" s="183">
        <f t="shared" si="28"/>
        <v>5.7444182056629711E-2</v>
      </c>
      <c r="V39" s="183">
        <f t="shared" si="28"/>
        <v>5.7234725217667815E-2</v>
      </c>
      <c r="W39" s="183">
        <f t="shared" si="28"/>
        <v>5.9773079196856926E-2</v>
      </c>
      <c r="X39" s="183">
        <f t="shared" si="28"/>
        <v>5.4041383009147403E-2</v>
      </c>
      <c r="Y39" s="183">
        <f t="shared" si="28"/>
        <v>5.9043419024283006E-2</v>
      </c>
      <c r="Z39" s="183">
        <f t="shared" si="28"/>
        <v>5.7411196072495008E-2</v>
      </c>
      <c r="AA39" s="183">
        <f t="shared" si="28"/>
        <v>5.3125466306082836E-2</v>
      </c>
      <c r="AB39" s="184">
        <f t="shared" ref="AB39" si="29">1-SUM(AB33:AB38)</f>
        <v>5.7804811024557479E-2</v>
      </c>
      <c r="AC39" s="184">
        <f t="shared" ref="AC39:AE39" si="30">1-SUM(AC33:AC38)</f>
        <v>6.1276806619450563E-2</v>
      </c>
      <c r="AD39" s="184">
        <f t="shared" si="30"/>
        <v>6.2584420575491295E-2</v>
      </c>
      <c r="AE39" s="184">
        <f t="shared" si="30"/>
        <v>7.0105499178236275E-2</v>
      </c>
      <c r="AF39" s="184">
        <f t="shared" ref="AF39:AG39" si="31">1-SUM(AF33:AF38)</f>
        <v>5.5033690076981667E-2</v>
      </c>
      <c r="AG39" s="184">
        <f t="shared" si="31"/>
        <v>5.4701290193228891E-2</v>
      </c>
      <c r="AH39" s="184">
        <f t="shared" ref="AH39" si="32">1-SUM(AH33:AH38)</f>
        <v>6.1498509569949955E-2</v>
      </c>
    </row>
    <row r="40" spans="1:44" ht="15" customHeight="1" x14ac:dyDescent="0.3">
      <c r="A40" s="47" t="s">
        <v>345</v>
      </c>
    </row>
    <row r="41" spans="1:44" ht="15" customHeight="1" x14ac:dyDescent="0.25"/>
    <row r="44" spans="1:44" ht="13" x14ac:dyDescent="0.25">
      <c r="A44" s="15" t="s">
        <v>315</v>
      </c>
    </row>
    <row r="45" spans="1:44" x14ac:dyDescent="0.25">
      <c r="A45" s="2" t="s">
        <v>149</v>
      </c>
    </row>
    <row r="46" spans="1:44" x14ac:dyDescent="0.25">
      <c r="A46" s="2"/>
    </row>
    <row r="47" spans="1:44" ht="13" x14ac:dyDescent="0.25">
      <c r="A47" s="84"/>
      <c r="B47" s="175">
        <v>1990</v>
      </c>
      <c r="C47" s="175">
        <v>1991</v>
      </c>
      <c r="D47" s="175">
        <v>1992</v>
      </c>
      <c r="E47" s="175">
        <v>1993</v>
      </c>
      <c r="F47" s="175">
        <v>1994</v>
      </c>
      <c r="G47" s="175">
        <v>1995</v>
      </c>
      <c r="H47" s="175">
        <v>1996</v>
      </c>
      <c r="I47" s="175">
        <v>1997</v>
      </c>
      <c r="J47" s="175">
        <v>1998</v>
      </c>
      <c r="K47" s="175">
        <v>1999</v>
      </c>
      <c r="L47" s="175">
        <v>2000</v>
      </c>
      <c r="M47" s="175">
        <v>2001</v>
      </c>
      <c r="N47" s="175">
        <v>2002</v>
      </c>
      <c r="O47" s="175">
        <v>2003</v>
      </c>
      <c r="P47" s="175">
        <v>2004</v>
      </c>
      <c r="Q47" s="175">
        <v>2005</v>
      </c>
      <c r="R47" s="175">
        <v>2006</v>
      </c>
      <c r="S47" s="175">
        <v>2007</v>
      </c>
      <c r="T47" s="175">
        <v>2008</v>
      </c>
      <c r="U47" s="175">
        <v>2009</v>
      </c>
      <c r="V47" s="175">
        <v>2010</v>
      </c>
      <c r="W47" s="175">
        <v>2011</v>
      </c>
      <c r="X47" s="175">
        <v>2012</v>
      </c>
      <c r="Y47" s="175">
        <v>2013</v>
      </c>
      <c r="Z47" s="175">
        <v>2014</v>
      </c>
      <c r="AA47" s="175">
        <v>2015</v>
      </c>
      <c r="AB47" s="175">
        <v>2016</v>
      </c>
      <c r="AC47" s="175">
        <v>2017</v>
      </c>
      <c r="AD47" s="175">
        <v>2018</v>
      </c>
      <c r="AE47" s="185">
        <v>2019</v>
      </c>
      <c r="AF47" s="185">
        <v>2020</v>
      </c>
      <c r="AG47" s="185">
        <v>2021</v>
      </c>
      <c r="AH47" s="185">
        <v>2022</v>
      </c>
      <c r="AJ47" s="23">
        <v>2022</v>
      </c>
      <c r="AK47" s="23" t="s">
        <v>333</v>
      </c>
      <c r="AL47" s="23"/>
      <c r="AM47" s="23"/>
      <c r="AN47" s="50"/>
      <c r="AO47" s="50"/>
      <c r="AP47" s="50"/>
      <c r="AQ47" s="50"/>
      <c r="AR47" s="50"/>
    </row>
    <row r="48" spans="1:44" x14ac:dyDescent="0.25">
      <c r="A48" s="176" t="s">
        <v>56</v>
      </c>
      <c r="B48" s="186">
        <f t="shared" ref="B48:AE48" si="33">B18/1000</f>
        <v>12990.410007999999</v>
      </c>
      <c r="C48" s="186">
        <f t="shared" si="33"/>
        <v>12214.659173</v>
      </c>
      <c r="D48" s="186">
        <f t="shared" si="33"/>
        <v>11448.64741</v>
      </c>
      <c r="E48" s="186">
        <f t="shared" si="33"/>
        <v>11081.653269999999</v>
      </c>
      <c r="F48" s="186">
        <f t="shared" si="33"/>
        <v>11128.823847</v>
      </c>
      <c r="G48" s="186">
        <f t="shared" si="33"/>
        <v>11372.389261</v>
      </c>
      <c r="H48" s="186">
        <f t="shared" si="33"/>
        <v>11455.075975</v>
      </c>
      <c r="I48" s="186">
        <f t="shared" si="33"/>
        <v>11478.188</v>
      </c>
      <c r="J48" s="186">
        <f t="shared" si="33"/>
        <v>11255.82828</v>
      </c>
      <c r="K48" s="186">
        <f t="shared" si="33"/>
        <v>11030.735641000001</v>
      </c>
      <c r="L48" s="186">
        <f t="shared" si="33"/>
        <v>11345.387572000001</v>
      </c>
      <c r="M48" s="186">
        <f t="shared" si="33"/>
        <v>11327.188461</v>
      </c>
      <c r="N48" s="186">
        <f t="shared" si="33"/>
        <v>11280.095396000001</v>
      </c>
      <c r="O48" s="186">
        <f t="shared" si="33"/>
        <v>11541.203218000001</v>
      </c>
      <c r="P48" s="186">
        <f t="shared" si="33"/>
        <v>11511.85333</v>
      </c>
      <c r="Q48" s="186">
        <f t="shared" si="33"/>
        <v>11518.879428</v>
      </c>
      <c r="R48" s="186">
        <f t="shared" si="33"/>
        <v>11286.566092000001</v>
      </c>
      <c r="S48" s="186">
        <f t="shared" si="33"/>
        <v>11483.326682000001</v>
      </c>
      <c r="T48" s="186">
        <f t="shared" si="33"/>
        <v>11099.507991</v>
      </c>
      <c r="U48" s="186">
        <f t="shared" si="33"/>
        <v>9595.3604649999997</v>
      </c>
      <c r="V48" s="186">
        <f t="shared" si="33"/>
        <v>10210.694235999999</v>
      </c>
      <c r="W48" s="186">
        <f t="shared" si="33"/>
        <v>10231.957084000001</v>
      </c>
      <c r="X48" s="186">
        <f t="shared" si="33"/>
        <v>10041.452863</v>
      </c>
      <c r="Y48" s="186">
        <f t="shared" si="33"/>
        <v>9919.1138589999991</v>
      </c>
      <c r="Z48" s="186">
        <f t="shared" si="33"/>
        <v>9773.7343550000005</v>
      </c>
      <c r="AA48" s="186">
        <f t="shared" si="33"/>
        <v>9775.1704289999998</v>
      </c>
      <c r="AB48" s="186">
        <f t="shared" si="33"/>
        <v>9954.5480779999998</v>
      </c>
      <c r="AC48" s="186">
        <f t="shared" si="33"/>
        <v>10047.220459</v>
      </c>
      <c r="AD48" s="186">
        <f t="shared" si="33"/>
        <v>10122.535918</v>
      </c>
      <c r="AE48" s="186">
        <f t="shared" si="33"/>
        <v>10005.253868000002</v>
      </c>
      <c r="AF48" s="186">
        <f t="shared" ref="AF48:AG48" si="34">AF18/1000</f>
        <v>9642.3371079999997</v>
      </c>
      <c r="AG48" s="186">
        <f t="shared" si="34"/>
        <v>10108.548194000001</v>
      </c>
      <c r="AH48" s="186">
        <f t="shared" ref="AH48" si="35">AH18/1000</f>
        <v>9472.833944</v>
      </c>
      <c r="AJ48" s="32">
        <f>AH48/SUM(AH$48:AH$53)</f>
        <v>0.25079462789013213</v>
      </c>
      <c r="AK48" s="32">
        <f>AH48/S48-1</f>
        <v>-0.17507929484854146</v>
      </c>
      <c r="AL48" s="50"/>
      <c r="AM48" s="50"/>
      <c r="AN48" s="32"/>
      <c r="AO48" s="32"/>
      <c r="AP48" s="32"/>
      <c r="AQ48" s="32"/>
      <c r="AR48" s="32"/>
    </row>
    <row r="49" spans="1:44" x14ac:dyDescent="0.25">
      <c r="A49" s="179" t="s">
        <v>57</v>
      </c>
      <c r="B49" s="187">
        <f t="shared" ref="B49:AE49" si="36">B20/1000</f>
        <v>8442.3516540000001</v>
      </c>
      <c r="C49" s="187">
        <f t="shared" si="36"/>
        <v>8571.6795430000002</v>
      </c>
      <c r="D49" s="187">
        <f t="shared" si="36"/>
        <v>8818.0147410000009</v>
      </c>
      <c r="E49" s="187">
        <f t="shared" si="36"/>
        <v>8915.4293419999995</v>
      </c>
      <c r="F49" s="187">
        <f t="shared" si="36"/>
        <v>8998.580331000001</v>
      </c>
      <c r="G49" s="187">
        <f t="shared" si="36"/>
        <v>9127.242776000001</v>
      </c>
      <c r="H49" s="187">
        <f t="shared" si="36"/>
        <v>9410.9178200000006</v>
      </c>
      <c r="I49" s="187">
        <f t="shared" si="36"/>
        <v>9561.6102229999997</v>
      </c>
      <c r="J49" s="187">
        <f t="shared" si="36"/>
        <v>9944.7124189999995</v>
      </c>
      <c r="K49" s="187">
        <f t="shared" si="36"/>
        <v>10172.238207</v>
      </c>
      <c r="L49" s="187">
        <f t="shared" si="36"/>
        <v>10180.615954999999</v>
      </c>
      <c r="M49" s="187">
        <f t="shared" si="36"/>
        <v>10367.775107000001</v>
      </c>
      <c r="N49" s="187">
        <f t="shared" si="36"/>
        <v>10507.216941999999</v>
      </c>
      <c r="O49" s="187">
        <f t="shared" si="36"/>
        <v>10620.552353000001</v>
      </c>
      <c r="P49" s="187">
        <f t="shared" si="36"/>
        <v>10878.753011000001</v>
      </c>
      <c r="Q49" s="187">
        <f t="shared" si="36"/>
        <v>10892.444898</v>
      </c>
      <c r="R49" s="187">
        <f t="shared" si="36"/>
        <v>11139.386032</v>
      </c>
      <c r="S49" s="187">
        <f t="shared" si="36"/>
        <v>11321.929481000001</v>
      </c>
      <c r="T49" s="187">
        <f t="shared" si="36"/>
        <v>11172.530853</v>
      </c>
      <c r="U49" s="187">
        <f t="shared" si="36"/>
        <v>10936.772718</v>
      </c>
      <c r="V49" s="187">
        <f t="shared" si="36"/>
        <v>10912.285243</v>
      </c>
      <c r="W49" s="187">
        <f t="shared" si="36"/>
        <v>10858.756303</v>
      </c>
      <c r="X49" s="187">
        <f t="shared" si="36"/>
        <v>10454.353289000001</v>
      </c>
      <c r="Y49" s="187">
        <f t="shared" si="36"/>
        <v>10368.640528000002</v>
      </c>
      <c r="Z49" s="187">
        <f t="shared" si="36"/>
        <v>10539.547181</v>
      </c>
      <c r="AA49" s="187">
        <f t="shared" si="36"/>
        <v>10682.282909</v>
      </c>
      <c r="AB49" s="187">
        <f t="shared" si="36"/>
        <v>10916.324081000001</v>
      </c>
      <c r="AC49" s="187">
        <f t="shared" si="36"/>
        <v>11134.776014000001</v>
      </c>
      <c r="AD49" s="187">
        <f t="shared" si="36"/>
        <v>11183.741280999999</v>
      </c>
      <c r="AE49" s="187">
        <f t="shared" si="36"/>
        <v>11292.536503000001</v>
      </c>
      <c r="AF49" s="187">
        <f t="shared" ref="AF49:AG49" si="37">AF20/1000</f>
        <v>9954.2147349999996</v>
      </c>
      <c r="AG49" s="187">
        <f t="shared" si="37"/>
        <v>10730.169352999999</v>
      </c>
      <c r="AH49" s="187">
        <f t="shared" ref="AH49" si="38">AH20/1000</f>
        <v>10995.668210999998</v>
      </c>
      <c r="AJ49" s="32">
        <f t="shared" ref="AJ49:AJ53" si="39">AH49/SUM(AH$48:AH$53)</f>
        <v>0.29111188200736599</v>
      </c>
      <c r="AK49" s="32">
        <f t="shared" ref="AK49:AK53" si="40">AH49/S49-1</f>
        <v>-2.8816755178304287E-2</v>
      </c>
      <c r="AL49" s="188"/>
      <c r="AM49" s="32"/>
      <c r="AN49" s="32"/>
      <c r="AO49" s="32"/>
      <c r="AP49" s="32"/>
      <c r="AQ49" s="32"/>
      <c r="AR49" s="32"/>
    </row>
    <row r="50" spans="1:44" x14ac:dyDescent="0.25">
      <c r="A50" s="179" t="s">
        <v>58</v>
      </c>
      <c r="B50" s="187">
        <f t="shared" ref="B50:AE50" si="41">(B19-B20)/1000</f>
        <v>798.28128500000014</v>
      </c>
      <c r="C50" s="187">
        <f t="shared" si="41"/>
        <v>784.75797400000135</v>
      </c>
      <c r="D50" s="187">
        <f t="shared" si="41"/>
        <v>789.77690100000052</v>
      </c>
      <c r="E50" s="187">
        <f t="shared" si="41"/>
        <v>761.33105299999943</v>
      </c>
      <c r="F50" s="187">
        <f t="shared" si="41"/>
        <v>750.44901200000015</v>
      </c>
      <c r="G50" s="187">
        <f t="shared" si="41"/>
        <v>747.49896299999955</v>
      </c>
      <c r="H50" s="187">
        <f t="shared" si="41"/>
        <v>787.37825399999883</v>
      </c>
      <c r="I50" s="187">
        <f t="shared" si="41"/>
        <v>796.24617400000056</v>
      </c>
      <c r="J50" s="187">
        <f t="shared" si="41"/>
        <v>812.18977600000051</v>
      </c>
      <c r="K50" s="187">
        <f t="shared" si="41"/>
        <v>824.84759599999893</v>
      </c>
      <c r="L50" s="187">
        <f t="shared" si="41"/>
        <v>826.16313700000012</v>
      </c>
      <c r="M50" s="187">
        <f t="shared" si="41"/>
        <v>842.58069199999977</v>
      </c>
      <c r="N50" s="187">
        <f t="shared" si="41"/>
        <v>821.10989900000015</v>
      </c>
      <c r="O50" s="187">
        <f t="shared" si="41"/>
        <v>866.48969899999906</v>
      </c>
      <c r="P50" s="187">
        <f t="shared" si="41"/>
        <v>892.32630499999971</v>
      </c>
      <c r="Q50" s="187">
        <f t="shared" si="41"/>
        <v>896.69494299999997</v>
      </c>
      <c r="R50" s="187">
        <f t="shared" si="41"/>
        <v>885.98757200000068</v>
      </c>
      <c r="S50" s="187">
        <f t="shared" si="41"/>
        <v>896.62297699999999</v>
      </c>
      <c r="T50" s="187">
        <f t="shared" si="41"/>
        <v>880.68866699999944</v>
      </c>
      <c r="U50" s="187">
        <f t="shared" si="41"/>
        <v>813.13573399999927</v>
      </c>
      <c r="V50" s="187">
        <f t="shared" si="41"/>
        <v>810.43826299999841</v>
      </c>
      <c r="W50" s="187">
        <f t="shared" si="41"/>
        <v>816.51699400000086</v>
      </c>
      <c r="X50" s="187">
        <f t="shared" si="41"/>
        <v>811.70066699999938</v>
      </c>
      <c r="Y50" s="187">
        <f t="shared" si="41"/>
        <v>740.93416999999988</v>
      </c>
      <c r="Z50" s="187">
        <f t="shared" si="41"/>
        <v>711.16122000000064</v>
      </c>
      <c r="AA50" s="187">
        <f t="shared" si="41"/>
        <v>722.91605100000095</v>
      </c>
      <c r="AB50" s="187">
        <f t="shared" si="41"/>
        <v>751.03435500000046</v>
      </c>
      <c r="AC50" s="187">
        <f t="shared" si="41"/>
        <v>778.37128399999995</v>
      </c>
      <c r="AD50" s="187">
        <f t="shared" si="41"/>
        <v>788.35149400000091</v>
      </c>
      <c r="AE50" s="187">
        <f t="shared" si="41"/>
        <v>792.86665499999935</v>
      </c>
      <c r="AF50" s="187">
        <f t="shared" ref="AF50:AG50" si="42">(AF19-AF20)/1000</f>
        <v>570.57083999999986</v>
      </c>
      <c r="AG50" s="187">
        <f t="shared" si="42"/>
        <v>650.13856000000055</v>
      </c>
      <c r="AH50" s="187">
        <f t="shared" ref="AH50" si="43">(AH19-AH20)/1000</f>
        <v>723.17579800000044</v>
      </c>
      <c r="AJ50" s="32">
        <f t="shared" si="39"/>
        <v>1.9146182254512815E-2</v>
      </c>
      <c r="AK50" s="32">
        <f t="shared" si="40"/>
        <v>-0.19344494112824806</v>
      </c>
      <c r="AL50" s="50"/>
      <c r="AM50" s="50"/>
      <c r="AN50" s="32"/>
      <c r="AO50" s="32"/>
      <c r="AP50" s="32"/>
      <c r="AQ50" s="32"/>
      <c r="AR50" s="32"/>
    </row>
    <row r="51" spans="1:44" x14ac:dyDescent="0.25">
      <c r="A51" s="179" t="s">
        <v>77</v>
      </c>
      <c r="B51" s="187">
        <f t="shared" ref="B51:AE51" si="44">B23/1000</f>
        <v>10041.492809000001</v>
      </c>
      <c r="C51" s="187">
        <f t="shared" si="44"/>
        <v>10605.864104</v>
      </c>
      <c r="D51" s="187">
        <f t="shared" si="44"/>
        <v>10259.826800000001</v>
      </c>
      <c r="E51" s="187">
        <f t="shared" si="44"/>
        <v>10624.166905</v>
      </c>
      <c r="F51" s="187">
        <f t="shared" si="44"/>
        <v>10188.047108999999</v>
      </c>
      <c r="G51" s="187">
        <f t="shared" si="44"/>
        <v>10455.177942</v>
      </c>
      <c r="H51" s="187">
        <f t="shared" si="44"/>
        <v>11293.842783</v>
      </c>
      <c r="I51" s="187">
        <f t="shared" si="44"/>
        <v>10890.427173</v>
      </c>
      <c r="J51" s="187">
        <f t="shared" si="44"/>
        <v>10895.595494000001</v>
      </c>
      <c r="K51" s="187">
        <f t="shared" si="44"/>
        <v>10695.476958000001</v>
      </c>
      <c r="L51" s="187">
        <f t="shared" si="44"/>
        <v>10406.758227</v>
      </c>
      <c r="M51" s="187">
        <f t="shared" si="44"/>
        <v>10962.380877</v>
      </c>
      <c r="N51" s="187">
        <f t="shared" si="44"/>
        <v>10732.622137</v>
      </c>
      <c r="O51" s="187">
        <f t="shared" si="44"/>
        <v>11104.499931</v>
      </c>
      <c r="P51" s="187">
        <f t="shared" si="44"/>
        <v>11026.167212999999</v>
      </c>
      <c r="Q51" s="187">
        <f t="shared" si="44"/>
        <v>11150.444056</v>
      </c>
      <c r="R51" s="187">
        <f t="shared" si="44"/>
        <v>11111.496561</v>
      </c>
      <c r="S51" s="187">
        <f t="shared" si="44"/>
        <v>10435.028470000001</v>
      </c>
      <c r="T51" s="187">
        <f t="shared" si="44"/>
        <v>11064.224301</v>
      </c>
      <c r="U51" s="187">
        <f t="shared" si="44"/>
        <v>10985.678129</v>
      </c>
      <c r="V51" s="187">
        <f t="shared" si="44"/>
        <v>11708.630584</v>
      </c>
      <c r="W51" s="187">
        <f t="shared" si="44"/>
        <v>10579.571989</v>
      </c>
      <c r="X51" s="187">
        <f t="shared" si="44"/>
        <v>11045.255743000002</v>
      </c>
      <c r="Y51" s="187">
        <f t="shared" si="44"/>
        <v>11177.737008</v>
      </c>
      <c r="Z51" s="187">
        <f t="shared" si="44"/>
        <v>9846.0821569999989</v>
      </c>
      <c r="AA51" s="187">
        <f t="shared" si="44"/>
        <v>10297.322939</v>
      </c>
      <c r="AB51" s="187">
        <f t="shared" si="44"/>
        <v>10545.32631</v>
      </c>
      <c r="AC51" s="187">
        <f t="shared" si="44"/>
        <v>10580.857393999999</v>
      </c>
      <c r="AD51" s="187">
        <f t="shared" si="44"/>
        <v>10498.374738</v>
      </c>
      <c r="AE51" s="187">
        <f t="shared" si="44"/>
        <v>10410.812765000001</v>
      </c>
      <c r="AF51" s="187">
        <f t="shared" ref="AF51:AG51" si="45">AF23/1000</f>
        <v>10414.359014</v>
      </c>
      <c r="AG51" s="187">
        <f t="shared" si="45"/>
        <v>10974.804029999999</v>
      </c>
      <c r="AH51" s="187">
        <f t="shared" ref="AH51" si="46">AH23/1000</f>
        <v>10152.762526</v>
      </c>
      <c r="AJ51" s="32">
        <f t="shared" si="39"/>
        <v>0.26879583394131201</v>
      </c>
      <c r="AK51" s="32">
        <f t="shared" si="40"/>
        <v>-2.7049848959348366E-2</v>
      </c>
      <c r="AL51" s="50"/>
      <c r="AM51" s="50"/>
      <c r="AN51" s="32"/>
      <c r="AO51" s="32"/>
      <c r="AP51" s="32"/>
      <c r="AQ51" s="32"/>
      <c r="AR51" s="32"/>
    </row>
    <row r="52" spans="1:44" x14ac:dyDescent="0.25">
      <c r="A52" s="179" t="s">
        <v>55</v>
      </c>
      <c r="B52" s="187">
        <f>B22/1000</f>
        <v>3968.6081320000003</v>
      </c>
      <c r="C52" s="187">
        <f>C22/1000</f>
        <v>4141.986594</v>
      </c>
      <c r="D52" s="187">
        <f>D22/1000</f>
        <v>4006.0365970000003</v>
      </c>
      <c r="E52" s="187">
        <f t="shared" ref="E52:AB52" si="47">E22/1000</f>
        <v>4002.6546090000002</v>
      </c>
      <c r="F52" s="187">
        <f t="shared" si="47"/>
        <v>3921.8336159999999</v>
      </c>
      <c r="G52" s="187">
        <f t="shared" si="47"/>
        <v>3993.2443139999996</v>
      </c>
      <c r="H52" s="187">
        <f t="shared" si="47"/>
        <v>4377.5482300000003</v>
      </c>
      <c r="I52" s="187">
        <f t="shared" si="47"/>
        <v>4190.0570449999996</v>
      </c>
      <c r="J52" s="187">
        <f t="shared" si="47"/>
        <v>4228.6661859999995</v>
      </c>
      <c r="K52" s="187">
        <f t="shared" si="47"/>
        <v>4374.901586</v>
      </c>
      <c r="L52" s="187">
        <f t="shared" si="47"/>
        <v>4385.7899600000001</v>
      </c>
      <c r="M52" s="187">
        <f t="shared" si="47"/>
        <v>4654.7210610000002</v>
      </c>
      <c r="N52" s="187">
        <f t="shared" si="47"/>
        <v>4606.0075590000006</v>
      </c>
      <c r="O52" s="187">
        <f t="shared" si="47"/>
        <v>5156.8346890000003</v>
      </c>
      <c r="P52" s="187">
        <f t="shared" si="47"/>
        <v>5292.5107800000005</v>
      </c>
      <c r="Q52" s="187">
        <f t="shared" si="47"/>
        <v>5358.205559</v>
      </c>
      <c r="R52" s="187">
        <f t="shared" si="47"/>
        <v>5568.7422769999994</v>
      </c>
      <c r="S52" s="187">
        <f t="shared" si="47"/>
        <v>5287.7969590000002</v>
      </c>
      <c r="T52" s="187">
        <f t="shared" si="47"/>
        <v>5617.8022189999992</v>
      </c>
      <c r="U52" s="187">
        <f t="shared" si="47"/>
        <v>5624.6692649999995</v>
      </c>
      <c r="V52" s="187">
        <f t="shared" si="47"/>
        <v>5860.4191710000005</v>
      </c>
      <c r="W52" s="187">
        <f t="shared" si="47"/>
        <v>5372.4990580000003</v>
      </c>
      <c r="X52" s="187">
        <f t="shared" si="47"/>
        <v>5489.4551169999995</v>
      </c>
      <c r="Y52" s="187">
        <f t="shared" si="47"/>
        <v>5552.1289740000002</v>
      </c>
      <c r="Z52" s="187">
        <f t="shared" si="47"/>
        <v>5165.489278</v>
      </c>
      <c r="AA52" s="187">
        <f t="shared" si="47"/>
        <v>5383.9783210000005</v>
      </c>
      <c r="AB52" s="187">
        <f t="shared" si="47"/>
        <v>5450.6768490000004</v>
      </c>
      <c r="AC52" s="187">
        <f t="shared" ref="AC52:AE52" si="48">AC22/1000</f>
        <v>5605.4198690000003</v>
      </c>
      <c r="AD52" s="187">
        <f t="shared" si="48"/>
        <v>5525.5992550000001</v>
      </c>
      <c r="AE52" s="187">
        <f t="shared" si="48"/>
        <v>5395.7695269999995</v>
      </c>
      <c r="AF52" s="187">
        <f t="shared" ref="AF52:AG52" si="49">AF22/1000</f>
        <v>5082.1740230000005</v>
      </c>
      <c r="AG52" s="187">
        <f t="shared" si="49"/>
        <v>5443.1003310000006</v>
      </c>
      <c r="AH52" s="187">
        <f t="shared" ref="AH52" si="50">AH22/1000</f>
        <v>5079.7589250000001</v>
      </c>
      <c r="AJ52" s="32">
        <f t="shared" si="39"/>
        <v>0.13448734105318891</v>
      </c>
      <c r="AK52" s="32">
        <f t="shared" si="40"/>
        <v>-3.9343045055070136E-2</v>
      </c>
      <c r="AL52" s="50"/>
      <c r="AM52" s="50"/>
      <c r="AN52" s="32"/>
      <c r="AO52" s="32"/>
      <c r="AP52" s="32"/>
      <c r="AQ52" s="32"/>
      <c r="AR52" s="32"/>
    </row>
    <row r="53" spans="1:44" x14ac:dyDescent="0.25">
      <c r="A53" s="182" t="s">
        <v>10</v>
      </c>
      <c r="B53" s="189">
        <f t="shared" ref="B53:AE53" si="51">B17/1000-SUM(B48:B52)</f>
        <v>1711.2036860000007</v>
      </c>
      <c r="C53" s="189">
        <f t="shared" si="51"/>
        <v>1741.7987090000024</v>
      </c>
      <c r="D53" s="189">
        <f t="shared" si="51"/>
        <v>1639.5843640000021</v>
      </c>
      <c r="E53" s="189">
        <f t="shared" si="51"/>
        <v>1624.1177080000052</v>
      </c>
      <c r="F53" s="189">
        <f t="shared" si="51"/>
        <v>1628.919673999997</v>
      </c>
      <c r="G53" s="189">
        <f t="shared" si="51"/>
        <v>1673.0727340000012</v>
      </c>
      <c r="H53" s="189">
        <f t="shared" si="51"/>
        <v>1735.8082560000039</v>
      </c>
      <c r="I53" s="189">
        <f t="shared" si="51"/>
        <v>1672.9999720000051</v>
      </c>
      <c r="J53" s="189">
        <f t="shared" si="51"/>
        <v>1664.1519120000012</v>
      </c>
      <c r="K53" s="189">
        <f t="shared" si="51"/>
        <v>1570.3531920000023</v>
      </c>
      <c r="L53" s="189">
        <f t="shared" si="51"/>
        <v>1628.7807919999977</v>
      </c>
      <c r="M53" s="189">
        <f t="shared" si="51"/>
        <v>1639.792508999999</v>
      </c>
      <c r="N53" s="189">
        <f t="shared" si="51"/>
        <v>1604.3758030000026</v>
      </c>
      <c r="O53" s="189">
        <f t="shared" si="51"/>
        <v>1450.5065909999976</v>
      </c>
      <c r="P53" s="189">
        <f t="shared" si="51"/>
        <v>1490.3474270000079</v>
      </c>
      <c r="Q53" s="189">
        <f t="shared" si="51"/>
        <v>1492.834213999995</v>
      </c>
      <c r="R53" s="189">
        <f t="shared" si="51"/>
        <v>1454.8881229999897</v>
      </c>
      <c r="S53" s="189">
        <f t="shared" si="51"/>
        <v>1242.2915229999999</v>
      </c>
      <c r="T53" s="189">
        <f t="shared" si="51"/>
        <v>1223.5756780000011</v>
      </c>
      <c r="U53" s="189">
        <f t="shared" si="51"/>
        <v>1199.1615999999995</v>
      </c>
      <c r="V53" s="189">
        <f t="shared" si="51"/>
        <v>1275.007568999994</v>
      </c>
      <c r="W53" s="189">
        <f t="shared" si="51"/>
        <v>1269.5936719999954</v>
      </c>
      <c r="X53" s="189">
        <f t="shared" si="51"/>
        <v>1260.3191399999996</v>
      </c>
      <c r="Y53" s="189">
        <f t="shared" si="51"/>
        <v>1271.9694220000019</v>
      </c>
      <c r="Z53" s="189">
        <f t="shared" si="51"/>
        <v>1248.6588100000008</v>
      </c>
      <c r="AA53" s="189">
        <f t="shared" si="51"/>
        <v>1233.9486500000057</v>
      </c>
      <c r="AB53" s="189">
        <f t="shared" si="51"/>
        <v>1243.2358299999978</v>
      </c>
      <c r="AC53" s="189">
        <f t="shared" si="51"/>
        <v>1258.5807260000001</v>
      </c>
      <c r="AD53" s="189">
        <f t="shared" si="51"/>
        <v>1359.9206430000049</v>
      </c>
      <c r="AE53" s="189">
        <f t="shared" si="51"/>
        <v>1374.0821769999966</v>
      </c>
      <c r="AF53" s="189">
        <f t="shared" ref="AF53:AH53" si="52">AF17/1000-SUM(AF48:AF52)</f>
        <v>1394.5200499999992</v>
      </c>
      <c r="AG53" s="189">
        <f t="shared" ref="AG53" si="53">AG17/1000-SUM(AG48:AG52)</f>
        <v>1413.6423809999978</v>
      </c>
      <c r="AH53" s="189">
        <f t="shared" si="52"/>
        <v>1347.0799240000051</v>
      </c>
      <c r="AJ53" s="32">
        <f t="shared" si="39"/>
        <v>3.5664132853488212E-2</v>
      </c>
      <c r="AK53" s="32">
        <f t="shared" si="40"/>
        <v>8.4350894343183214E-2</v>
      </c>
      <c r="AL53" s="50"/>
      <c r="AM53" s="50"/>
      <c r="AN53" s="32"/>
      <c r="AO53" s="32"/>
      <c r="AP53" s="32"/>
      <c r="AQ53" s="32"/>
      <c r="AR53" s="32"/>
    </row>
    <row r="54" spans="1:44" ht="15" customHeight="1" x14ac:dyDescent="0.3">
      <c r="A54" s="47" t="s">
        <v>345</v>
      </c>
    </row>
    <row r="56" spans="1:44" x14ac:dyDescent="0.25">
      <c r="B56" s="190">
        <f>SUM(B49:B50)</f>
        <v>9240.632939000001</v>
      </c>
      <c r="C56" s="190">
        <f t="shared" ref="C56:AD56" si="54">SUM(C49:C50)</f>
        <v>9356.4375170000021</v>
      </c>
      <c r="D56" s="190">
        <f t="shared" si="54"/>
        <v>9607.791642000002</v>
      </c>
      <c r="E56" s="190">
        <f t="shared" si="54"/>
        <v>9676.7603949999993</v>
      </c>
      <c r="F56" s="190">
        <f t="shared" si="54"/>
        <v>9749.029343000002</v>
      </c>
      <c r="G56" s="190">
        <f t="shared" si="54"/>
        <v>9874.741739000001</v>
      </c>
      <c r="H56" s="190">
        <f t="shared" si="54"/>
        <v>10198.296074</v>
      </c>
      <c r="I56" s="190">
        <f t="shared" si="54"/>
        <v>10357.856397</v>
      </c>
      <c r="J56" s="190">
        <f t="shared" si="54"/>
        <v>10756.902195000001</v>
      </c>
      <c r="K56" s="190">
        <f t="shared" si="54"/>
        <v>10997.085803</v>
      </c>
      <c r="L56" s="190">
        <f t="shared" si="54"/>
        <v>11006.779091999999</v>
      </c>
      <c r="M56" s="190">
        <f t="shared" si="54"/>
        <v>11210.355799000001</v>
      </c>
      <c r="N56" s="190">
        <f t="shared" si="54"/>
        <v>11328.326841</v>
      </c>
      <c r="O56" s="190">
        <f t="shared" si="54"/>
        <v>11487.042052000001</v>
      </c>
      <c r="P56" s="190">
        <f t="shared" si="54"/>
        <v>11771.079316000001</v>
      </c>
      <c r="Q56" s="190">
        <f t="shared" si="54"/>
        <v>11789.139841</v>
      </c>
      <c r="R56" s="190">
        <f t="shared" si="54"/>
        <v>12025.373604</v>
      </c>
      <c r="S56" s="190">
        <f t="shared" si="54"/>
        <v>12218.552458000002</v>
      </c>
      <c r="T56" s="190">
        <f t="shared" si="54"/>
        <v>12053.219519999999</v>
      </c>
      <c r="U56" s="190">
        <f t="shared" si="54"/>
        <v>11749.908452</v>
      </c>
      <c r="V56" s="190">
        <f t="shared" si="54"/>
        <v>11722.723505999998</v>
      </c>
      <c r="W56" s="190">
        <f t="shared" si="54"/>
        <v>11675.273297000002</v>
      </c>
      <c r="X56" s="190">
        <f t="shared" si="54"/>
        <v>11266.053956</v>
      </c>
      <c r="Y56" s="190">
        <f t="shared" si="54"/>
        <v>11109.574698000002</v>
      </c>
      <c r="Z56" s="190">
        <f t="shared" si="54"/>
        <v>11250.708401</v>
      </c>
      <c r="AA56" s="190">
        <f t="shared" si="54"/>
        <v>11405.19896</v>
      </c>
      <c r="AB56" s="190">
        <f t="shared" si="54"/>
        <v>11667.358436</v>
      </c>
      <c r="AC56" s="190">
        <f t="shared" si="54"/>
        <v>11913.147298000002</v>
      </c>
      <c r="AD56" s="190">
        <f t="shared" si="54"/>
        <v>11972.092774999999</v>
      </c>
    </row>
    <row r="57" spans="1:44" x14ac:dyDescent="0.25">
      <c r="T57" s="56">
        <f t="shared" ref="T57:AD57" si="55">T56/S56-1</f>
        <v>-1.3531303202103384E-2</v>
      </c>
      <c r="U57" s="56">
        <f t="shared" si="55"/>
        <v>-2.5164319582557382E-2</v>
      </c>
      <c r="V57" s="56">
        <f t="shared" si="55"/>
        <v>-2.3136304517652473E-3</v>
      </c>
      <c r="W57" s="56">
        <f t="shared" si="55"/>
        <v>-4.0477120334460048E-3</v>
      </c>
      <c r="X57" s="56">
        <f t="shared" si="55"/>
        <v>-3.5050086673787062E-2</v>
      </c>
      <c r="Y57" s="56">
        <f t="shared" si="55"/>
        <v>-1.3889446882744627E-2</v>
      </c>
      <c r="Z57" s="56">
        <f t="shared" si="55"/>
        <v>1.2703789914244368E-2</v>
      </c>
      <c r="AA57" s="56">
        <f t="shared" si="55"/>
        <v>1.3731629466662509E-2</v>
      </c>
      <c r="AB57" s="56">
        <f t="shared" si="55"/>
        <v>2.2985962535106985E-2</v>
      </c>
      <c r="AC57" s="56">
        <f t="shared" si="55"/>
        <v>2.1066367622821325E-2</v>
      </c>
      <c r="AD57" s="56">
        <f t="shared" si="55"/>
        <v>4.9479348761090058E-3</v>
      </c>
    </row>
    <row r="58" spans="1:44" x14ac:dyDescent="0.25">
      <c r="Y58" s="56">
        <f>Y56/S56-1</f>
        <v>-9.0761795541001722E-2</v>
      </c>
    </row>
  </sheetData>
  <hyperlinks>
    <hyperlink ref="A2" r:id="rId1" xr:uid="{00000000-0004-0000-0F00-000000000000}"/>
    <hyperlink ref="B2" r:id="rId2" xr:uid="{00000000-0004-0000-0F00-000001000000}"/>
  </hyperlinks>
  <pageMargins left="0.7" right="0.7" top="0.75" bottom="0.75" header="0.3" footer="0.3"/>
  <ignoredErrors>
    <ignoredError sqref="A50:AB5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">
    <tabColor rgb="FF92D050"/>
  </sheetPr>
  <dimension ref="A1:V49"/>
  <sheetViews>
    <sheetView showGridLines="0" workbookViewId="0"/>
  </sheetViews>
  <sheetFormatPr defaultColWidth="9.1796875" defaultRowHeight="12.5" x14ac:dyDescent="0.25"/>
  <cols>
    <col min="1" max="1" width="13.453125" style="11" customWidth="1"/>
    <col min="2" max="12" width="9.453125" style="11" bestFit="1" customWidth="1"/>
    <col min="13" max="15" width="9.1796875" style="11"/>
    <col min="16" max="28" width="10.453125" style="11" bestFit="1" customWidth="1"/>
    <col min="29" max="16384" width="9.1796875" style="11"/>
  </cols>
  <sheetData>
    <row r="1" spans="1:20" ht="13" x14ac:dyDescent="0.25">
      <c r="A1" s="79" t="s">
        <v>229</v>
      </c>
      <c r="B1" s="33"/>
      <c r="C1" s="33"/>
    </row>
    <row r="2" spans="1:20" x14ac:dyDescent="0.25">
      <c r="A2" s="159" t="s">
        <v>161</v>
      </c>
      <c r="B2" s="159" t="s">
        <v>162</v>
      </c>
      <c r="C2" s="33"/>
    </row>
    <row r="3" spans="1:20" x14ac:dyDescent="0.25">
      <c r="A3" s="75" t="s">
        <v>230</v>
      </c>
      <c r="B3" s="33"/>
      <c r="C3" s="33"/>
    </row>
    <row r="4" spans="1:20" ht="13" x14ac:dyDescent="0.25">
      <c r="A4" s="75" t="s">
        <v>217</v>
      </c>
      <c r="B4" s="79" t="s">
        <v>229</v>
      </c>
      <c r="C4" s="33"/>
    </row>
    <row r="5" spans="1:20" x14ac:dyDescent="0.25">
      <c r="A5" s="75" t="s">
        <v>218</v>
      </c>
      <c r="B5" s="75" t="s">
        <v>231</v>
      </c>
      <c r="C5" s="33"/>
    </row>
    <row r="6" spans="1:20" x14ac:dyDescent="0.25">
      <c r="A6" s="33"/>
      <c r="B6" s="33"/>
      <c r="C6" s="33"/>
    </row>
    <row r="7" spans="1:20" ht="13" x14ac:dyDescent="0.25">
      <c r="A7" s="79" t="s">
        <v>219</v>
      </c>
      <c r="B7" s="33"/>
      <c r="C7" s="75" t="s">
        <v>220</v>
      </c>
    </row>
    <row r="8" spans="1:20" ht="13" x14ac:dyDescent="0.25">
      <c r="A8" s="79" t="s">
        <v>232</v>
      </c>
      <c r="B8" s="33"/>
      <c r="C8" s="75" t="s">
        <v>233</v>
      </c>
    </row>
    <row r="9" spans="1:20" ht="13" x14ac:dyDescent="0.25">
      <c r="A9" s="79" t="s">
        <v>222</v>
      </c>
      <c r="B9" s="33"/>
      <c r="C9" s="75" t="s">
        <v>234</v>
      </c>
    </row>
    <row r="10" spans="1:20" ht="13" x14ac:dyDescent="0.25">
      <c r="A10" s="79"/>
      <c r="B10" s="33"/>
      <c r="C10" s="75"/>
    </row>
    <row r="11" spans="1:20" ht="13" x14ac:dyDescent="0.25">
      <c r="A11" s="79"/>
      <c r="B11" s="33"/>
      <c r="C11" s="75"/>
    </row>
    <row r="12" spans="1:20" ht="13" x14ac:dyDescent="0.3">
      <c r="A12" s="191" t="s">
        <v>227</v>
      </c>
    </row>
    <row r="13" spans="1:20" x14ac:dyDescent="0.25">
      <c r="A13" s="4" t="s">
        <v>160</v>
      </c>
    </row>
    <row r="14" spans="1:20" x14ac:dyDescent="0.25">
      <c r="A14" s="4" t="s">
        <v>228</v>
      </c>
    </row>
    <row r="16" spans="1:20" ht="13" x14ac:dyDescent="0.3">
      <c r="A16" s="192" t="s">
        <v>46</v>
      </c>
      <c r="B16" s="22" t="s">
        <v>186</v>
      </c>
      <c r="C16" s="22" t="s">
        <v>187</v>
      </c>
      <c r="D16" s="22" t="s">
        <v>188</v>
      </c>
      <c r="E16" s="22" t="s">
        <v>189</v>
      </c>
      <c r="F16" s="22" t="s">
        <v>190</v>
      </c>
      <c r="G16" s="22" t="s">
        <v>191</v>
      </c>
      <c r="H16" s="22" t="s">
        <v>192</v>
      </c>
      <c r="I16" s="22" t="s">
        <v>193</v>
      </c>
      <c r="J16" s="22" t="s">
        <v>194</v>
      </c>
      <c r="K16" s="22" t="s">
        <v>195</v>
      </c>
      <c r="L16" s="22" t="s">
        <v>196</v>
      </c>
      <c r="M16" s="22" t="s">
        <v>197</v>
      </c>
      <c r="N16" s="22" t="s">
        <v>289</v>
      </c>
      <c r="Q16" s="193" t="s">
        <v>132</v>
      </c>
      <c r="R16" s="193" t="s">
        <v>133</v>
      </c>
      <c r="T16" s="194"/>
    </row>
    <row r="17" spans="1:22" ht="13" x14ac:dyDescent="0.25">
      <c r="A17" s="25" t="s">
        <v>12</v>
      </c>
      <c r="B17" s="30">
        <v>188.04</v>
      </c>
      <c r="C17" s="30">
        <v>171.68</v>
      </c>
      <c r="D17" s="30">
        <v>162.36000000000001</v>
      </c>
      <c r="E17" s="30">
        <v>167.61</v>
      </c>
      <c r="F17" s="30">
        <v>155.41999999999999</v>
      </c>
      <c r="G17" s="195">
        <v>153.6</v>
      </c>
      <c r="H17" s="30">
        <v>160.97</v>
      </c>
      <c r="I17" s="30">
        <v>160.35</v>
      </c>
      <c r="J17" s="195">
        <v>157.69999999999999</v>
      </c>
      <c r="K17" s="30">
        <v>154.94</v>
      </c>
      <c r="L17" s="195">
        <v>147.1</v>
      </c>
      <c r="M17" s="30">
        <v>153.26</v>
      </c>
      <c r="N17" s="30">
        <v>138.52000000000001</v>
      </c>
      <c r="O17" s="196">
        <f t="shared" ref="O17:O43" si="0">(L17-B17)</f>
        <v>-40.94</v>
      </c>
      <c r="P17" s="196">
        <f t="shared" ref="P17:P43" si="1">(L17-G17)</f>
        <v>-6.5</v>
      </c>
      <c r="Q17" s="196">
        <f t="shared" ref="Q17:Q43" si="2">(M17-C17)</f>
        <v>-18.420000000000016</v>
      </c>
      <c r="R17" s="196">
        <f t="shared" ref="R17:R43" si="3">(M17-H17)</f>
        <v>-7.710000000000008</v>
      </c>
      <c r="S17" s="197"/>
      <c r="T17" s="197"/>
      <c r="U17" s="197"/>
      <c r="V17" s="197"/>
    </row>
    <row r="18" spans="1:22" ht="13" x14ac:dyDescent="0.25">
      <c r="A18" s="25" t="s">
        <v>13</v>
      </c>
      <c r="B18" s="26">
        <v>470.42</v>
      </c>
      <c r="C18" s="198">
        <v>493.1</v>
      </c>
      <c r="D18" s="198">
        <v>468.7</v>
      </c>
      <c r="E18" s="26">
        <v>438.49</v>
      </c>
      <c r="F18" s="198">
        <v>454.1</v>
      </c>
      <c r="G18" s="26">
        <v>459.04</v>
      </c>
      <c r="H18" s="26">
        <v>436.15</v>
      </c>
      <c r="I18" s="26">
        <v>439.38</v>
      </c>
      <c r="J18" s="26">
        <v>426.23</v>
      </c>
      <c r="K18" s="26">
        <v>405.48</v>
      </c>
      <c r="L18" s="26">
        <v>400.82</v>
      </c>
      <c r="M18" s="198">
        <v>405.1</v>
      </c>
      <c r="N18" s="26">
        <v>394.95</v>
      </c>
      <c r="O18" s="196">
        <f t="shared" si="0"/>
        <v>-69.600000000000023</v>
      </c>
      <c r="P18" s="196">
        <f t="shared" si="1"/>
        <v>-58.220000000000027</v>
      </c>
      <c r="Q18" s="196">
        <f t="shared" si="2"/>
        <v>-88</v>
      </c>
      <c r="R18" s="196">
        <f t="shared" si="3"/>
        <v>-31.049999999999955</v>
      </c>
      <c r="S18" s="197"/>
      <c r="T18" s="197"/>
      <c r="U18" s="197"/>
      <c r="V18" s="197"/>
    </row>
    <row r="19" spans="1:22" ht="13" x14ac:dyDescent="0.25">
      <c r="A19" s="25" t="s">
        <v>96</v>
      </c>
      <c r="B19" s="30">
        <v>287.91000000000003</v>
      </c>
      <c r="C19" s="30">
        <v>271.42</v>
      </c>
      <c r="D19" s="30">
        <v>271.20999999999998</v>
      </c>
      <c r="E19" s="30">
        <v>272.62</v>
      </c>
      <c r="F19" s="30">
        <v>257.79000000000002</v>
      </c>
      <c r="G19" s="30">
        <v>244.84</v>
      </c>
      <c r="H19" s="30">
        <v>236.55</v>
      </c>
      <c r="I19" s="30">
        <v>234.66</v>
      </c>
      <c r="J19" s="30">
        <v>228.26</v>
      </c>
      <c r="K19" s="30">
        <v>217.98</v>
      </c>
      <c r="L19" s="30">
        <v>216.63</v>
      </c>
      <c r="M19" s="30">
        <v>221.78</v>
      </c>
      <c r="N19" s="30">
        <v>212.22</v>
      </c>
      <c r="O19" s="196">
        <f t="shared" si="0"/>
        <v>-71.28000000000003</v>
      </c>
      <c r="P19" s="196">
        <f t="shared" si="1"/>
        <v>-28.210000000000008</v>
      </c>
      <c r="Q19" s="196">
        <f t="shared" si="2"/>
        <v>-49.640000000000015</v>
      </c>
      <c r="R19" s="196">
        <f t="shared" si="3"/>
        <v>-14.77000000000001</v>
      </c>
      <c r="S19" s="197"/>
      <c r="T19" s="197"/>
      <c r="U19" s="197"/>
      <c r="V19" s="197"/>
    </row>
    <row r="20" spans="1:22" ht="13" x14ac:dyDescent="0.25">
      <c r="A20" s="25" t="s">
        <v>14</v>
      </c>
      <c r="B20" s="26">
        <v>86.44</v>
      </c>
      <c r="C20" s="26">
        <v>79.72</v>
      </c>
      <c r="D20" s="26">
        <v>75.64</v>
      </c>
      <c r="E20" s="26">
        <v>75.81</v>
      </c>
      <c r="F20" s="26">
        <v>71.37</v>
      </c>
      <c r="G20" s="26">
        <v>69.56</v>
      </c>
      <c r="H20" s="26">
        <v>68.81</v>
      </c>
      <c r="I20" s="26">
        <v>66.87</v>
      </c>
      <c r="J20" s="198">
        <v>65.900000000000006</v>
      </c>
      <c r="K20" s="26">
        <v>63.57</v>
      </c>
      <c r="L20" s="26">
        <v>59.65</v>
      </c>
      <c r="M20" s="26">
        <v>58.75</v>
      </c>
      <c r="N20" s="26">
        <v>56.34</v>
      </c>
      <c r="O20" s="196">
        <f t="shared" si="0"/>
        <v>-26.79</v>
      </c>
      <c r="P20" s="196">
        <f t="shared" si="1"/>
        <v>-9.9100000000000037</v>
      </c>
      <c r="Q20" s="196">
        <f t="shared" si="2"/>
        <v>-20.97</v>
      </c>
      <c r="R20" s="196">
        <f t="shared" si="3"/>
        <v>-10.060000000000002</v>
      </c>
      <c r="S20" s="197"/>
      <c r="T20" s="197"/>
      <c r="U20" s="197"/>
      <c r="V20" s="197"/>
    </row>
    <row r="21" spans="1:22" ht="13" x14ac:dyDescent="0.25">
      <c r="A21" s="25" t="s">
        <v>15</v>
      </c>
      <c r="B21" s="30">
        <v>132.97999999999999</v>
      </c>
      <c r="C21" s="30">
        <v>121.38</v>
      </c>
      <c r="D21" s="30">
        <v>121.87</v>
      </c>
      <c r="E21" s="30">
        <v>123.91</v>
      </c>
      <c r="F21" s="30">
        <v>116.06</v>
      </c>
      <c r="G21" s="30">
        <v>114.95</v>
      </c>
      <c r="H21" s="30">
        <v>113.26</v>
      </c>
      <c r="I21" s="30">
        <v>110.79</v>
      </c>
      <c r="J21" s="30">
        <v>107.11</v>
      </c>
      <c r="K21" s="30">
        <v>103.61</v>
      </c>
      <c r="L21" s="30">
        <v>99.62</v>
      </c>
      <c r="M21" s="30">
        <v>100.46</v>
      </c>
      <c r="N21" s="30">
        <v>94.03</v>
      </c>
      <c r="O21" s="196">
        <f t="shared" si="0"/>
        <v>-33.359999999999985</v>
      </c>
      <c r="P21" s="196">
        <f t="shared" si="1"/>
        <v>-15.329999999999998</v>
      </c>
      <c r="Q21" s="196">
        <f t="shared" si="2"/>
        <v>-20.92</v>
      </c>
      <c r="R21" s="196">
        <f t="shared" si="3"/>
        <v>-12.800000000000011</v>
      </c>
      <c r="S21" s="197"/>
      <c r="T21" s="197"/>
      <c r="U21" s="197"/>
      <c r="V21" s="197"/>
    </row>
    <row r="22" spans="1:22" ht="13" x14ac:dyDescent="0.25">
      <c r="A22" s="25" t="s">
        <v>16</v>
      </c>
      <c r="B22" s="26">
        <v>416.52</v>
      </c>
      <c r="C22" s="26">
        <v>376.49</v>
      </c>
      <c r="D22" s="26">
        <v>347.96</v>
      </c>
      <c r="E22" s="198">
        <v>380.1</v>
      </c>
      <c r="F22" s="26">
        <v>345.88</v>
      </c>
      <c r="G22" s="26">
        <v>295.58</v>
      </c>
      <c r="H22" s="198">
        <v>351.1</v>
      </c>
      <c r="I22" s="26">
        <v>328.79</v>
      </c>
      <c r="J22" s="26">
        <v>306.11</v>
      </c>
      <c r="K22" s="26">
        <v>249.12</v>
      </c>
      <c r="L22" s="26">
        <v>236.26</v>
      </c>
      <c r="M22" s="26">
        <v>225.78</v>
      </c>
      <c r="N22" s="26">
        <v>238.55</v>
      </c>
      <c r="O22" s="196">
        <f t="shared" si="0"/>
        <v>-180.26</v>
      </c>
      <c r="P22" s="196">
        <f t="shared" si="1"/>
        <v>-59.319999999999993</v>
      </c>
      <c r="Q22" s="196">
        <f t="shared" si="2"/>
        <v>-150.71</v>
      </c>
      <c r="R22" s="196">
        <f t="shared" si="3"/>
        <v>-125.32000000000002</v>
      </c>
      <c r="S22" s="197"/>
      <c r="T22" s="197"/>
      <c r="U22" s="197"/>
      <c r="V22" s="197"/>
    </row>
    <row r="23" spans="1:22" ht="13" x14ac:dyDescent="0.25">
      <c r="A23" s="25" t="s">
        <v>17</v>
      </c>
      <c r="B23" s="30">
        <v>90.82</v>
      </c>
      <c r="C23" s="30">
        <v>82.48</v>
      </c>
      <c r="D23" s="30">
        <v>83.57</v>
      </c>
      <c r="E23" s="30">
        <v>78.489999999999995</v>
      </c>
      <c r="F23" s="30">
        <v>72.58</v>
      </c>
      <c r="G23" s="195">
        <v>61.7</v>
      </c>
      <c r="H23" s="30">
        <v>63.97</v>
      </c>
      <c r="I23" s="30">
        <v>58.04</v>
      </c>
      <c r="J23" s="30">
        <v>53.82</v>
      </c>
      <c r="K23" s="30">
        <v>51.27</v>
      </c>
      <c r="L23" s="30">
        <v>44.29</v>
      </c>
      <c r="M23" s="30">
        <v>39.94</v>
      </c>
      <c r="N23" s="30">
        <v>37.35</v>
      </c>
      <c r="O23" s="196">
        <f t="shared" si="0"/>
        <v>-46.529999999999994</v>
      </c>
      <c r="P23" s="196">
        <f t="shared" si="1"/>
        <v>-17.410000000000004</v>
      </c>
      <c r="Q23" s="196">
        <f t="shared" si="2"/>
        <v>-42.540000000000006</v>
      </c>
      <c r="R23" s="196">
        <f t="shared" si="3"/>
        <v>-24.03</v>
      </c>
      <c r="S23" s="197"/>
      <c r="T23" s="197"/>
      <c r="U23" s="197"/>
      <c r="V23" s="197"/>
    </row>
    <row r="24" spans="1:22" ht="13" x14ac:dyDescent="0.25">
      <c r="A24" s="25" t="s">
        <v>18</v>
      </c>
      <c r="B24" s="26">
        <v>138.57</v>
      </c>
      <c r="C24" s="26">
        <v>150.41</v>
      </c>
      <c r="D24" s="26">
        <v>157.72</v>
      </c>
      <c r="E24" s="26">
        <v>143.58000000000001</v>
      </c>
      <c r="F24" s="198">
        <v>141.1</v>
      </c>
      <c r="G24" s="26">
        <v>141.44999999999999</v>
      </c>
      <c r="H24" s="26">
        <v>139.41</v>
      </c>
      <c r="I24" s="26">
        <v>144.18</v>
      </c>
      <c r="J24" s="26">
        <v>139.11000000000001</v>
      </c>
      <c r="K24" s="198">
        <v>136.80000000000001</v>
      </c>
      <c r="L24" s="26">
        <v>127.73</v>
      </c>
      <c r="M24" s="198">
        <v>124.5</v>
      </c>
      <c r="N24" s="26">
        <v>120.24</v>
      </c>
      <c r="O24" s="196">
        <f t="shared" si="0"/>
        <v>-10.839999999999989</v>
      </c>
      <c r="P24" s="196">
        <f t="shared" si="1"/>
        <v>-13.719999999999985</v>
      </c>
      <c r="Q24" s="196">
        <f t="shared" si="2"/>
        <v>-25.909999999999997</v>
      </c>
      <c r="R24" s="196">
        <f t="shared" si="3"/>
        <v>-14.909999999999997</v>
      </c>
      <c r="S24" s="197"/>
      <c r="T24" s="197"/>
      <c r="U24" s="197"/>
      <c r="V24" s="197"/>
    </row>
    <row r="25" spans="1:22" ht="13" x14ac:dyDescent="0.25">
      <c r="A25" s="25" t="s">
        <v>19</v>
      </c>
      <c r="B25" s="30">
        <v>129.15</v>
      </c>
      <c r="C25" s="30">
        <v>129.81</v>
      </c>
      <c r="D25" s="30">
        <v>133.13999999999999</v>
      </c>
      <c r="E25" s="195">
        <v>125.7</v>
      </c>
      <c r="F25" s="30">
        <v>122.15</v>
      </c>
      <c r="G25" s="30">
        <v>121.66</v>
      </c>
      <c r="H25" s="30">
        <v>119.01</v>
      </c>
      <c r="I25" s="30">
        <v>120.59</v>
      </c>
      <c r="J25" s="195">
        <v>118</v>
      </c>
      <c r="K25" s="30">
        <v>112.97</v>
      </c>
      <c r="L25" s="30">
        <v>112.13</v>
      </c>
      <c r="M25" s="195">
        <v>111.7</v>
      </c>
      <c r="N25" s="30">
        <v>108.02</v>
      </c>
      <c r="O25" s="196">
        <f t="shared" si="0"/>
        <v>-17.02000000000001</v>
      </c>
      <c r="P25" s="196">
        <f t="shared" si="1"/>
        <v>-9.5300000000000011</v>
      </c>
      <c r="Q25" s="196">
        <f t="shared" si="2"/>
        <v>-18.11</v>
      </c>
      <c r="R25" s="196">
        <f t="shared" si="3"/>
        <v>-7.3100000000000023</v>
      </c>
      <c r="S25" s="197"/>
      <c r="T25" s="197"/>
      <c r="U25" s="197"/>
      <c r="V25" s="197"/>
    </row>
    <row r="26" spans="1:22" ht="13" x14ac:dyDescent="0.25">
      <c r="A26" s="25" t="s">
        <v>20</v>
      </c>
      <c r="B26" s="26">
        <v>136.32</v>
      </c>
      <c r="C26" s="26">
        <v>131.07</v>
      </c>
      <c r="D26" s="26">
        <v>130.69</v>
      </c>
      <c r="E26" s="26">
        <v>130.49</v>
      </c>
      <c r="F26" s="26">
        <v>124.19</v>
      </c>
      <c r="G26" s="26">
        <v>124.82</v>
      </c>
      <c r="H26" s="26">
        <v>121.31</v>
      </c>
      <c r="I26" s="26">
        <v>118.65</v>
      </c>
      <c r="J26" s="26">
        <v>116.04</v>
      </c>
      <c r="K26" s="26">
        <v>112.55</v>
      </c>
      <c r="L26" s="26">
        <v>107.84</v>
      </c>
      <c r="M26" s="26">
        <v>109.64</v>
      </c>
      <c r="N26" s="26">
        <v>97.29</v>
      </c>
      <c r="O26" s="196">
        <f t="shared" si="0"/>
        <v>-28.47999999999999</v>
      </c>
      <c r="P26" s="196">
        <f t="shared" si="1"/>
        <v>-16.97999999999999</v>
      </c>
      <c r="Q26" s="196">
        <f t="shared" si="2"/>
        <v>-21.429999999999993</v>
      </c>
      <c r="R26" s="196">
        <f t="shared" si="3"/>
        <v>-11.670000000000002</v>
      </c>
      <c r="S26" s="197"/>
      <c r="T26" s="197"/>
      <c r="U26" s="197"/>
      <c r="V26" s="197"/>
    </row>
    <row r="27" spans="1:22" ht="13" x14ac:dyDescent="0.25">
      <c r="A27" s="25" t="s">
        <v>21</v>
      </c>
      <c r="B27" s="30">
        <v>206.66</v>
      </c>
      <c r="C27" s="30">
        <v>202.61</v>
      </c>
      <c r="D27" s="30">
        <v>195.05</v>
      </c>
      <c r="E27" s="30">
        <v>192.03</v>
      </c>
      <c r="F27" s="30">
        <v>183.76</v>
      </c>
      <c r="G27" s="30">
        <v>186.98</v>
      </c>
      <c r="H27" s="30">
        <v>182.13</v>
      </c>
      <c r="I27" s="30">
        <v>182.41</v>
      </c>
      <c r="J27" s="30">
        <v>173.58</v>
      </c>
      <c r="K27" s="30">
        <v>170.14</v>
      </c>
      <c r="L27" s="30">
        <v>175.77</v>
      </c>
      <c r="M27" s="195">
        <v>161.80000000000001</v>
      </c>
      <c r="N27" s="30">
        <v>148.81</v>
      </c>
      <c r="O27" s="196">
        <f t="shared" si="0"/>
        <v>-30.889999999999986</v>
      </c>
      <c r="P27" s="196">
        <f t="shared" si="1"/>
        <v>-11.20999999999998</v>
      </c>
      <c r="Q27" s="196">
        <f t="shared" si="2"/>
        <v>-40.81</v>
      </c>
      <c r="R27" s="196">
        <f t="shared" si="3"/>
        <v>-20.329999999999984</v>
      </c>
      <c r="S27" s="197"/>
      <c r="T27" s="197"/>
      <c r="U27" s="197"/>
      <c r="V27" s="197"/>
    </row>
    <row r="28" spans="1:22" ht="13" x14ac:dyDescent="0.25">
      <c r="A28" s="25" t="s">
        <v>22</v>
      </c>
      <c r="B28" s="198">
        <v>111.6</v>
      </c>
      <c r="C28" s="26">
        <v>107.04</v>
      </c>
      <c r="D28" s="26">
        <v>106.02</v>
      </c>
      <c r="E28" s="26">
        <v>103.91</v>
      </c>
      <c r="F28" s="26">
        <v>98.21</v>
      </c>
      <c r="G28" s="26">
        <v>101.22</v>
      </c>
      <c r="H28" s="26">
        <v>99.21</v>
      </c>
      <c r="I28" s="198">
        <v>100.9</v>
      </c>
      <c r="J28" s="26">
        <v>98.67</v>
      </c>
      <c r="K28" s="198">
        <v>97.2</v>
      </c>
      <c r="L28" s="26">
        <v>97.29</v>
      </c>
      <c r="M28" s="26">
        <v>97.58</v>
      </c>
      <c r="N28" s="26">
        <v>90.21</v>
      </c>
      <c r="O28" s="196">
        <f t="shared" si="0"/>
        <v>-14.309999999999988</v>
      </c>
      <c r="P28" s="196">
        <f t="shared" si="1"/>
        <v>-3.9299999999999926</v>
      </c>
      <c r="Q28" s="196">
        <f t="shared" si="2"/>
        <v>-9.460000000000008</v>
      </c>
      <c r="R28" s="196">
        <f t="shared" si="3"/>
        <v>-1.6299999999999955</v>
      </c>
      <c r="S28" s="197"/>
      <c r="T28" s="197"/>
      <c r="U28" s="197"/>
      <c r="V28" s="197"/>
    </row>
    <row r="29" spans="1:22" ht="13" x14ac:dyDescent="0.25">
      <c r="A29" s="25" t="s">
        <v>23</v>
      </c>
      <c r="B29" s="30">
        <v>151.34</v>
      </c>
      <c r="C29" s="30">
        <v>148.91999999999999</v>
      </c>
      <c r="D29" s="30">
        <v>144.99</v>
      </c>
      <c r="E29" s="30">
        <v>138.46</v>
      </c>
      <c r="F29" s="30">
        <v>143.08000000000001</v>
      </c>
      <c r="G29" s="30">
        <v>141.97</v>
      </c>
      <c r="H29" s="30">
        <v>144.13999999999999</v>
      </c>
      <c r="I29" s="30">
        <v>140.11000000000001</v>
      </c>
      <c r="J29" s="30">
        <v>136.16999999999999</v>
      </c>
      <c r="K29" s="30">
        <v>129.07</v>
      </c>
      <c r="L29" s="30">
        <v>117.73</v>
      </c>
      <c r="M29" s="30">
        <v>111.45</v>
      </c>
      <c r="N29" s="30">
        <v>113.94</v>
      </c>
      <c r="O29" s="196">
        <f t="shared" si="0"/>
        <v>-33.61</v>
      </c>
      <c r="P29" s="196">
        <f t="shared" si="1"/>
        <v>-24.239999999999995</v>
      </c>
      <c r="Q29" s="196">
        <f t="shared" si="2"/>
        <v>-37.469999999999985</v>
      </c>
      <c r="R29" s="196">
        <f t="shared" si="3"/>
        <v>-32.689999999999984</v>
      </c>
      <c r="S29" s="197"/>
      <c r="T29" s="197"/>
      <c r="U29" s="197"/>
      <c r="V29" s="197"/>
    </row>
    <row r="30" spans="1:22" ht="13" x14ac:dyDescent="0.25">
      <c r="A30" s="25" t="s">
        <v>24</v>
      </c>
      <c r="B30" s="198">
        <v>272.10000000000002</v>
      </c>
      <c r="C30" s="26">
        <v>249.57</v>
      </c>
      <c r="D30" s="26">
        <v>242.62</v>
      </c>
      <c r="E30" s="26">
        <v>234.25</v>
      </c>
      <c r="F30" s="198">
        <v>228.8</v>
      </c>
      <c r="G30" s="198">
        <v>217.9</v>
      </c>
      <c r="H30" s="26">
        <v>216.18</v>
      </c>
      <c r="I30" s="198">
        <v>213.9</v>
      </c>
      <c r="J30" s="26">
        <v>206.56</v>
      </c>
      <c r="K30" s="26">
        <v>209.98</v>
      </c>
      <c r="L30" s="26">
        <v>201.24</v>
      </c>
      <c r="M30" s="198">
        <v>197.6</v>
      </c>
      <c r="N30" s="26">
        <v>180.21</v>
      </c>
      <c r="O30" s="196">
        <f t="shared" si="0"/>
        <v>-70.860000000000014</v>
      </c>
      <c r="P30" s="196">
        <f t="shared" si="1"/>
        <v>-16.659999999999997</v>
      </c>
      <c r="Q30" s="196">
        <f t="shared" si="2"/>
        <v>-51.97</v>
      </c>
      <c r="R30" s="196">
        <f t="shared" si="3"/>
        <v>-18.580000000000013</v>
      </c>
      <c r="S30" s="197"/>
      <c r="T30" s="197"/>
      <c r="U30" s="197"/>
      <c r="V30" s="197"/>
    </row>
    <row r="31" spans="1:22" ht="13" x14ac:dyDescent="0.25">
      <c r="A31" s="25" t="s">
        <v>25</v>
      </c>
      <c r="B31" s="30">
        <v>257.57</v>
      </c>
      <c r="C31" s="30">
        <v>251.84</v>
      </c>
      <c r="D31" s="30">
        <v>244.22</v>
      </c>
      <c r="E31" s="30">
        <v>222.21</v>
      </c>
      <c r="F31" s="30">
        <v>213.65</v>
      </c>
      <c r="G31" s="30">
        <v>215.01</v>
      </c>
      <c r="H31" s="30">
        <v>217.19</v>
      </c>
      <c r="I31" s="30">
        <v>217.97</v>
      </c>
      <c r="J31" s="30">
        <v>214.01</v>
      </c>
      <c r="K31" s="30">
        <v>203.52</v>
      </c>
      <c r="L31" s="30">
        <v>198.93</v>
      </c>
      <c r="M31" s="30">
        <v>194.88</v>
      </c>
      <c r="N31" s="30">
        <v>170.37</v>
      </c>
      <c r="O31" s="196">
        <f t="shared" si="0"/>
        <v>-58.639999999999986</v>
      </c>
      <c r="P31" s="196">
        <f t="shared" si="1"/>
        <v>-16.079999999999984</v>
      </c>
      <c r="Q31" s="196">
        <f t="shared" si="2"/>
        <v>-56.960000000000008</v>
      </c>
      <c r="R31" s="196">
        <f t="shared" si="3"/>
        <v>-22.310000000000002</v>
      </c>
      <c r="S31" s="197"/>
      <c r="T31" s="197"/>
      <c r="U31" s="197"/>
      <c r="V31" s="197"/>
    </row>
    <row r="32" spans="1:22" ht="13" x14ac:dyDescent="0.25">
      <c r="A32" s="25" t="s">
        <v>26</v>
      </c>
      <c r="B32" s="26">
        <v>109.52</v>
      </c>
      <c r="C32" s="26">
        <v>106.65</v>
      </c>
      <c r="D32" s="26">
        <v>102.42</v>
      </c>
      <c r="E32" s="26">
        <v>96.59</v>
      </c>
      <c r="F32" s="26">
        <v>91.56</v>
      </c>
      <c r="G32" s="198">
        <v>88.6</v>
      </c>
      <c r="H32" s="26">
        <v>84.65</v>
      </c>
      <c r="I32" s="26">
        <v>86.33</v>
      </c>
      <c r="J32" s="26">
        <v>88.73</v>
      </c>
      <c r="K32" s="198">
        <v>87</v>
      </c>
      <c r="L32" s="26">
        <v>76.650000000000006</v>
      </c>
      <c r="M32" s="198">
        <v>76.099999999999994</v>
      </c>
      <c r="N32" s="26">
        <v>68.040000000000006</v>
      </c>
      <c r="O32" s="196">
        <f t="shared" si="0"/>
        <v>-32.86999999999999</v>
      </c>
      <c r="P32" s="196">
        <f t="shared" si="1"/>
        <v>-11.949999999999989</v>
      </c>
      <c r="Q32" s="196">
        <f t="shared" si="2"/>
        <v>-30.550000000000011</v>
      </c>
      <c r="R32" s="196">
        <f t="shared" si="3"/>
        <v>-8.5500000000000114</v>
      </c>
      <c r="S32" s="197"/>
      <c r="T32" s="197"/>
      <c r="U32" s="197"/>
      <c r="V32" s="197"/>
    </row>
    <row r="33" spans="1:22" ht="13" x14ac:dyDescent="0.25">
      <c r="A33" s="25" t="s">
        <v>27</v>
      </c>
      <c r="B33" s="30">
        <v>266.52999999999997</v>
      </c>
      <c r="C33" s="30">
        <v>256.44</v>
      </c>
      <c r="D33" s="30">
        <v>246.81</v>
      </c>
      <c r="E33" s="30">
        <v>234.11</v>
      </c>
      <c r="F33" s="195">
        <v>223.7</v>
      </c>
      <c r="G33" s="195">
        <v>228.2</v>
      </c>
      <c r="H33" s="30">
        <v>226.09</v>
      </c>
      <c r="I33" s="30">
        <v>226.48</v>
      </c>
      <c r="J33" s="30">
        <v>215.34</v>
      </c>
      <c r="K33" s="30">
        <v>205.36</v>
      </c>
      <c r="L33" s="30">
        <v>210.56</v>
      </c>
      <c r="M33" s="30">
        <v>205.92</v>
      </c>
      <c r="N33" s="30">
        <v>185.54</v>
      </c>
      <c r="O33" s="196">
        <f t="shared" si="0"/>
        <v>-55.96999999999997</v>
      </c>
      <c r="P33" s="196">
        <f t="shared" si="1"/>
        <v>-17.639999999999986</v>
      </c>
      <c r="Q33" s="196">
        <f t="shared" si="2"/>
        <v>-50.52000000000001</v>
      </c>
      <c r="R33" s="196">
        <f t="shared" si="3"/>
        <v>-20.170000000000016</v>
      </c>
      <c r="S33" s="197"/>
      <c r="T33" s="197"/>
      <c r="U33" s="197"/>
      <c r="V33" s="197"/>
    </row>
    <row r="34" spans="1:22" ht="13" x14ac:dyDescent="0.25">
      <c r="A34" s="25" t="s">
        <v>28</v>
      </c>
      <c r="B34" s="26">
        <v>350.33</v>
      </c>
      <c r="C34" s="26">
        <v>331.63</v>
      </c>
      <c r="D34" s="26">
        <v>303.85000000000002</v>
      </c>
      <c r="E34" s="26">
        <v>275.11</v>
      </c>
      <c r="F34" s="26">
        <v>261.39</v>
      </c>
      <c r="G34" s="26">
        <v>258.64</v>
      </c>
      <c r="H34" s="26">
        <v>269.36</v>
      </c>
      <c r="I34" s="26">
        <v>291.02999999999997</v>
      </c>
      <c r="J34" s="26">
        <v>279.58999999999997</v>
      </c>
      <c r="K34" s="26">
        <v>270.38</v>
      </c>
      <c r="L34" s="26">
        <v>274.19</v>
      </c>
      <c r="M34" s="198">
        <v>226.3</v>
      </c>
      <c r="N34" s="26">
        <v>232.44</v>
      </c>
      <c r="O34" s="196">
        <f t="shared" si="0"/>
        <v>-76.139999999999986</v>
      </c>
      <c r="P34" s="196">
        <f t="shared" si="1"/>
        <v>15.550000000000011</v>
      </c>
      <c r="Q34" s="196">
        <f t="shared" si="2"/>
        <v>-105.32999999999998</v>
      </c>
      <c r="R34" s="196">
        <f t="shared" si="3"/>
        <v>-43.06</v>
      </c>
      <c r="S34" s="197"/>
      <c r="T34" s="197"/>
      <c r="U34" s="197"/>
      <c r="V34" s="197"/>
    </row>
    <row r="35" spans="1:22" ht="13" x14ac:dyDescent="0.25">
      <c r="A35" s="25" t="s">
        <v>29</v>
      </c>
      <c r="B35" s="30">
        <v>156.47</v>
      </c>
      <c r="C35" s="30">
        <v>147.09</v>
      </c>
      <c r="D35" s="195">
        <v>147</v>
      </c>
      <c r="E35" s="30">
        <v>143.77000000000001</v>
      </c>
      <c r="F35" s="30">
        <v>135.13</v>
      </c>
      <c r="G35" s="195">
        <v>125.7</v>
      </c>
      <c r="H35" s="30">
        <v>129.37</v>
      </c>
      <c r="I35" s="30">
        <v>124.75</v>
      </c>
      <c r="J35" s="30">
        <v>116.02</v>
      </c>
      <c r="K35" s="30">
        <v>120.46</v>
      </c>
      <c r="L35" s="30">
        <v>119.86</v>
      </c>
      <c r="M35" s="30">
        <v>115.28</v>
      </c>
      <c r="N35" s="30">
        <v>101.52</v>
      </c>
      <c r="O35" s="196">
        <f t="shared" si="0"/>
        <v>-36.61</v>
      </c>
      <c r="P35" s="196">
        <f t="shared" si="1"/>
        <v>-5.8400000000000034</v>
      </c>
      <c r="Q35" s="196">
        <f t="shared" si="2"/>
        <v>-31.810000000000002</v>
      </c>
      <c r="R35" s="196">
        <f t="shared" si="3"/>
        <v>-14.090000000000003</v>
      </c>
      <c r="S35" s="197"/>
      <c r="T35" s="197"/>
      <c r="U35" s="197"/>
      <c r="V35" s="197"/>
    </row>
    <row r="36" spans="1:22" ht="13" x14ac:dyDescent="0.25">
      <c r="A36" s="25" t="s">
        <v>30</v>
      </c>
      <c r="B36" s="26">
        <v>117.79</v>
      </c>
      <c r="C36" s="26">
        <v>111.12</v>
      </c>
      <c r="D36" s="26">
        <v>110.04</v>
      </c>
      <c r="E36" s="198">
        <v>111.3</v>
      </c>
      <c r="F36" s="26">
        <v>106.69</v>
      </c>
      <c r="G36" s="198">
        <v>108.2</v>
      </c>
      <c r="H36" s="26">
        <v>107.56</v>
      </c>
      <c r="I36" s="26">
        <v>107.07</v>
      </c>
      <c r="J36" s="26">
        <v>102.15</v>
      </c>
      <c r="K36" s="26">
        <v>102.92</v>
      </c>
      <c r="L36" s="26">
        <v>102.53</v>
      </c>
      <c r="M36" s="26">
        <v>104.06</v>
      </c>
      <c r="N36" s="26">
        <v>94.07</v>
      </c>
      <c r="O36" s="196">
        <f t="shared" si="0"/>
        <v>-15.260000000000005</v>
      </c>
      <c r="P36" s="196">
        <f t="shared" si="1"/>
        <v>-5.6700000000000017</v>
      </c>
      <c r="Q36" s="196">
        <f t="shared" si="2"/>
        <v>-7.0600000000000023</v>
      </c>
      <c r="R36" s="196">
        <f t="shared" si="3"/>
        <v>-3.5</v>
      </c>
      <c r="S36" s="197"/>
      <c r="T36" s="197"/>
      <c r="U36" s="197"/>
      <c r="V36" s="197"/>
    </row>
    <row r="37" spans="1:22" ht="13" x14ac:dyDescent="0.25">
      <c r="A37" s="25" t="s">
        <v>31</v>
      </c>
      <c r="B37" s="30">
        <v>283.57</v>
      </c>
      <c r="C37" s="195">
        <v>270</v>
      </c>
      <c r="D37" s="30">
        <v>255.71</v>
      </c>
      <c r="E37" s="30">
        <v>255.35</v>
      </c>
      <c r="F37" s="30">
        <v>236.77</v>
      </c>
      <c r="G37" s="30">
        <v>229.44</v>
      </c>
      <c r="H37" s="30">
        <v>233.77</v>
      </c>
      <c r="I37" s="30">
        <v>232.77</v>
      </c>
      <c r="J37" s="30">
        <v>229.61</v>
      </c>
      <c r="K37" s="30">
        <v>212.05</v>
      </c>
      <c r="L37" s="30">
        <v>210.14</v>
      </c>
      <c r="M37" s="30">
        <v>209.25</v>
      </c>
      <c r="N37" s="30">
        <v>189.71</v>
      </c>
      <c r="O37" s="196">
        <f t="shared" si="0"/>
        <v>-73.430000000000007</v>
      </c>
      <c r="P37" s="196">
        <f t="shared" si="1"/>
        <v>-19.300000000000011</v>
      </c>
      <c r="Q37" s="196">
        <f t="shared" si="2"/>
        <v>-60.75</v>
      </c>
      <c r="R37" s="196">
        <f t="shared" si="3"/>
        <v>-24.52000000000001</v>
      </c>
      <c r="S37" s="197"/>
      <c r="T37" s="197"/>
      <c r="U37" s="197"/>
      <c r="V37" s="197"/>
    </row>
    <row r="38" spans="1:22" ht="13" x14ac:dyDescent="0.25">
      <c r="A38" s="25" t="s">
        <v>32</v>
      </c>
      <c r="B38" s="26">
        <v>138.31</v>
      </c>
      <c r="C38" s="26">
        <v>137.79</v>
      </c>
      <c r="D38" s="26">
        <v>135.57</v>
      </c>
      <c r="E38" s="26">
        <v>137.28</v>
      </c>
      <c r="F38" s="26">
        <v>137.86000000000001</v>
      </c>
      <c r="G38" s="26">
        <v>140.71</v>
      </c>
      <c r="H38" s="26">
        <v>138.22999999999999</v>
      </c>
      <c r="I38" s="198">
        <v>139.80000000000001</v>
      </c>
      <c r="J38" s="26">
        <v>132.84</v>
      </c>
      <c r="K38" s="26">
        <v>129.44999999999999</v>
      </c>
      <c r="L38" s="26">
        <v>125.43</v>
      </c>
      <c r="M38" s="26">
        <v>119.25</v>
      </c>
      <c r="N38" s="26">
        <v>117.08</v>
      </c>
      <c r="O38" s="196">
        <f t="shared" si="0"/>
        <v>-12.879999999999995</v>
      </c>
      <c r="P38" s="196">
        <f t="shared" si="1"/>
        <v>-15.280000000000001</v>
      </c>
      <c r="Q38" s="196">
        <f t="shared" si="2"/>
        <v>-18.539999999999992</v>
      </c>
      <c r="R38" s="196">
        <f t="shared" si="3"/>
        <v>-18.97999999999999</v>
      </c>
      <c r="S38" s="197"/>
      <c r="T38" s="197"/>
      <c r="U38" s="197"/>
      <c r="V38" s="197"/>
    </row>
    <row r="39" spans="1:22" ht="13" x14ac:dyDescent="0.25">
      <c r="A39" s="25" t="s">
        <v>33</v>
      </c>
      <c r="B39" s="30">
        <v>273.01</v>
      </c>
      <c r="C39" s="30">
        <v>266.72000000000003</v>
      </c>
      <c r="D39" s="30">
        <v>256.11</v>
      </c>
      <c r="E39" s="30">
        <v>232.88</v>
      </c>
      <c r="F39" s="30">
        <v>221.95</v>
      </c>
      <c r="G39" s="30">
        <v>216.86</v>
      </c>
      <c r="H39" s="30">
        <v>210.24</v>
      </c>
      <c r="I39" s="30">
        <v>204.91</v>
      </c>
      <c r="J39" s="30">
        <v>193.53</v>
      </c>
      <c r="K39" s="195">
        <v>184.3</v>
      </c>
      <c r="L39" s="30">
        <v>185.72</v>
      </c>
      <c r="M39" s="30">
        <v>186.92</v>
      </c>
      <c r="N39" s="30">
        <v>165.72</v>
      </c>
      <c r="O39" s="196">
        <f t="shared" si="0"/>
        <v>-87.289999999999992</v>
      </c>
      <c r="P39" s="196">
        <f t="shared" si="1"/>
        <v>-31.140000000000015</v>
      </c>
      <c r="Q39" s="196">
        <f t="shared" si="2"/>
        <v>-79.80000000000004</v>
      </c>
      <c r="R39" s="196">
        <f t="shared" si="3"/>
        <v>-23.320000000000022</v>
      </c>
      <c r="S39" s="197"/>
      <c r="T39" s="197"/>
      <c r="U39" s="197"/>
      <c r="V39" s="197"/>
    </row>
    <row r="40" spans="1:22" ht="13" x14ac:dyDescent="0.25">
      <c r="A40" s="25" t="s">
        <v>34</v>
      </c>
      <c r="B40" s="198">
        <v>200</v>
      </c>
      <c r="C40" s="26">
        <v>198.36</v>
      </c>
      <c r="D40" s="26">
        <v>196.45</v>
      </c>
      <c r="E40" s="26">
        <v>193.65</v>
      </c>
      <c r="F40" s="26">
        <v>182.03</v>
      </c>
      <c r="G40" s="198">
        <v>176.8</v>
      </c>
      <c r="H40" s="26">
        <v>178.35</v>
      </c>
      <c r="I40" s="26">
        <v>175.74</v>
      </c>
      <c r="J40" s="26">
        <v>168.48</v>
      </c>
      <c r="K40" s="26">
        <v>159.26</v>
      </c>
      <c r="L40" s="26">
        <v>155.28</v>
      </c>
      <c r="M40" s="26">
        <v>147.36000000000001</v>
      </c>
      <c r="N40" s="26">
        <v>138.13999999999999</v>
      </c>
      <c r="O40" s="196">
        <f t="shared" si="0"/>
        <v>-44.72</v>
      </c>
      <c r="P40" s="196">
        <f t="shared" si="1"/>
        <v>-21.52000000000001</v>
      </c>
      <c r="Q40" s="196">
        <f t="shared" si="2"/>
        <v>-51</v>
      </c>
      <c r="R40" s="196">
        <f t="shared" si="3"/>
        <v>-30.989999999999981</v>
      </c>
      <c r="S40" s="197"/>
      <c r="T40" s="197"/>
      <c r="U40" s="197"/>
      <c r="V40" s="197"/>
    </row>
    <row r="41" spans="1:22" ht="13" x14ac:dyDescent="0.25">
      <c r="A41" s="25" t="s">
        <v>35</v>
      </c>
      <c r="B41" s="30">
        <v>267.99</v>
      </c>
      <c r="C41" s="30">
        <v>253.04</v>
      </c>
      <c r="D41" s="30">
        <v>241.87</v>
      </c>
      <c r="E41" s="30">
        <v>242.44</v>
      </c>
      <c r="F41" s="195">
        <v>218.2</v>
      </c>
      <c r="G41" s="30">
        <v>216.73</v>
      </c>
      <c r="H41" s="30">
        <v>214.54</v>
      </c>
      <c r="I41" s="30">
        <v>219.19</v>
      </c>
      <c r="J41" s="30">
        <v>206.59</v>
      </c>
      <c r="K41" s="195">
        <v>195.6</v>
      </c>
      <c r="L41" s="30">
        <v>195.55</v>
      </c>
      <c r="M41" s="30">
        <v>201.89</v>
      </c>
      <c r="N41" s="30">
        <v>185.31</v>
      </c>
      <c r="O41" s="196">
        <f t="shared" si="0"/>
        <v>-72.44</v>
      </c>
      <c r="P41" s="196">
        <f t="shared" si="1"/>
        <v>-21.179999999999978</v>
      </c>
      <c r="Q41" s="196">
        <f t="shared" si="2"/>
        <v>-51.150000000000006</v>
      </c>
      <c r="R41" s="196">
        <f t="shared" si="3"/>
        <v>-12.650000000000006</v>
      </c>
      <c r="S41" s="197"/>
      <c r="T41" s="197"/>
      <c r="U41" s="197"/>
      <c r="V41" s="197"/>
    </row>
    <row r="42" spans="1:22" ht="13" x14ac:dyDescent="0.25">
      <c r="A42" s="25" t="s">
        <v>36</v>
      </c>
      <c r="B42" s="26">
        <v>196.68</v>
      </c>
      <c r="C42" s="198">
        <v>184.7</v>
      </c>
      <c r="D42" s="26">
        <v>180.27</v>
      </c>
      <c r="E42" s="26">
        <v>179.03</v>
      </c>
      <c r="F42" s="26">
        <v>183.37</v>
      </c>
      <c r="G42" s="26">
        <v>174.52</v>
      </c>
      <c r="H42" s="26">
        <v>175.88</v>
      </c>
      <c r="I42" s="26">
        <v>172.73</v>
      </c>
      <c r="J42" s="26">
        <v>173.88</v>
      </c>
      <c r="K42" s="26">
        <v>168.41</v>
      </c>
      <c r="L42" s="26">
        <v>161.91999999999999</v>
      </c>
      <c r="M42" s="26">
        <v>165.01</v>
      </c>
      <c r="N42" s="26">
        <v>156.83000000000001</v>
      </c>
      <c r="O42" s="196">
        <f t="shared" si="0"/>
        <v>-34.760000000000019</v>
      </c>
      <c r="P42" s="196">
        <f t="shared" si="1"/>
        <v>-12.600000000000023</v>
      </c>
      <c r="Q42" s="196">
        <f t="shared" si="2"/>
        <v>-19.689999999999998</v>
      </c>
      <c r="R42" s="196">
        <f t="shared" si="3"/>
        <v>-10.870000000000005</v>
      </c>
      <c r="S42" s="197"/>
      <c r="T42" s="197"/>
      <c r="U42" s="197"/>
      <c r="V42" s="197"/>
    </row>
    <row r="43" spans="1:22" ht="13" x14ac:dyDescent="0.25">
      <c r="A43" s="25" t="s">
        <v>37</v>
      </c>
      <c r="B43" s="30">
        <v>139.88999999999999</v>
      </c>
      <c r="C43" s="30">
        <v>135.96</v>
      </c>
      <c r="D43" s="30">
        <v>136.34</v>
      </c>
      <c r="E43" s="30">
        <v>132.44999999999999</v>
      </c>
      <c r="F43" s="30">
        <v>127.87</v>
      </c>
      <c r="G43" s="30">
        <v>117.13</v>
      </c>
      <c r="H43" s="30">
        <v>120.02</v>
      </c>
      <c r="I43" s="30">
        <v>120.58</v>
      </c>
      <c r="J43" s="30">
        <v>118.72</v>
      </c>
      <c r="K43" s="30">
        <v>114.02</v>
      </c>
      <c r="L43" s="195">
        <v>106.6</v>
      </c>
      <c r="M43" s="30">
        <v>105.46</v>
      </c>
      <c r="N43" s="30">
        <v>98.63</v>
      </c>
      <c r="O43" s="196">
        <f t="shared" si="0"/>
        <v>-33.289999999999992</v>
      </c>
      <c r="P43" s="196">
        <f t="shared" si="1"/>
        <v>-10.530000000000001</v>
      </c>
      <c r="Q43" s="196">
        <f t="shared" si="2"/>
        <v>-30.500000000000014</v>
      </c>
      <c r="R43" s="196">
        <f t="shared" si="3"/>
        <v>-14.560000000000002</v>
      </c>
      <c r="S43" s="197"/>
      <c r="T43" s="197"/>
      <c r="U43" s="197"/>
      <c r="V43" s="197"/>
    </row>
    <row r="44" spans="1:22" ht="15" customHeight="1" x14ac:dyDescent="0.3">
      <c r="A44" s="199" t="s">
        <v>336</v>
      </c>
      <c r="M44" s="196"/>
    </row>
    <row r="48" spans="1:22" ht="13" x14ac:dyDescent="0.25">
      <c r="A48" s="200"/>
    </row>
    <row r="49" spans="1:1" x14ac:dyDescent="0.25">
      <c r="A49" s="201"/>
    </row>
  </sheetData>
  <phoneticPr fontId="42" type="noConversion"/>
  <conditionalFormatting sqref="O17:O43">
    <cfRule type="cellIs" dxfId="1" priority="2" operator="greaterThan">
      <formula>0</formula>
    </cfRule>
  </conditionalFormatting>
  <conditionalFormatting sqref="P17:P43">
    <cfRule type="cellIs" dxfId="0" priority="1" operator="greaterThan">
      <formula>0</formula>
    </cfRule>
  </conditionalFormatting>
  <hyperlinks>
    <hyperlink ref="A2" r:id="rId1" xr:uid="{00000000-0004-0000-1400-000000000000}"/>
    <hyperlink ref="B2" r:id="rId2" xr:uid="{00000000-0004-0000-14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">
    <tabColor rgb="FF92D050"/>
  </sheetPr>
  <dimension ref="A1:BP161"/>
  <sheetViews>
    <sheetView topLeftCell="A114" zoomScaleNormal="100" workbookViewId="0">
      <pane xSplit="1" topLeftCell="V1" activePane="topRight" state="frozen"/>
      <selection pane="topRight" activeCell="M158" sqref="M158"/>
    </sheetView>
  </sheetViews>
  <sheetFormatPr defaultColWidth="14.453125" defaultRowHeight="12.5" x14ac:dyDescent="0.25"/>
  <cols>
    <col min="1" max="1" width="26.81640625" style="11" customWidth="1"/>
    <col min="2" max="2" width="14.453125" style="11"/>
    <col min="3" max="30" width="14.453125" style="11" customWidth="1"/>
    <col min="31" max="16384" width="14.453125" style="11"/>
  </cols>
  <sheetData>
    <row r="1" spans="1:68" ht="13" x14ac:dyDescent="0.25">
      <c r="A1" s="10" t="s">
        <v>236</v>
      </c>
    </row>
    <row r="2" spans="1:68" x14ac:dyDescent="0.25">
      <c r="A2" s="13" t="s">
        <v>161</v>
      </c>
      <c r="B2" s="13" t="s">
        <v>162</v>
      </c>
      <c r="D2" s="4"/>
      <c r="E2" s="4"/>
      <c r="F2" s="4"/>
    </row>
    <row r="3" spans="1:68" x14ac:dyDescent="0.25">
      <c r="A3" s="14" t="s">
        <v>235</v>
      </c>
      <c r="D3" s="4"/>
      <c r="E3" s="4"/>
      <c r="F3" s="4"/>
    </row>
    <row r="4" spans="1:68" ht="13" x14ac:dyDescent="0.25">
      <c r="A4" s="14" t="s">
        <v>217</v>
      </c>
      <c r="B4" s="10" t="s">
        <v>236</v>
      </c>
      <c r="D4" s="4"/>
      <c r="E4" s="4"/>
      <c r="F4" s="4"/>
    </row>
    <row r="5" spans="1:68" x14ac:dyDescent="0.25">
      <c r="A5" s="14" t="s">
        <v>218</v>
      </c>
      <c r="B5" s="14" t="s">
        <v>164</v>
      </c>
      <c r="D5" s="4"/>
      <c r="E5" s="4"/>
      <c r="F5" s="4"/>
    </row>
    <row r="6" spans="1:68" x14ac:dyDescent="0.25">
      <c r="D6" s="4"/>
      <c r="E6" s="4"/>
      <c r="F6" s="4"/>
    </row>
    <row r="7" spans="1:68" ht="13" x14ac:dyDescent="0.25">
      <c r="A7" s="10" t="s">
        <v>219</v>
      </c>
      <c r="C7" s="14" t="s">
        <v>220</v>
      </c>
      <c r="D7" s="4"/>
      <c r="E7" s="4"/>
      <c r="F7" s="4"/>
    </row>
    <row r="8" spans="1:68" ht="13" x14ac:dyDescent="0.25">
      <c r="A8" s="10" t="s">
        <v>232</v>
      </c>
      <c r="C8" s="14" t="s">
        <v>143</v>
      </c>
      <c r="D8" s="4"/>
      <c r="E8" s="4"/>
      <c r="F8" s="4"/>
    </row>
    <row r="9" spans="1:68" ht="13" x14ac:dyDescent="0.25">
      <c r="A9" s="10" t="s">
        <v>221</v>
      </c>
      <c r="C9" s="14" t="s">
        <v>48</v>
      </c>
      <c r="D9" s="4"/>
      <c r="E9" s="4"/>
      <c r="F9" s="4"/>
    </row>
    <row r="10" spans="1:68" ht="13" x14ac:dyDescent="0.25">
      <c r="A10" s="10" t="s">
        <v>222</v>
      </c>
      <c r="C10" s="14" t="s">
        <v>144</v>
      </c>
      <c r="D10" s="4"/>
      <c r="E10" s="4"/>
      <c r="F10" s="4"/>
    </row>
    <row r="11" spans="1:68" ht="13" x14ac:dyDescent="0.3">
      <c r="A11" s="202" t="s">
        <v>46</v>
      </c>
      <c r="B11" s="203">
        <v>1990</v>
      </c>
      <c r="C11" s="203">
        <v>1991</v>
      </c>
      <c r="D11" s="203">
        <v>1992</v>
      </c>
      <c r="E11" s="203">
        <v>1993</v>
      </c>
      <c r="F11" s="203">
        <v>1994</v>
      </c>
      <c r="G11" s="203">
        <v>1995</v>
      </c>
      <c r="H11" s="203">
        <v>1996</v>
      </c>
      <c r="I11" s="203">
        <v>1997</v>
      </c>
      <c r="J11" s="203">
        <v>1998</v>
      </c>
      <c r="K11" s="203">
        <v>1999</v>
      </c>
      <c r="L11" s="203">
        <v>2000</v>
      </c>
      <c r="M11" s="203">
        <v>2001</v>
      </c>
      <c r="N11" s="203">
        <v>2002</v>
      </c>
      <c r="O11" s="203">
        <v>2003</v>
      </c>
      <c r="P11" s="203">
        <v>2004</v>
      </c>
      <c r="Q11" s="203">
        <v>2005</v>
      </c>
      <c r="R11" s="203">
        <v>2006</v>
      </c>
      <c r="S11" s="203">
        <v>2007</v>
      </c>
      <c r="T11" s="203">
        <v>2008</v>
      </c>
      <c r="U11" s="203">
        <v>2009</v>
      </c>
      <c r="V11" s="203">
        <v>2010</v>
      </c>
      <c r="W11" s="203">
        <v>2011</v>
      </c>
      <c r="X11" s="203">
        <v>2012</v>
      </c>
      <c r="Y11" s="203">
        <v>2013</v>
      </c>
      <c r="Z11" s="203">
        <v>2014</v>
      </c>
      <c r="AA11" s="203">
        <v>2015</v>
      </c>
      <c r="AB11" s="203">
        <v>2016</v>
      </c>
      <c r="AC11" s="203">
        <v>2017</v>
      </c>
      <c r="AD11" s="203">
        <v>2018</v>
      </c>
      <c r="AE11" s="203">
        <v>2019</v>
      </c>
      <c r="AF11" s="203">
        <v>2020</v>
      </c>
      <c r="AG11" s="203">
        <v>2021</v>
      </c>
      <c r="AH11" s="203">
        <v>2022</v>
      </c>
      <c r="AI11" s="11">
        <v>1990</v>
      </c>
      <c r="AJ11" s="11">
        <v>1991</v>
      </c>
      <c r="AK11" s="11">
        <v>1992</v>
      </c>
      <c r="AL11" s="11">
        <v>1993</v>
      </c>
      <c r="AM11" s="11">
        <v>1994</v>
      </c>
      <c r="AN11" s="11">
        <v>1995</v>
      </c>
      <c r="AO11" s="11">
        <v>1996</v>
      </c>
      <c r="AP11" s="11">
        <v>1997</v>
      </c>
      <c r="AQ11" s="11">
        <v>1998</v>
      </c>
      <c r="AR11" s="11">
        <v>1999</v>
      </c>
      <c r="AS11" s="11">
        <v>2000</v>
      </c>
      <c r="AT11" s="11">
        <v>2001</v>
      </c>
      <c r="AU11" s="11">
        <v>2002</v>
      </c>
      <c r="AV11" s="11">
        <v>2003</v>
      </c>
      <c r="AW11" s="11">
        <v>2004</v>
      </c>
      <c r="AX11" s="11">
        <v>2005</v>
      </c>
      <c r="AY11" s="11">
        <v>2006</v>
      </c>
      <c r="AZ11" s="11">
        <v>2007</v>
      </c>
      <c r="BA11" s="11">
        <v>2008</v>
      </c>
      <c r="BB11" s="11">
        <v>2009</v>
      </c>
      <c r="BC11" s="11">
        <v>2010</v>
      </c>
      <c r="BD11" s="11">
        <v>2011</v>
      </c>
      <c r="BE11" s="11">
        <v>2012</v>
      </c>
      <c r="BF11" s="11">
        <v>2013</v>
      </c>
      <c r="BG11" s="11">
        <v>2014</v>
      </c>
      <c r="BH11" s="11">
        <v>2015</v>
      </c>
      <c r="BI11" s="11">
        <v>2016</v>
      </c>
      <c r="BJ11" s="11">
        <v>2017</v>
      </c>
      <c r="BK11" s="11">
        <v>2018</v>
      </c>
      <c r="BL11" s="11">
        <v>2019</v>
      </c>
      <c r="BM11" s="11">
        <v>2020</v>
      </c>
      <c r="BN11" s="11">
        <v>2021</v>
      </c>
      <c r="BO11" s="11">
        <v>2022</v>
      </c>
      <c r="BP11" s="11" t="s">
        <v>331</v>
      </c>
    </row>
    <row r="12" spans="1:68" ht="13" x14ac:dyDescent="0.25">
      <c r="A12" s="25" t="s">
        <v>118</v>
      </c>
      <c r="B12" s="26">
        <v>62375843.017999999</v>
      </c>
      <c r="C12" s="27">
        <v>62129999.175999999</v>
      </c>
      <c r="D12" s="26">
        <v>60460565.862999998</v>
      </c>
      <c r="E12" s="26">
        <v>60395917.181999996</v>
      </c>
      <c r="F12" s="26">
        <v>60070443.954999998</v>
      </c>
      <c r="G12" s="26">
        <v>62147971.207999997</v>
      </c>
      <c r="H12" s="26">
        <v>64259112.653999999</v>
      </c>
      <c r="I12" s="26">
        <v>63992227.723999999</v>
      </c>
      <c r="J12" s="26">
        <v>64413070.958999999</v>
      </c>
      <c r="K12" s="26">
        <v>63824884.186999999</v>
      </c>
      <c r="L12" s="27">
        <v>64415379.340000004</v>
      </c>
      <c r="M12" s="26">
        <v>66055888.524999999</v>
      </c>
      <c r="N12" s="26">
        <v>66190790.901000001</v>
      </c>
      <c r="O12" s="26">
        <v>67824039.851999998</v>
      </c>
      <c r="P12" s="26">
        <v>68797758.356999993</v>
      </c>
      <c r="Q12" s="27">
        <v>69123601.828999996</v>
      </c>
      <c r="R12" s="26">
        <v>69833837.357999995</v>
      </c>
      <c r="S12" s="26">
        <v>69048256.886000007</v>
      </c>
      <c r="T12" s="26">
        <v>68859544.199000001</v>
      </c>
      <c r="U12" s="26">
        <v>64692926.130999997</v>
      </c>
      <c r="V12" s="26">
        <v>67256071.555999994</v>
      </c>
      <c r="W12" s="26">
        <v>65333375.423</v>
      </c>
      <c r="X12" s="26">
        <v>64402820.108999997</v>
      </c>
      <c r="Y12" s="26">
        <v>63673199.233999997</v>
      </c>
      <c r="Z12" s="26">
        <v>61487176.321999997</v>
      </c>
      <c r="AA12" s="26">
        <v>62011221.645999998</v>
      </c>
      <c r="AB12" s="26">
        <v>62774017.840999998</v>
      </c>
      <c r="AC12" s="26">
        <v>64002195.347000003</v>
      </c>
      <c r="AD12" s="26">
        <v>63452841.053999998</v>
      </c>
      <c r="AE12" s="27">
        <v>62878452.718000002</v>
      </c>
      <c r="AF12" s="26">
        <v>57745318.236000001</v>
      </c>
      <c r="AG12" s="26">
        <v>61229952.384000003</v>
      </c>
      <c r="AH12" s="26">
        <v>58461090.522</v>
      </c>
      <c r="AI12" s="11">
        <f>B12/B66*1000</f>
        <v>149.21353192163221</v>
      </c>
      <c r="AJ12" s="11">
        <f t="shared" ref="AJ12:BO19" si="0">C12/C66*1000</f>
        <v>148.10345990568729</v>
      </c>
      <c r="AK12" s="11">
        <f t="shared" si="0"/>
        <v>143.81212945293939</v>
      </c>
      <c r="AL12" s="11">
        <f t="shared" si="0"/>
        <v>143.14794185159371</v>
      </c>
      <c r="AM12" s="11">
        <f t="shared" si="0"/>
        <v>141.97526841482318</v>
      </c>
      <c r="AN12" s="11">
        <f t="shared" si="0"/>
        <v>146.58904832872958</v>
      </c>
      <c r="AO12" s="11">
        <f t="shared" si="0"/>
        <v>151.32545349198054</v>
      </c>
      <c r="AP12" s="11">
        <f t="shared" si="0"/>
        <v>150.47311689596944</v>
      </c>
      <c r="AQ12" s="11">
        <f t="shared" si="0"/>
        <v>150.67985553772783</v>
      </c>
      <c r="AR12" s="11">
        <f t="shared" si="0"/>
        <v>149.1241643012346</v>
      </c>
      <c r="AS12" s="11">
        <f t="shared" si="0"/>
        <v>150.33678658659937</v>
      </c>
      <c r="AT12" s="11">
        <f t="shared" si="0"/>
        <v>153.89007017754088</v>
      </c>
      <c r="AU12" s="11">
        <f t="shared" si="0"/>
        <v>154.03124577591402</v>
      </c>
      <c r="AV12" s="11">
        <f t="shared" si="0"/>
        <v>157.29495329142279</v>
      </c>
      <c r="AW12" s="11">
        <f t="shared" si="0"/>
        <v>158.97364407463658</v>
      </c>
      <c r="AX12" s="11">
        <f t="shared" si="0"/>
        <v>159.11835325772512</v>
      </c>
      <c r="AY12" s="11">
        <f t="shared" si="0"/>
        <v>160.23688791162888</v>
      </c>
      <c r="AZ12" s="11">
        <f t="shared" si="0"/>
        <v>157.9229520505728</v>
      </c>
      <c r="BA12" s="11">
        <f t="shared" si="0"/>
        <v>156.95363522684323</v>
      </c>
      <c r="BB12" s="11">
        <f t="shared" si="0"/>
        <v>147.01337583273778</v>
      </c>
      <c r="BC12" s="11">
        <f t="shared" si="0"/>
        <v>152.62562361142935</v>
      </c>
      <c r="BD12" s="11">
        <f t="shared" si="0"/>
        <v>148.50441678483273</v>
      </c>
      <c r="BE12" s="11">
        <f t="shared" si="0"/>
        <v>146.18642857090811</v>
      </c>
      <c r="BF12" s="11">
        <f t="shared" si="0"/>
        <v>144.29934627023437</v>
      </c>
      <c r="BG12" s="11">
        <f t="shared" si="0"/>
        <v>138.83362657347337</v>
      </c>
      <c r="BH12" s="11">
        <f t="shared" si="0"/>
        <v>139.76980014903617</v>
      </c>
      <c r="BI12" s="11">
        <f t="shared" si="0"/>
        <v>141.12773931991396</v>
      </c>
      <c r="BJ12" s="11">
        <f t="shared" si="0"/>
        <v>143.65263610940238</v>
      </c>
      <c r="BK12" s="11">
        <f t="shared" si="0"/>
        <v>142.2044469084442</v>
      </c>
      <c r="BL12" s="11">
        <f t="shared" si="0"/>
        <v>140.84209553699569</v>
      </c>
      <c r="BM12" s="11">
        <f t="shared" si="0"/>
        <v>129.09176669880264</v>
      </c>
      <c r="BN12" s="11">
        <f t="shared" si="0"/>
        <v>136.95711199577121</v>
      </c>
      <c r="BO12" s="11">
        <f t="shared" si="0"/>
        <v>130.83800121050422</v>
      </c>
      <c r="BP12" s="204">
        <f>BO12/AI12-1</f>
        <v>-0.12314922429943498</v>
      </c>
    </row>
    <row r="13" spans="1:68" ht="13" x14ac:dyDescent="0.25">
      <c r="A13" s="25" t="s">
        <v>12</v>
      </c>
      <c r="B13" s="30">
        <v>2211885.9780000001</v>
      </c>
      <c r="C13" s="30">
        <v>2304376.4759999998</v>
      </c>
      <c r="D13" s="30">
        <v>2326672.1430000002</v>
      </c>
      <c r="E13" s="30">
        <v>2277063.9780000001</v>
      </c>
      <c r="F13" s="30">
        <v>2395958.9619999998</v>
      </c>
      <c r="G13" s="30">
        <v>2429990.611</v>
      </c>
      <c r="H13" s="30">
        <v>2577595.923</v>
      </c>
      <c r="I13" s="30">
        <v>2613622.5329999998</v>
      </c>
      <c r="J13" s="30">
        <v>2677862.406</v>
      </c>
      <c r="K13" s="30">
        <v>2653116.162</v>
      </c>
      <c r="L13" s="30">
        <v>2712158.639</v>
      </c>
      <c r="M13" s="30">
        <v>2685765.0929999999</v>
      </c>
      <c r="N13" s="30">
        <v>2663121.2059999998</v>
      </c>
      <c r="O13" s="31">
        <v>2795735.53</v>
      </c>
      <c r="P13" s="30">
        <v>2820992.2680000002</v>
      </c>
      <c r="Q13" s="30">
        <v>2801755.9380000001</v>
      </c>
      <c r="R13" s="30">
        <v>2800257.2110000001</v>
      </c>
      <c r="S13" s="31">
        <v>2799002.8539999998</v>
      </c>
      <c r="T13" s="30">
        <v>2889675.199</v>
      </c>
      <c r="U13" s="30">
        <v>2664096.9950000001</v>
      </c>
      <c r="V13" s="30">
        <v>2858952.8960000002</v>
      </c>
      <c r="W13" s="30">
        <v>2654469.6860000002</v>
      </c>
      <c r="X13" s="30">
        <v>2528822.7540000002</v>
      </c>
      <c r="Y13" s="30">
        <v>2622692.4029999999</v>
      </c>
      <c r="Z13" s="30">
        <v>2470298.9010000001</v>
      </c>
      <c r="AA13" s="30">
        <v>2491224.5460000001</v>
      </c>
      <c r="AB13" s="30">
        <v>2643833.1370000001</v>
      </c>
      <c r="AC13" s="30">
        <v>2676288.1540000001</v>
      </c>
      <c r="AD13" s="30">
        <v>2679245.378</v>
      </c>
      <c r="AE13" s="30">
        <v>2691425.054</v>
      </c>
      <c r="AF13" s="30">
        <v>2420779.4249999998</v>
      </c>
      <c r="AG13" s="31">
        <v>2694965.227</v>
      </c>
      <c r="AH13" s="31">
        <v>2509029.87</v>
      </c>
      <c r="AI13" s="11">
        <f t="shared" ref="AI13:AI51" si="1">B13/B67*1000</f>
        <v>222.34966327167203</v>
      </c>
      <c r="AJ13" s="11">
        <f t="shared" si="0"/>
        <v>230.73818408477041</v>
      </c>
      <c r="AK13" s="11">
        <f t="shared" si="0"/>
        <v>232.15653955993005</v>
      </c>
      <c r="AL13" s="11">
        <f t="shared" si="0"/>
        <v>226.16128650671479</v>
      </c>
      <c r="AM13" s="11">
        <f t="shared" si="0"/>
        <v>237.20883992297112</v>
      </c>
      <c r="AN13" s="11">
        <f t="shared" si="0"/>
        <v>239.86702145406568</v>
      </c>
      <c r="AO13" s="11">
        <f t="shared" si="0"/>
        <v>254.12441872742974</v>
      </c>
      <c r="AP13" s="11">
        <f t="shared" si="0"/>
        <v>256.98765523991301</v>
      </c>
      <c r="AQ13" s="11">
        <f t="shared" si="0"/>
        <v>262.73479631218345</v>
      </c>
      <c r="AR13" s="11">
        <f t="shared" si="0"/>
        <v>259.75921111066725</v>
      </c>
      <c r="AS13" s="11">
        <f t="shared" si="0"/>
        <v>264.88291082650449</v>
      </c>
      <c r="AT13" s="11">
        <f t="shared" si="0"/>
        <v>261.68340213110378</v>
      </c>
      <c r="AU13" s="11">
        <f t="shared" si="0"/>
        <v>258.31156563341887</v>
      </c>
      <c r="AV13" s="11">
        <f t="shared" si="0"/>
        <v>269.96694137146136</v>
      </c>
      <c r="AW13" s="11">
        <f t="shared" si="0"/>
        <v>271.34263493177122</v>
      </c>
      <c r="AX13" s="11">
        <f t="shared" si="0"/>
        <v>268.21708157458102</v>
      </c>
      <c r="AY13" s="11">
        <f t="shared" si="0"/>
        <v>266.40238276945888</v>
      </c>
      <c r="AZ13" s="11">
        <f t="shared" si="0"/>
        <v>264.44270990106884</v>
      </c>
      <c r="BA13" s="11">
        <f t="shared" si="0"/>
        <v>270.90198742536001</v>
      </c>
      <c r="BB13" s="11">
        <f t="shared" si="0"/>
        <v>247.75199245239503</v>
      </c>
      <c r="BC13" s="11">
        <f t="shared" si="0"/>
        <v>263.74335347034872</v>
      </c>
      <c r="BD13" s="11">
        <f t="shared" si="0"/>
        <v>241.30143051703004</v>
      </c>
      <c r="BE13" s="11">
        <f t="shared" si="0"/>
        <v>228.31781304417191</v>
      </c>
      <c r="BF13" s="11">
        <f t="shared" si="0"/>
        <v>235.47302256227209</v>
      </c>
      <c r="BG13" s="11">
        <f t="shared" si="0"/>
        <v>220.94036771834675</v>
      </c>
      <c r="BH13" s="11">
        <f t="shared" si="0"/>
        <v>221.69296094408665</v>
      </c>
      <c r="BI13" s="11">
        <f t="shared" si="0"/>
        <v>233.73758197355755</v>
      </c>
      <c r="BJ13" s="11">
        <f t="shared" si="0"/>
        <v>235.76044015152939</v>
      </c>
      <c r="BK13" s="11">
        <f t="shared" si="0"/>
        <v>235.05061705444419</v>
      </c>
      <c r="BL13" s="11">
        <f t="shared" si="0"/>
        <v>234.94571079669112</v>
      </c>
      <c r="BM13" s="11">
        <f t="shared" si="0"/>
        <v>210.09260408385722</v>
      </c>
      <c r="BN13" s="11">
        <f t="shared" si="0"/>
        <v>233.23406062623332</v>
      </c>
      <c r="BO13" s="11">
        <f t="shared" si="0"/>
        <v>215.96757529487746</v>
      </c>
      <c r="BP13" s="204">
        <f t="shared" ref="BP13:BP51" si="2">BO13/AI13-1</f>
        <v>-2.8702935200746293E-2</v>
      </c>
    </row>
    <row r="14" spans="1:68" ht="13" x14ac:dyDescent="0.25">
      <c r="A14" s="25" t="s">
        <v>13</v>
      </c>
      <c r="B14" s="26">
        <v>1183179.602</v>
      </c>
      <c r="C14" s="26">
        <v>959758.19799999997</v>
      </c>
      <c r="D14" s="26">
        <v>879988.49300000002</v>
      </c>
      <c r="E14" s="26">
        <v>946110.91500000004</v>
      </c>
      <c r="F14" s="26">
        <v>913420.277</v>
      </c>
      <c r="G14" s="26">
        <v>989904.73400000005</v>
      </c>
      <c r="H14" s="26">
        <v>978099.25800000003</v>
      </c>
      <c r="I14" s="26">
        <v>879311.78300000005</v>
      </c>
      <c r="J14" s="26">
        <v>845604.32900000003</v>
      </c>
      <c r="K14" s="26">
        <v>767326.06900000002</v>
      </c>
      <c r="L14" s="26">
        <v>782936.65300000005</v>
      </c>
      <c r="M14" s="26">
        <v>818359.60199999996</v>
      </c>
      <c r="N14" s="26">
        <v>799350.125</v>
      </c>
      <c r="O14" s="26">
        <v>821002.17200000002</v>
      </c>
      <c r="P14" s="26">
        <v>798957.23699999996</v>
      </c>
      <c r="Q14" s="26">
        <v>845476.91399999999</v>
      </c>
      <c r="R14" s="26">
        <v>870720.33299999998</v>
      </c>
      <c r="S14" s="26">
        <v>854237.81099999999</v>
      </c>
      <c r="T14" s="26">
        <v>843968.78799999994</v>
      </c>
      <c r="U14" s="26">
        <v>744287.62399999995</v>
      </c>
      <c r="V14" s="26">
        <v>754142.15700000001</v>
      </c>
      <c r="W14" s="26">
        <v>807026.48499999999</v>
      </c>
      <c r="X14" s="26">
        <v>772828.03700000001</v>
      </c>
      <c r="Y14" s="27">
        <v>719103.3</v>
      </c>
      <c r="Z14" s="26">
        <v>751765.72199999995</v>
      </c>
      <c r="AA14" s="27">
        <v>785769.3</v>
      </c>
      <c r="AB14" s="26">
        <v>769172.63100000005</v>
      </c>
      <c r="AC14" s="26">
        <v>796154.80299999996</v>
      </c>
      <c r="AD14" s="26">
        <v>793137.9</v>
      </c>
      <c r="AE14" s="26">
        <v>784973.64599999995</v>
      </c>
      <c r="AF14" s="26">
        <v>745182.15399999998</v>
      </c>
      <c r="AG14" s="26">
        <v>810844.05700000003</v>
      </c>
      <c r="AH14" s="26">
        <v>821564.00800000003</v>
      </c>
      <c r="AI14" s="11">
        <f t="shared" si="1"/>
        <v>134.95358004988532</v>
      </c>
      <c r="AJ14" s="11">
        <f t="shared" si="0"/>
        <v>110.70808830594598</v>
      </c>
      <c r="AK14" s="11">
        <f t="shared" si="0"/>
        <v>102.37823003176676</v>
      </c>
      <c r="AL14" s="11">
        <f t="shared" si="0"/>
        <v>111.50573851339733</v>
      </c>
      <c r="AM14" s="11">
        <f t="shared" si="0"/>
        <v>107.97232463840891</v>
      </c>
      <c r="AN14" s="11">
        <f t="shared" si="0"/>
        <v>117.46239880352441</v>
      </c>
      <c r="AO14" s="11">
        <f t="shared" si="0"/>
        <v>116.65265402580768</v>
      </c>
      <c r="AP14" s="11">
        <f t="shared" si="0"/>
        <v>105.42123605791964</v>
      </c>
      <c r="AQ14" s="11">
        <f t="shared" si="0"/>
        <v>102.08667290419162</v>
      </c>
      <c r="AR14" s="11">
        <f t="shared" si="0"/>
        <v>93.231042561750868</v>
      </c>
      <c r="AS14" s="11">
        <f t="shared" si="0"/>
        <v>95.586437030666815</v>
      </c>
      <c r="AT14" s="11">
        <f t="shared" si="0"/>
        <v>100.41877604771256</v>
      </c>
      <c r="AU14" s="11">
        <f t="shared" si="0"/>
        <v>101.58456197025855</v>
      </c>
      <c r="AV14" s="11">
        <f t="shared" si="0"/>
        <v>105.18244070275522</v>
      </c>
      <c r="AW14" s="11">
        <f t="shared" si="0"/>
        <v>103.15585191604497</v>
      </c>
      <c r="AX14" s="11">
        <f t="shared" si="0"/>
        <v>109.96538811558399</v>
      </c>
      <c r="AY14" s="11">
        <f t="shared" si="0"/>
        <v>114.12740748876939</v>
      </c>
      <c r="AZ14" s="11">
        <f t="shared" si="0"/>
        <v>112.80532131784905</v>
      </c>
      <c r="BA14" s="11">
        <f t="shared" si="0"/>
        <v>112.25971847307302</v>
      </c>
      <c r="BB14" s="11">
        <f t="shared" si="0"/>
        <v>99.675339846599456</v>
      </c>
      <c r="BC14" s="11">
        <f t="shared" si="0"/>
        <v>101.61222504185662</v>
      </c>
      <c r="BD14" s="11">
        <f t="shared" si="0"/>
        <v>109.51001305256811</v>
      </c>
      <c r="BE14" s="11">
        <f t="shared" si="0"/>
        <v>105.47351043178153</v>
      </c>
      <c r="BF14" s="11">
        <f t="shared" si="0"/>
        <v>98.716201078666202</v>
      </c>
      <c r="BG14" s="11">
        <f t="shared" si="0"/>
        <v>103.75368954481409</v>
      </c>
      <c r="BH14" s="11">
        <f t="shared" si="0"/>
        <v>109.10131879184661</v>
      </c>
      <c r="BI14" s="11">
        <f t="shared" si="0"/>
        <v>107.51968902052397</v>
      </c>
      <c r="BJ14" s="11">
        <f t="shared" si="0"/>
        <v>112.10512669992461</v>
      </c>
      <c r="BK14" s="11">
        <f t="shared" si="0"/>
        <v>112.50128722783465</v>
      </c>
      <c r="BL14" s="11">
        <f t="shared" si="0"/>
        <v>112.13846751425241</v>
      </c>
      <c r="BM14" s="11">
        <f t="shared" si="0"/>
        <v>107.19759527536718</v>
      </c>
      <c r="BN14" s="11">
        <f t="shared" si="0"/>
        <v>117.23247738611805</v>
      </c>
      <c r="BO14" s="11">
        <f t="shared" si="0"/>
        <v>120.13036645899794</v>
      </c>
      <c r="BP14" s="204">
        <f t="shared" si="2"/>
        <v>-0.10983935057823591</v>
      </c>
    </row>
    <row r="15" spans="1:68" ht="13" x14ac:dyDescent="0.25">
      <c r="A15" s="25" t="s">
        <v>96</v>
      </c>
      <c r="B15" s="30">
        <v>2093172.446</v>
      </c>
      <c r="C15" s="30">
        <v>1899099.902</v>
      </c>
      <c r="D15" s="30">
        <v>1848881.8959999999</v>
      </c>
      <c r="E15" s="30">
        <v>1789020.7009999999</v>
      </c>
      <c r="F15" s="31">
        <v>1727523.45</v>
      </c>
      <c r="G15" s="30">
        <v>1753355.6259999999</v>
      </c>
      <c r="H15" s="31">
        <v>1802244.91</v>
      </c>
      <c r="I15" s="30">
        <v>1817596.4410000001</v>
      </c>
      <c r="J15" s="30">
        <v>1760251.4739999999</v>
      </c>
      <c r="K15" s="30">
        <v>1643484.1950000001</v>
      </c>
      <c r="L15" s="30">
        <v>1728717.7760000001</v>
      </c>
      <c r="M15" s="30">
        <v>1773669.912</v>
      </c>
      <c r="N15" s="30">
        <v>1797716.3030000001</v>
      </c>
      <c r="O15" s="31">
        <v>1877373.73</v>
      </c>
      <c r="P15" s="30">
        <v>1925321.456</v>
      </c>
      <c r="Q15" s="30">
        <v>1906456.7390000001</v>
      </c>
      <c r="R15" s="30">
        <v>1949632.2590000001</v>
      </c>
      <c r="S15" s="30">
        <v>1945515.5759999999</v>
      </c>
      <c r="T15" s="30">
        <v>1909673.0379999999</v>
      </c>
      <c r="U15" s="30">
        <v>1793744.5109999999</v>
      </c>
      <c r="V15" s="30">
        <v>1903585.422</v>
      </c>
      <c r="W15" s="30">
        <v>1826187.0430000001</v>
      </c>
      <c r="X15" s="30">
        <v>1810468.9779999999</v>
      </c>
      <c r="Y15" s="31">
        <v>1818996.42</v>
      </c>
      <c r="Z15" s="30">
        <v>1758982.7990000001</v>
      </c>
      <c r="AA15" s="30">
        <v>1760635.348</v>
      </c>
      <c r="AB15" s="30">
        <v>1744204.314</v>
      </c>
      <c r="AC15" s="31">
        <v>1819704.1</v>
      </c>
      <c r="AD15" s="30">
        <v>1827079.9739999999</v>
      </c>
      <c r="AE15" s="30">
        <v>1797586.453</v>
      </c>
      <c r="AF15" s="30">
        <v>1688159.591</v>
      </c>
      <c r="AG15" s="31">
        <v>1789723.5689999999</v>
      </c>
      <c r="AH15" s="31">
        <v>1752801.0349999999</v>
      </c>
      <c r="AI15" s="11">
        <f t="shared" si="1"/>
        <v>202.00268690657552</v>
      </c>
      <c r="AJ15" s="11">
        <f t="shared" si="0"/>
        <v>184.29619897197438</v>
      </c>
      <c r="AK15" s="11">
        <f t="shared" si="0"/>
        <v>179.28468269917386</v>
      </c>
      <c r="AL15" s="11">
        <f t="shared" si="0"/>
        <v>173.25907403635802</v>
      </c>
      <c r="AM15" s="11">
        <f t="shared" si="0"/>
        <v>167.16869332368751</v>
      </c>
      <c r="AN15" s="11">
        <f t="shared" si="0"/>
        <v>169.68240657432898</v>
      </c>
      <c r="AO15" s="11">
        <f t="shared" si="0"/>
        <v>174.61339434089203</v>
      </c>
      <c r="AP15" s="11">
        <f t="shared" si="0"/>
        <v>176.3092721534305</v>
      </c>
      <c r="AQ15" s="11">
        <f t="shared" si="0"/>
        <v>170.912720643744</v>
      </c>
      <c r="AR15" s="11">
        <f t="shared" si="0"/>
        <v>159.72251990622397</v>
      </c>
      <c r="AS15" s="11">
        <f t="shared" si="0"/>
        <v>168.19432700486027</v>
      </c>
      <c r="AT15" s="11">
        <f t="shared" si="0"/>
        <v>173.34492100147901</v>
      </c>
      <c r="AU15" s="11">
        <f t="shared" si="0"/>
        <v>176.22627485716851</v>
      </c>
      <c r="AV15" s="11">
        <f t="shared" si="0"/>
        <v>184.18899051659682</v>
      </c>
      <c r="AW15" s="11">
        <f t="shared" si="0"/>
        <v>188.8431512924474</v>
      </c>
      <c r="AX15" s="11">
        <f t="shared" si="0"/>
        <v>186.92850707260766</v>
      </c>
      <c r="AY15" s="11">
        <f t="shared" si="0"/>
        <v>190.69962098392764</v>
      </c>
      <c r="AZ15" s="11">
        <f t="shared" si="0"/>
        <v>189.72804460362855</v>
      </c>
      <c r="BA15" s="11">
        <f t="shared" si="0"/>
        <v>184.62681286715363</v>
      </c>
      <c r="BB15" s="11">
        <f t="shared" si="0"/>
        <v>172.04890136309186</v>
      </c>
      <c r="BC15" s="11">
        <f t="shared" si="0"/>
        <v>181.95081345138752</v>
      </c>
      <c r="BD15" s="11">
        <f t="shared" si="0"/>
        <v>174.14264206834332</v>
      </c>
      <c r="BE15" s="11">
        <f t="shared" si="0"/>
        <v>172.33624829790645</v>
      </c>
      <c r="BF15" s="11">
        <f t="shared" si="0"/>
        <v>172.97211853225403</v>
      </c>
      <c r="BG15" s="11">
        <f t="shared" si="0"/>
        <v>167.3242665650979</v>
      </c>
      <c r="BH15" s="11">
        <f t="shared" si="0"/>
        <v>167.07054503701983</v>
      </c>
      <c r="BI15" s="11">
        <f t="shared" si="0"/>
        <v>165.26722199676459</v>
      </c>
      <c r="BJ15" s="11">
        <f t="shared" si="0"/>
        <v>172.01390136139949</v>
      </c>
      <c r="BK15" s="11">
        <f t="shared" si="0"/>
        <v>172.2026864139724</v>
      </c>
      <c r="BL15" s="11">
        <f t="shared" si="0"/>
        <v>168.79063015267892</v>
      </c>
      <c r="BM15" s="11">
        <f t="shared" si="0"/>
        <v>157.8613447299447</v>
      </c>
      <c r="BN15" s="11">
        <f t="shared" si="0"/>
        <v>170.53373382871345</v>
      </c>
      <c r="BO15" s="11">
        <f t="shared" si="0"/>
        <v>166.66823892688083</v>
      </c>
      <c r="BP15" s="204">
        <f t="shared" si="2"/>
        <v>-0.17492068308990638</v>
      </c>
    </row>
    <row r="16" spans="1:68" ht="13" x14ac:dyDescent="0.25">
      <c r="A16" s="25" t="s">
        <v>14</v>
      </c>
      <c r="B16" s="26">
        <v>792597.24399999995</v>
      </c>
      <c r="C16" s="26">
        <v>866103.56499999994</v>
      </c>
      <c r="D16" s="26">
        <v>834116.18599999999</v>
      </c>
      <c r="E16" s="26">
        <v>874225.08499999996</v>
      </c>
      <c r="F16" s="26">
        <v>911435.40399999998</v>
      </c>
      <c r="G16" s="26">
        <v>907705.06599999999</v>
      </c>
      <c r="H16" s="26">
        <v>1012365.263</v>
      </c>
      <c r="I16" s="26">
        <v>940825.91599999997</v>
      </c>
      <c r="J16" s="27">
        <v>930027.06</v>
      </c>
      <c r="K16" s="26">
        <v>893132.38899999997</v>
      </c>
      <c r="L16" s="26">
        <v>870488.80500000005</v>
      </c>
      <c r="M16" s="26">
        <v>886188.47900000005</v>
      </c>
      <c r="N16" s="26">
        <v>865411.28599999996</v>
      </c>
      <c r="O16" s="26">
        <v>913819.11199999996</v>
      </c>
      <c r="P16" s="27">
        <v>883278.51</v>
      </c>
      <c r="Q16" s="27">
        <v>862188.96</v>
      </c>
      <c r="R16" s="26">
        <v>931427.42599999998</v>
      </c>
      <c r="S16" s="26">
        <v>914429.58799999999</v>
      </c>
      <c r="T16" s="26">
        <v>885084.75699999998</v>
      </c>
      <c r="U16" s="26">
        <v>835251.772</v>
      </c>
      <c r="V16" s="26">
        <v>880059.83200000005</v>
      </c>
      <c r="W16" s="26">
        <v>822427.28899999999</v>
      </c>
      <c r="X16" s="26">
        <v>782101.78599999996</v>
      </c>
      <c r="Y16" s="26">
        <v>791241.08600000001</v>
      </c>
      <c r="Z16" s="26">
        <v>756891.31299999997</v>
      </c>
      <c r="AA16" s="26">
        <v>754980.39800000004</v>
      </c>
      <c r="AB16" s="26">
        <v>771085.02300000004</v>
      </c>
      <c r="AC16" s="26">
        <v>770522.36300000001</v>
      </c>
      <c r="AD16" s="26">
        <v>774410.52500000002</v>
      </c>
      <c r="AE16" s="26">
        <v>758240.91599999997</v>
      </c>
      <c r="AF16" s="26">
        <v>694275.57299999997</v>
      </c>
      <c r="AG16" s="26">
        <v>730604.90300000005</v>
      </c>
      <c r="AH16" s="26">
        <v>719712.89899999998</v>
      </c>
      <c r="AI16" s="11">
        <f t="shared" si="1"/>
        <v>154.33965318049641</v>
      </c>
      <c r="AJ16" s="11">
        <f t="shared" si="0"/>
        <v>168.29083493945072</v>
      </c>
      <c r="AK16" s="11">
        <f t="shared" si="0"/>
        <v>161.58384859261474</v>
      </c>
      <c r="AL16" s="11">
        <f t="shared" si="0"/>
        <v>168.74931909615344</v>
      </c>
      <c r="AM16" s="11">
        <f t="shared" si="0"/>
        <v>175.38930024427313</v>
      </c>
      <c r="AN16" s="11">
        <f t="shared" si="0"/>
        <v>174.03261947827701</v>
      </c>
      <c r="AO16" s="11">
        <f t="shared" si="0"/>
        <v>192.79376453406164</v>
      </c>
      <c r="AP16" s="11">
        <f t="shared" si="0"/>
        <v>178.35153278948482</v>
      </c>
      <c r="AQ16" s="11">
        <f t="shared" si="0"/>
        <v>175.64714836652905</v>
      </c>
      <c r="AR16" s="11">
        <f t="shared" si="0"/>
        <v>168.08496216390577</v>
      </c>
      <c r="AS16" s="11">
        <f t="shared" si="0"/>
        <v>163.31811231477556</v>
      </c>
      <c r="AT16" s="11">
        <f t="shared" si="0"/>
        <v>165.66710741694291</v>
      </c>
      <c r="AU16" s="11">
        <f t="shared" si="0"/>
        <v>161.20607657393683</v>
      </c>
      <c r="AV16" s="11">
        <f t="shared" si="0"/>
        <v>169.74420428913717</v>
      </c>
      <c r="AW16" s="11">
        <f t="shared" si="0"/>
        <v>163.64161188964067</v>
      </c>
      <c r="AX16" s="11">
        <f t="shared" si="0"/>
        <v>159.32811534157949</v>
      </c>
      <c r="AY16" s="11">
        <f t="shared" si="0"/>
        <v>171.61390367020738</v>
      </c>
      <c r="AZ16" s="11">
        <f t="shared" si="0"/>
        <v>167.87506636578397</v>
      </c>
      <c r="BA16" s="11">
        <f t="shared" si="0"/>
        <v>161.63596400958326</v>
      </c>
      <c r="BB16" s="11">
        <f t="shared" si="0"/>
        <v>151.54843470439999</v>
      </c>
      <c r="BC16" s="11">
        <f t="shared" si="0"/>
        <v>159.00659290466868</v>
      </c>
      <c r="BD16" s="11">
        <f t="shared" si="0"/>
        <v>147.90187169506751</v>
      </c>
      <c r="BE16" s="11">
        <f t="shared" si="0"/>
        <v>140.14865041153902</v>
      </c>
      <c r="BF16" s="11">
        <f t="shared" si="0"/>
        <v>141.22677536327598</v>
      </c>
      <c r="BG16" s="11">
        <f t="shared" si="0"/>
        <v>134.50501231954948</v>
      </c>
      <c r="BH16" s="11">
        <f t="shared" si="0"/>
        <v>133.39547980772883</v>
      </c>
      <c r="BI16" s="11">
        <f t="shared" si="0"/>
        <v>135.10620489619259</v>
      </c>
      <c r="BJ16" s="11">
        <f t="shared" si="0"/>
        <v>134.03258384534149</v>
      </c>
      <c r="BK16" s="11">
        <f t="shared" si="0"/>
        <v>133.95348103072206</v>
      </c>
      <c r="BL16" s="11">
        <f t="shared" si="0"/>
        <v>130.59427107544658</v>
      </c>
      <c r="BM16" s="11">
        <f t="shared" si="0"/>
        <v>119.23472980095531</v>
      </c>
      <c r="BN16" s="11">
        <f t="shared" si="0"/>
        <v>125.10261530519028</v>
      </c>
      <c r="BO16" s="11">
        <f t="shared" si="0"/>
        <v>122.53727794028011</v>
      </c>
      <c r="BP16" s="204">
        <f t="shared" si="2"/>
        <v>-0.20605446873088551</v>
      </c>
    </row>
    <row r="17" spans="1:68" ht="13" x14ac:dyDescent="0.25">
      <c r="A17" s="25" t="s">
        <v>15</v>
      </c>
      <c r="B17" s="30">
        <v>14999091.138</v>
      </c>
      <c r="C17" s="30">
        <v>14670530.892999999</v>
      </c>
      <c r="D17" s="31">
        <v>14391193.76</v>
      </c>
      <c r="E17" s="31">
        <v>14279913.949999999</v>
      </c>
      <c r="F17" s="30">
        <v>14220255.848999999</v>
      </c>
      <c r="G17" s="30">
        <v>14372439.317</v>
      </c>
      <c r="H17" s="30">
        <v>14847991.648</v>
      </c>
      <c r="I17" s="30">
        <v>14739288.503</v>
      </c>
      <c r="J17" s="30">
        <v>14649493.948000001</v>
      </c>
      <c r="K17" s="31">
        <v>14340352.67</v>
      </c>
      <c r="L17" s="30">
        <v>14429081.567</v>
      </c>
      <c r="M17" s="30">
        <v>14843191.665999999</v>
      </c>
      <c r="N17" s="30">
        <v>14522311.975</v>
      </c>
      <c r="O17" s="30">
        <v>14566267.074999999</v>
      </c>
      <c r="P17" s="30">
        <v>14672870.782</v>
      </c>
      <c r="Q17" s="30">
        <v>14610486.836999999</v>
      </c>
      <c r="R17" s="30">
        <v>15056721.948999999</v>
      </c>
      <c r="S17" s="30">
        <v>14340984.055</v>
      </c>
      <c r="T17" s="30">
        <v>14516277.786</v>
      </c>
      <c r="U17" s="30">
        <v>13575567.579</v>
      </c>
      <c r="V17" s="30">
        <v>14277979.113</v>
      </c>
      <c r="W17" s="31">
        <v>13543600.609999999</v>
      </c>
      <c r="X17" s="30">
        <v>13655136.021</v>
      </c>
      <c r="Y17" s="30">
        <v>13944873.681</v>
      </c>
      <c r="Z17" s="31">
        <v>13350083.550000001</v>
      </c>
      <c r="AA17" s="30">
        <v>13419338.649</v>
      </c>
      <c r="AB17" s="30">
        <v>13516905.469000001</v>
      </c>
      <c r="AC17" s="30">
        <v>13576981.332</v>
      </c>
      <c r="AD17" s="30">
        <v>13253717.310000001</v>
      </c>
      <c r="AE17" s="30">
        <v>12958687.585000001</v>
      </c>
      <c r="AF17" s="30">
        <v>11983000.801000001</v>
      </c>
      <c r="AG17" s="30">
        <v>12466233.357999999</v>
      </c>
      <c r="AH17" s="30">
        <v>11879766.623</v>
      </c>
      <c r="AI17" s="11">
        <f t="shared" si="1"/>
        <v>239.29996908854773</v>
      </c>
      <c r="AJ17" s="11">
        <f t="shared" si="0"/>
        <v>183.94905692029238</v>
      </c>
      <c r="AK17" s="11">
        <f t="shared" si="0"/>
        <v>179.27464246333372</v>
      </c>
      <c r="AL17" s="11">
        <f t="shared" si="0"/>
        <v>176.35046430343766</v>
      </c>
      <c r="AM17" s="11">
        <f t="shared" si="0"/>
        <v>174.8289801802951</v>
      </c>
      <c r="AN17" s="11">
        <f t="shared" si="0"/>
        <v>176.26545940454733</v>
      </c>
      <c r="AO17" s="11">
        <f t="shared" si="0"/>
        <v>181.47696800167407</v>
      </c>
      <c r="AP17" s="11">
        <f t="shared" si="0"/>
        <v>179.72076511042351</v>
      </c>
      <c r="AQ17" s="11">
        <f t="shared" si="0"/>
        <v>178.52744173074308</v>
      </c>
      <c r="AR17" s="11">
        <f t="shared" si="0"/>
        <v>174.80345145680647</v>
      </c>
      <c r="AS17" s="11">
        <f t="shared" si="0"/>
        <v>175.6143051033321</v>
      </c>
      <c r="AT17" s="11">
        <f t="shared" si="0"/>
        <v>180.44340712335614</v>
      </c>
      <c r="AU17" s="11">
        <f t="shared" si="0"/>
        <v>176.15547723141114</v>
      </c>
      <c r="AV17" s="11">
        <f t="shared" si="0"/>
        <v>176.48234790883276</v>
      </c>
      <c r="AW17" s="11">
        <f t="shared" si="0"/>
        <v>177.78472923442928</v>
      </c>
      <c r="AX17" s="11">
        <f t="shared" si="0"/>
        <v>177.0949876770359</v>
      </c>
      <c r="AY17" s="11">
        <f t="shared" si="0"/>
        <v>182.64299063799402</v>
      </c>
      <c r="AZ17" s="11">
        <f t="shared" si="0"/>
        <v>174.22098562561683</v>
      </c>
      <c r="BA17" s="11">
        <f t="shared" si="0"/>
        <v>176.55874097004036</v>
      </c>
      <c r="BB17" s="11">
        <f t="shared" si="0"/>
        <v>165.55094562161116</v>
      </c>
      <c r="BC17" s="11">
        <f t="shared" si="0"/>
        <v>174.5426059943554</v>
      </c>
      <c r="BD17" s="11">
        <f t="shared" si="0"/>
        <v>168.82637725668118</v>
      </c>
      <c r="BE17" s="11">
        <f t="shared" si="0"/>
        <v>169.99244373374631</v>
      </c>
      <c r="BF17" s="11">
        <f t="shared" si="0"/>
        <v>173.17716044904319</v>
      </c>
      <c r="BG17" s="11">
        <f t="shared" si="0"/>
        <v>165.29036636943766</v>
      </c>
      <c r="BH17" s="11">
        <f t="shared" si="0"/>
        <v>165.26780423154955</v>
      </c>
      <c r="BI17" s="11">
        <f t="shared" si="0"/>
        <v>164.48789728358088</v>
      </c>
      <c r="BJ17" s="11">
        <f t="shared" si="0"/>
        <v>164.52628902137965</v>
      </c>
      <c r="BK17" s="11">
        <f t="shared" si="0"/>
        <v>160.08383805890475</v>
      </c>
      <c r="BL17" s="11">
        <f t="shared" si="0"/>
        <v>156.09263346064242</v>
      </c>
      <c r="BM17" s="11">
        <f t="shared" si="0"/>
        <v>144.08410116158134</v>
      </c>
      <c r="BN17" s="11">
        <f t="shared" si="0"/>
        <v>149.91556383401502</v>
      </c>
      <c r="BO17" s="11">
        <f t="shared" si="0"/>
        <v>142.72197370730876</v>
      </c>
      <c r="BP17" s="204">
        <f t="shared" si="2"/>
        <v>-0.40358549041643377</v>
      </c>
    </row>
    <row r="18" spans="1:68" ht="13" x14ac:dyDescent="0.25">
      <c r="A18" s="25" t="s">
        <v>16</v>
      </c>
      <c r="B18" s="26">
        <v>457432.00900000002</v>
      </c>
      <c r="C18" s="26">
        <v>425859.359</v>
      </c>
      <c r="D18" s="26">
        <v>270837.32500000001</v>
      </c>
      <c r="E18" s="26">
        <v>231809.37700000001</v>
      </c>
      <c r="F18" s="26">
        <v>257085.052</v>
      </c>
      <c r="G18" s="26">
        <v>239381.10800000001</v>
      </c>
      <c r="H18" s="26">
        <v>249684.432</v>
      </c>
      <c r="I18" s="26">
        <v>241842.296</v>
      </c>
      <c r="J18" s="26">
        <v>223471.49600000001</v>
      </c>
      <c r="K18" s="26">
        <v>211895.37599999999</v>
      </c>
      <c r="L18" s="26">
        <v>201497.43900000001</v>
      </c>
      <c r="M18" s="26">
        <v>212357.03400000001</v>
      </c>
      <c r="N18" s="26">
        <v>198895.58600000001</v>
      </c>
      <c r="O18" s="26">
        <v>213221.291</v>
      </c>
      <c r="P18" s="26">
        <v>232087.12700000001</v>
      </c>
      <c r="Q18" s="26">
        <v>235042.516</v>
      </c>
      <c r="R18" s="26">
        <v>236884.20800000001</v>
      </c>
      <c r="S18" s="27">
        <v>277058.79399999999</v>
      </c>
      <c r="T18" s="26">
        <v>244575.80100000001</v>
      </c>
      <c r="U18" s="26">
        <v>194874.304</v>
      </c>
      <c r="V18" s="26">
        <v>257069.44500000001</v>
      </c>
      <c r="W18" s="26">
        <v>249239.489</v>
      </c>
      <c r="X18" s="26">
        <v>237790.05100000001</v>
      </c>
      <c r="Y18" s="26">
        <v>263541.71799999999</v>
      </c>
      <c r="Z18" s="27">
        <v>247032.72899999999</v>
      </c>
      <c r="AA18" s="26">
        <v>215024.405</v>
      </c>
      <c r="AB18" s="26">
        <v>263468.223</v>
      </c>
      <c r="AC18" s="26">
        <v>261021.149</v>
      </c>
      <c r="AD18" s="26">
        <v>252213.56400000001</v>
      </c>
      <c r="AE18" s="26">
        <v>213537.15</v>
      </c>
      <c r="AF18" s="26">
        <v>200553.87599999999</v>
      </c>
      <c r="AG18" s="26">
        <v>205552.07500000001</v>
      </c>
      <c r="AH18" s="26">
        <v>216177.42600000001</v>
      </c>
      <c r="AI18" s="11">
        <f t="shared" si="1"/>
        <v>291.24684849538295</v>
      </c>
      <c r="AJ18" s="11">
        <f t="shared" si="0"/>
        <v>271.63746173654073</v>
      </c>
      <c r="AK18" s="11">
        <f t="shared" si="0"/>
        <v>174.18557919013583</v>
      </c>
      <c r="AL18" s="11">
        <f t="shared" si="0"/>
        <v>153.38378670590873</v>
      </c>
      <c r="AM18" s="11">
        <f t="shared" si="0"/>
        <v>174.06459519334413</v>
      </c>
      <c r="AN18" s="11">
        <f t="shared" si="0"/>
        <v>165.30988243012277</v>
      </c>
      <c r="AO18" s="11">
        <f t="shared" si="0"/>
        <v>175.1935402387889</v>
      </c>
      <c r="AP18" s="11">
        <f t="shared" si="0"/>
        <v>172.0078122555114</v>
      </c>
      <c r="AQ18" s="11">
        <f t="shared" si="0"/>
        <v>160.4160984987158</v>
      </c>
      <c r="AR18" s="11">
        <f t="shared" si="0"/>
        <v>153.63231699845639</v>
      </c>
      <c r="AS18" s="11">
        <f t="shared" si="0"/>
        <v>143.79835075825156</v>
      </c>
      <c r="AT18" s="11">
        <f t="shared" si="0"/>
        <v>152.47647337584007</v>
      </c>
      <c r="AU18" s="11">
        <f t="shared" si="0"/>
        <v>143.76158177389394</v>
      </c>
      <c r="AV18" s="11">
        <f t="shared" si="0"/>
        <v>155.04860492004741</v>
      </c>
      <c r="AW18" s="11">
        <f t="shared" si="0"/>
        <v>169.87163915827998</v>
      </c>
      <c r="AX18" s="11">
        <f t="shared" si="0"/>
        <v>172.97164219744639</v>
      </c>
      <c r="AY18" s="11">
        <f t="shared" si="0"/>
        <v>175.37884652402457</v>
      </c>
      <c r="AZ18" s="11">
        <f t="shared" si="0"/>
        <v>206.31072141304026</v>
      </c>
      <c r="BA18" s="11">
        <f t="shared" si="0"/>
        <v>182.73198723887512</v>
      </c>
      <c r="BB18" s="11">
        <f t="shared" si="0"/>
        <v>145.89239223202122</v>
      </c>
      <c r="BC18" s="11">
        <f t="shared" si="0"/>
        <v>192.8083500213757</v>
      </c>
      <c r="BD18" s="11">
        <f t="shared" si="0"/>
        <v>187.44603056420439</v>
      </c>
      <c r="BE18" s="11">
        <f t="shared" si="0"/>
        <v>179.43480275305856</v>
      </c>
      <c r="BF18" s="11">
        <f t="shared" si="0"/>
        <v>199.62650226409548</v>
      </c>
      <c r="BG18" s="11">
        <f t="shared" si="0"/>
        <v>187.74066113956403</v>
      </c>
      <c r="BH18" s="11">
        <f t="shared" si="0"/>
        <v>163.53282453778701</v>
      </c>
      <c r="BI18" s="11">
        <f t="shared" si="0"/>
        <v>200.21233654319636</v>
      </c>
      <c r="BJ18" s="11">
        <f t="shared" si="0"/>
        <v>198.39936532548921</v>
      </c>
      <c r="BK18" s="11">
        <f t="shared" si="0"/>
        <v>191.19646313146592</v>
      </c>
      <c r="BL18" s="11">
        <f t="shared" si="0"/>
        <v>161.1820096314971</v>
      </c>
      <c r="BM18" s="11">
        <f t="shared" si="0"/>
        <v>150.90857622711019</v>
      </c>
      <c r="BN18" s="11">
        <f t="shared" si="0"/>
        <v>154.54253090819418</v>
      </c>
      <c r="BO18" s="11">
        <f t="shared" si="0"/>
        <v>162.32022471910113</v>
      </c>
      <c r="BP18" s="204">
        <f t="shared" si="2"/>
        <v>-0.44267130938011046</v>
      </c>
    </row>
    <row r="19" spans="1:68" ht="13" x14ac:dyDescent="0.25">
      <c r="A19" s="25" t="s">
        <v>17</v>
      </c>
      <c r="B19" s="31">
        <v>430811.34</v>
      </c>
      <c r="C19" s="30">
        <v>437400.234</v>
      </c>
      <c r="D19" s="30">
        <v>434177.21600000001</v>
      </c>
      <c r="E19" s="30">
        <v>445405.40299999999</v>
      </c>
      <c r="F19" s="30">
        <v>462889.48800000001</v>
      </c>
      <c r="G19" s="30">
        <v>458091.11300000001</v>
      </c>
      <c r="H19" s="30">
        <v>496434.33799999999</v>
      </c>
      <c r="I19" s="30">
        <v>531997.17500000005</v>
      </c>
      <c r="J19" s="30">
        <v>562107.18999999994</v>
      </c>
      <c r="K19" s="30">
        <v>583887.228</v>
      </c>
      <c r="L19" s="30">
        <v>608142.52899999998</v>
      </c>
      <c r="M19" s="30">
        <v>641035.04399999999</v>
      </c>
      <c r="N19" s="30">
        <v>650734.10800000001</v>
      </c>
      <c r="O19" s="30">
        <v>623947.46100000001</v>
      </c>
      <c r="P19" s="30">
        <v>638113.24100000004</v>
      </c>
      <c r="Q19" s="30">
        <v>652042.33200000005</v>
      </c>
      <c r="R19" s="30">
        <v>656488.93200000003</v>
      </c>
      <c r="S19" s="30">
        <v>679273.35100000002</v>
      </c>
      <c r="T19" s="30">
        <v>670961.64300000004</v>
      </c>
      <c r="U19" s="30">
        <v>640123.79</v>
      </c>
      <c r="V19" s="30">
        <v>636483.35600000003</v>
      </c>
      <c r="W19" s="30">
        <v>585435.74899999995</v>
      </c>
      <c r="X19" s="30">
        <v>592387.39599999995</v>
      </c>
      <c r="Y19" s="31">
        <v>562913.28799999994</v>
      </c>
      <c r="Z19" s="30">
        <v>566551.26399999997</v>
      </c>
      <c r="AA19" s="30">
        <v>599471.14500000002</v>
      </c>
      <c r="AB19" s="30">
        <v>632466.24399999995</v>
      </c>
      <c r="AC19" s="30">
        <v>627333.09</v>
      </c>
      <c r="AD19" s="31">
        <v>630941.19700000004</v>
      </c>
      <c r="AE19" s="30">
        <v>632883.11600000004</v>
      </c>
      <c r="AF19" s="30">
        <v>582915.90300000005</v>
      </c>
      <c r="AG19" s="30">
        <v>605126.47699999996</v>
      </c>
      <c r="AH19" s="30">
        <v>619308.32499999995</v>
      </c>
      <c r="AI19" s="11">
        <f t="shared" si="1"/>
        <v>122.84431859981694</v>
      </c>
      <c r="AJ19" s="11">
        <f t="shared" si="0"/>
        <v>124.22695007664065</v>
      </c>
      <c r="AK19" s="11">
        <f t="shared" si="0"/>
        <v>122.38990701036113</v>
      </c>
      <c r="AL19" s="11">
        <f t="shared" si="0"/>
        <v>124.78554404744595</v>
      </c>
      <c r="AM19" s="11">
        <f t="shared" si="0"/>
        <v>129.18492702239422</v>
      </c>
      <c r="AN19" s="11">
        <f t="shared" si="0"/>
        <v>127.33181797840071</v>
      </c>
      <c r="AO19" s="11">
        <f t="shared" si="0"/>
        <v>137.13409510602708</v>
      </c>
      <c r="AP19" s="11">
        <f t="shared" si="0"/>
        <v>145.55505471339595</v>
      </c>
      <c r="AQ19" s="11">
        <f t="shared" si="0"/>
        <v>152.1929172851145</v>
      </c>
      <c r="AR19" s="11">
        <f t="shared" si="0"/>
        <v>156.45398962381091</v>
      </c>
      <c r="AS19" s="11">
        <f t="shared" si="0"/>
        <v>160.98797214607822</v>
      </c>
      <c r="AT19" s="11">
        <f t="shared" si="0"/>
        <v>167.25054457818248</v>
      </c>
      <c r="AU19" s="11">
        <f t="shared" si="0"/>
        <v>166.86764988709393</v>
      </c>
      <c r="AV19" s="11">
        <f t="shared" si="0"/>
        <v>157.39591281045742</v>
      </c>
      <c r="AW19" s="11">
        <f t="shared" si="0"/>
        <v>158.38591226133704</v>
      </c>
      <c r="AX19" s="11">
        <f t="shared" si="0"/>
        <v>158.58325566825371</v>
      </c>
      <c r="AY19" s="11">
        <f t="shared" si="0"/>
        <v>156.00394377014541</v>
      </c>
      <c r="AZ19" s="11">
        <f t="shared" si="0"/>
        <v>156.51034165430525</v>
      </c>
      <c r="BA19" s="11">
        <f t="shared" si="0"/>
        <v>150.5152566364535</v>
      </c>
      <c r="BB19" s="11">
        <f t="shared" si="0"/>
        <v>141.57889882649368</v>
      </c>
      <c r="BC19" s="11">
        <f t="shared" si="0"/>
        <v>139.90403980456446</v>
      </c>
      <c r="BD19" s="11">
        <f t="shared" si="0"/>
        <v>128.07941160577138</v>
      </c>
      <c r="BE19" s="11">
        <f t="shared" si="0"/>
        <v>129.08048592297669</v>
      </c>
      <c r="BF19" s="11">
        <f t="shared" si="0"/>
        <v>122.11285790490172</v>
      </c>
      <c r="BG19" s="11">
        <f t="shared" si="0"/>
        <v>122.15811630039077</v>
      </c>
      <c r="BH19" s="11">
        <f t="shared" si="0"/>
        <v>128.15710722552268</v>
      </c>
      <c r="BI19" s="11">
        <f t="shared" si="0"/>
        <v>133.81886834609668</v>
      </c>
      <c r="BJ19" s="11">
        <f t="shared" si="0"/>
        <v>131.12100139140199</v>
      </c>
      <c r="BK19" s="11">
        <f t="shared" si="0"/>
        <v>130.61904644591993</v>
      </c>
      <c r="BL19" s="11">
        <f t="shared" si="0"/>
        <v>129.04815343457906</v>
      </c>
      <c r="BM19" s="11">
        <f t="shared" si="0"/>
        <v>117.4182592598561</v>
      </c>
      <c r="BN19" s="11">
        <f t="shared" si="0"/>
        <v>120.87241596828331</v>
      </c>
      <c r="BO19" s="11">
        <f t="shared" ref="BO19:BO51" si="3">AH19/AH73*1000</f>
        <v>122.39285285149971</v>
      </c>
      <c r="BP19" s="204">
        <f t="shared" si="2"/>
        <v>-3.6751048275007747E-3</v>
      </c>
    </row>
    <row r="20" spans="1:68" ht="13" x14ac:dyDescent="0.25">
      <c r="A20" s="25" t="s">
        <v>18</v>
      </c>
      <c r="B20" s="26">
        <v>1035971.573</v>
      </c>
      <c r="C20" s="26">
        <v>1031210.6090000001</v>
      </c>
      <c r="D20" s="26">
        <v>1069339.5549999999</v>
      </c>
      <c r="E20" s="27">
        <v>1079184.8</v>
      </c>
      <c r="F20" s="26">
        <v>1117570.683</v>
      </c>
      <c r="G20" s="27">
        <v>1133427.93</v>
      </c>
      <c r="H20" s="26">
        <v>1143525.125</v>
      </c>
      <c r="I20" s="26">
        <v>1182847.0959999999</v>
      </c>
      <c r="J20" s="26">
        <v>1253314.9720000001</v>
      </c>
      <c r="K20" s="26">
        <v>1246723.0090000001</v>
      </c>
      <c r="L20" s="26">
        <v>1318858.706</v>
      </c>
      <c r="M20" s="26">
        <v>1351102.7290000001</v>
      </c>
      <c r="N20" s="26">
        <v>1355738.8049999999</v>
      </c>
      <c r="O20" s="26">
        <v>1391973.611</v>
      </c>
      <c r="P20" s="26">
        <v>1415027.2579999999</v>
      </c>
      <c r="Q20" s="26">
        <v>1420514.3929999999</v>
      </c>
      <c r="R20" s="26">
        <v>1435459.4680000001</v>
      </c>
      <c r="S20" s="26">
        <v>1439563.2879999999</v>
      </c>
      <c r="T20" s="26">
        <v>1444817.068</v>
      </c>
      <c r="U20" s="26">
        <v>1379038.6310000001</v>
      </c>
      <c r="V20" s="26">
        <v>1300274.4040000001</v>
      </c>
      <c r="W20" s="26">
        <v>1268164.571</v>
      </c>
      <c r="X20" s="26">
        <v>1235557.2649999999</v>
      </c>
      <c r="Y20" s="26">
        <v>1096498.7720000001</v>
      </c>
      <c r="Z20" s="26">
        <v>1082670.385</v>
      </c>
      <c r="AA20" s="26">
        <v>1083184.405</v>
      </c>
      <c r="AB20" s="26">
        <v>1062364.6839999999</v>
      </c>
      <c r="AC20" s="26">
        <v>1110706.2990000001</v>
      </c>
      <c r="AD20" s="27">
        <v>1089534.6200000001</v>
      </c>
      <c r="AE20" s="26">
        <v>1091601.2239999999</v>
      </c>
      <c r="AF20" s="27">
        <v>924251.12</v>
      </c>
      <c r="AG20" s="26">
        <v>976417.56299999997</v>
      </c>
      <c r="AH20" s="26">
        <v>995367.25199999998</v>
      </c>
      <c r="AI20" s="11">
        <f t="shared" si="1"/>
        <v>102.3597102903578</v>
      </c>
      <c r="AJ20" s="11">
        <f t="shared" ref="AJ20:AJ51" si="4">C20/C74*1000</f>
        <v>100.38368807160656</v>
      </c>
      <c r="AK20" s="11">
        <f t="shared" ref="AK20:AK51" si="5">D20/D74*1000</f>
        <v>103.14678712006361</v>
      </c>
      <c r="AL20" s="11">
        <f t="shared" ref="AL20:AL51" si="6">E20/E74*1000</f>
        <v>103.45979726886064</v>
      </c>
      <c r="AM20" s="11">
        <f t="shared" ref="AM20:AM51" si="7">F20/F74*1000</f>
        <v>106.53807687434859</v>
      </c>
      <c r="AN20" s="11">
        <f t="shared" ref="AN20:AN51" si="8">G20/G74*1000</f>
        <v>107.57695848309405</v>
      </c>
      <c r="AO20" s="11">
        <f t="shared" ref="AO20:AO51" si="9">H20/H74*1000</f>
        <v>107.99860875159563</v>
      </c>
      <c r="AP20" s="11">
        <f t="shared" ref="AP20:AP51" si="10">I20/I74*1000</f>
        <v>111.28209461668429</v>
      </c>
      <c r="AQ20" s="11">
        <f t="shared" ref="AQ20:AQ51" si="11">J20/J74*1000</f>
        <v>117.20617885114441</v>
      </c>
      <c r="AR20" s="11">
        <f t="shared" ref="AR20:AR51" si="12">K20/K74*1000</f>
        <v>115.99831788330378</v>
      </c>
      <c r="AS20" s="11">
        <f t="shared" ref="AS20:AS51" si="13">L20/L74*1000</f>
        <v>122.39275784137665</v>
      </c>
      <c r="AT20" s="11">
        <f t="shared" ref="AT20:AT51" si="14">M20/M74*1000</f>
        <v>124.68660950098787</v>
      </c>
      <c r="AU20" s="11">
        <f t="shared" ref="AU20:AU51" si="15">N20/N74*1000</f>
        <v>124.51365615891002</v>
      </c>
      <c r="AV20" s="11">
        <f t="shared" ref="AV20:AV51" si="16">O20/O74*1000</f>
        <v>127.51950719005623</v>
      </c>
      <c r="AW20" s="11">
        <f t="shared" ref="AW20:AW51" si="17">P20/P74*1000</f>
        <v>129.33999374244141</v>
      </c>
      <c r="AX20" s="11">
        <f t="shared" ref="AX20:AX51" si="18">Q20/Q74*1000</f>
        <v>129.49186766493659</v>
      </c>
      <c r="AY20" s="11">
        <f t="shared" ref="AY20:AY51" si="19">R20/R74*1000</f>
        <v>130.44039191924628</v>
      </c>
      <c r="AZ20" s="11">
        <f t="shared" ref="AZ20:AZ51" si="20">S20/S74*1000</f>
        <v>130.44239257528628</v>
      </c>
      <c r="BA20" s="11">
        <f t="shared" ref="BA20:BA51" si="21">T20/T74*1000</f>
        <v>130.62338823555365</v>
      </c>
      <c r="BB20" s="11">
        <f t="shared" ref="BB20:BB51" si="22">U20/U74*1000</f>
        <v>124.2965594071788</v>
      </c>
      <c r="BC20" s="11">
        <f t="shared" ref="BC20:BC51" si="23">V20/V74*1000</f>
        <v>116.93862836014065</v>
      </c>
      <c r="BD20" s="11">
        <f t="shared" ref="BD20:BD51" si="24">W20/W74*1000</f>
        <v>114.00879974381915</v>
      </c>
      <c r="BE20" s="11">
        <f t="shared" ref="BE20:BE51" si="25">X20/X74*1000</f>
        <v>111.44795391761765</v>
      </c>
      <c r="BF20" s="11">
        <f t="shared" ref="BF20:BF51" si="26">Y20/Y74*1000</f>
        <v>99.648958274167185</v>
      </c>
      <c r="BG20" s="11">
        <f t="shared" ref="BG20:BG51" si="27">Z20/Z74*1000</f>
        <v>99.083875554862459</v>
      </c>
      <c r="BH20" s="11">
        <f t="shared" ref="BH20:BH51" si="28">AA20/AA74*1000</f>
        <v>99.758943575153395</v>
      </c>
      <c r="BI20" s="11">
        <f t="shared" ref="BI20:BI51" si="29">AB20/AB74*1000</f>
        <v>98.515347725113756</v>
      </c>
      <c r="BJ20" s="11">
        <f t="shared" ref="BJ20:BJ51" si="30">AC20/AC74*1000</f>
        <v>103.14695316103641</v>
      </c>
      <c r="BK20" s="11">
        <f t="shared" ref="BK20:BK51" si="31">AD20/AD74*1000</f>
        <v>101.43542343870523</v>
      </c>
      <c r="BL20" s="11">
        <f t="shared" ref="BL20:BL51" si="32">AE20/AE74*1000</f>
        <v>101.78480556708925</v>
      </c>
      <c r="BM20" s="11">
        <f t="shared" ref="BM20:BM51" si="33">AF20/AF74*1000</f>
        <v>86.228998004863527</v>
      </c>
      <c r="BN20" s="11">
        <f t="shared" ref="BN20:BN51" si="34">AG20/AG74*1000</f>
        <v>91.43657755038285</v>
      </c>
      <c r="BO20" s="11">
        <f t="shared" si="3"/>
        <v>95.161376403447036</v>
      </c>
      <c r="BP20" s="204">
        <f t="shared" si="2"/>
        <v>-7.0323898597325685E-2</v>
      </c>
    </row>
    <row r="21" spans="1:68" ht="13" x14ac:dyDescent="0.25">
      <c r="A21" s="25" t="s">
        <v>19</v>
      </c>
      <c r="B21" s="31">
        <v>3856674.32</v>
      </c>
      <c r="C21" s="30">
        <v>4009611.0290000001</v>
      </c>
      <c r="D21" s="30">
        <v>4089606.023</v>
      </c>
      <c r="E21" s="30">
        <v>3917168.0839999998</v>
      </c>
      <c r="F21" s="30">
        <v>4119573.5389999999</v>
      </c>
      <c r="G21" s="30">
        <v>4432622.9139999999</v>
      </c>
      <c r="H21" s="30">
        <v>4437953.8609999996</v>
      </c>
      <c r="I21" s="30">
        <v>4754997.8619999997</v>
      </c>
      <c r="J21" s="31">
        <v>4992919.47</v>
      </c>
      <c r="K21" s="30">
        <v>5215968.8849999998</v>
      </c>
      <c r="L21" s="30">
        <v>5444408.017</v>
      </c>
      <c r="M21" s="30">
        <v>5610805.4610000001</v>
      </c>
      <c r="N21" s="31">
        <v>5768042.0099999998</v>
      </c>
      <c r="O21" s="30">
        <v>5964229.4340000004</v>
      </c>
      <c r="P21" s="30">
        <v>6230407.7079999996</v>
      </c>
      <c r="Q21" s="30">
        <v>6380121.835</v>
      </c>
      <c r="R21" s="30">
        <v>6402196.3859999999</v>
      </c>
      <c r="S21" s="31">
        <v>6503854.1299999999</v>
      </c>
      <c r="T21" s="30">
        <v>6298979.5329999998</v>
      </c>
      <c r="U21" s="30">
        <v>5818516.9419999998</v>
      </c>
      <c r="V21" s="30">
        <v>5800262.426</v>
      </c>
      <c r="W21" s="30">
        <v>5782419.057</v>
      </c>
      <c r="X21" s="30">
        <v>5755580.2869999995</v>
      </c>
      <c r="Y21" s="30">
        <v>5357663.2060000002</v>
      </c>
      <c r="Z21" s="30">
        <v>5278708.7060000002</v>
      </c>
      <c r="AA21" s="30">
        <v>5459641.6220000004</v>
      </c>
      <c r="AB21" s="30">
        <v>5502931.5769999996</v>
      </c>
      <c r="AC21" s="30">
        <v>5741759.9809999997</v>
      </c>
      <c r="AD21" s="30">
        <v>5746883.358</v>
      </c>
      <c r="AE21" s="30">
        <v>5610966.9759999998</v>
      </c>
      <c r="AF21" s="30">
        <v>4947447.0259999996</v>
      </c>
      <c r="AG21" s="30">
        <v>5243924.4450000003</v>
      </c>
      <c r="AH21" s="30">
        <v>5364112.3140000002</v>
      </c>
      <c r="AI21" s="11">
        <f t="shared" si="1"/>
        <v>99.262651207839184</v>
      </c>
      <c r="AJ21" s="11">
        <f t="shared" si="4"/>
        <v>103.12409992989967</v>
      </c>
      <c r="AK21" s="11">
        <f t="shared" si="5"/>
        <v>104.72384409588444</v>
      </c>
      <c r="AL21" s="11">
        <f t="shared" si="6"/>
        <v>99.764789425355517</v>
      </c>
      <c r="AM21" s="11">
        <f t="shared" si="7"/>
        <v>104.40271899413077</v>
      </c>
      <c r="AN21" s="11">
        <f t="shared" si="8"/>
        <v>111.82274352754102</v>
      </c>
      <c r="AO21" s="11">
        <f t="shared" si="9"/>
        <v>111.48292218617118</v>
      </c>
      <c r="AP21" s="11">
        <f t="shared" si="10"/>
        <v>118.96021425757446</v>
      </c>
      <c r="AQ21" s="11">
        <f t="shared" si="11"/>
        <v>124.37694304741977</v>
      </c>
      <c r="AR21" s="11">
        <f t="shared" si="12"/>
        <v>129.41705024726346</v>
      </c>
      <c r="AS21" s="11">
        <f t="shared" si="13"/>
        <v>134.52887404855261</v>
      </c>
      <c r="AT21" s="11">
        <f t="shared" si="14"/>
        <v>137.97443169641525</v>
      </c>
      <c r="AU21" s="11">
        <f t="shared" si="15"/>
        <v>140.56300556803831</v>
      </c>
      <c r="AV21" s="11">
        <f t="shared" si="16"/>
        <v>142.58995250961812</v>
      </c>
      <c r="AW21" s="11">
        <f t="shared" si="17"/>
        <v>146.43433534949014</v>
      </c>
      <c r="AX21" s="11">
        <f t="shared" si="18"/>
        <v>147.35938718420019</v>
      </c>
      <c r="AY21" s="11">
        <f t="shared" si="19"/>
        <v>145.47149749314764</v>
      </c>
      <c r="AZ21" s="11">
        <f t="shared" si="20"/>
        <v>145.22502255571138</v>
      </c>
      <c r="BA21" s="11">
        <f t="shared" si="21"/>
        <v>137.92699526038913</v>
      </c>
      <c r="BB21" s="11">
        <f t="shared" si="22"/>
        <v>125.83495726673729</v>
      </c>
      <c r="BC21" s="11">
        <f t="shared" si="23"/>
        <v>124.77273139610347</v>
      </c>
      <c r="BD21" s="11">
        <f t="shared" si="24"/>
        <v>123.90763273987835</v>
      </c>
      <c r="BE21" s="11">
        <f t="shared" si="25"/>
        <v>122.93462694512149</v>
      </c>
      <c r="BF21" s="11">
        <f t="shared" si="26"/>
        <v>114.65664736841318</v>
      </c>
      <c r="BG21" s="11">
        <f t="shared" si="27"/>
        <v>113.49084368167587</v>
      </c>
      <c r="BH21" s="11">
        <f t="shared" si="28"/>
        <v>117.53913350964643</v>
      </c>
      <c r="BI21" s="11">
        <f t="shared" si="29"/>
        <v>118.49525938779759</v>
      </c>
      <c r="BJ21" s="11">
        <f t="shared" si="30"/>
        <v>123.40433758803081</v>
      </c>
      <c r="BK21" s="11">
        <f t="shared" si="31"/>
        <v>123.16919502271476</v>
      </c>
      <c r="BL21" s="11">
        <f t="shared" si="32"/>
        <v>119.54236111081521</v>
      </c>
      <c r="BM21" s="11">
        <f t="shared" si="33"/>
        <v>104.52511720565442</v>
      </c>
      <c r="BN21" s="11">
        <f t="shared" si="34"/>
        <v>110.63436335114291</v>
      </c>
      <c r="BO21" s="11">
        <f t="shared" si="3"/>
        <v>113.0884492750632</v>
      </c>
      <c r="BP21" s="204">
        <f t="shared" si="2"/>
        <v>0.13928499691465146</v>
      </c>
    </row>
    <row r="22" spans="1:68" ht="13" x14ac:dyDescent="0.25">
      <c r="A22" s="25" t="s">
        <v>20</v>
      </c>
      <c r="B22" s="26">
        <v>9579575.9039999992</v>
      </c>
      <c r="C22" s="27">
        <v>10113600.359999999</v>
      </c>
      <c r="D22" s="26">
        <v>9953158.9279999994</v>
      </c>
      <c r="E22" s="26">
        <v>10111098.153999999</v>
      </c>
      <c r="F22" s="26">
        <v>9730761.3690000009</v>
      </c>
      <c r="G22" s="26">
        <v>10134690.268999999</v>
      </c>
      <c r="H22" s="26">
        <v>10709596.143999999</v>
      </c>
      <c r="I22" s="26">
        <v>10399932.290999999</v>
      </c>
      <c r="J22" s="27">
        <v>10717140.92</v>
      </c>
      <c r="K22" s="26">
        <v>10721070.221999999</v>
      </c>
      <c r="L22" s="26">
        <v>10832614.459000001</v>
      </c>
      <c r="M22" s="26">
        <v>11170391.819</v>
      </c>
      <c r="N22" s="26">
        <v>11195018.200999999</v>
      </c>
      <c r="O22" s="26">
        <v>11469661.158</v>
      </c>
      <c r="P22" s="26">
        <v>11665689.103</v>
      </c>
      <c r="Q22" s="26">
        <v>11711128.213</v>
      </c>
      <c r="R22" s="27">
        <v>11547230.51</v>
      </c>
      <c r="S22" s="26">
        <v>11446006.646</v>
      </c>
      <c r="T22" s="26">
        <v>11495579.812999999</v>
      </c>
      <c r="U22" s="26">
        <v>11050277.649</v>
      </c>
      <c r="V22" s="26">
        <v>11388158.765000001</v>
      </c>
      <c r="W22" s="26">
        <v>11189292.482000001</v>
      </c>
      <c r="X22" s="26">
        <v>11191806.004000001</v>
      </c>
      <c r="Y22" s="26">
        <v>11239407.244000001</v>
      </c>
      <c r="Z22" s="26">
        <v>10799260.384</v>
      </c>
      <c r="AA22" s="26">
        <v>10974377.643999999</v>
      </c>
      <c r="AB22" s="27">
        <v>10782876.793</v>
      </c>
      <c r="AC22" s="26">
        <v>10788153.051999999</v>
      </c>
      <c r="AD22" s="26">
        <v>10747890.593</v>
      </c>
      <c r="AE22" s="26">
        <v>10616233.512</v>
      </c>
      <c r="AF22" s="26">
        <v>9404988.1199999992</v>
      </c>
      <c r="AG22" s="26">
        <v>10177214.948000001</v>
      </c>
      <c r="AH22" s="26">
        <v>9252862.8269999996</v>
      </c>
      <c r="AI22" s="11" t="e">
        <f t="shared" si="1"/>
        <v>#VALUE!</v>
      </c>
      <c r="AJ22" s="11">
        <f t="shared" si="4"/>
        <v>173.43515548791419</v>
      </c>
      <c r="AK22" s="11">
        <f t="shared" si="5"/>
        <v>169.83506925049599</v>
      </c>
      <c r="AL22" s="11">
        <f t="shared" si="6"/>
        <v>171.70652353977468</v>
      </c>
      <c r="AM22" s="11">
        <f t="shared" si="7"/>
        <v>164.63705815412479</v>
      </c>
      <c r="AN22" s="11">
        <f t="shared" si="8"/>
        <v>170.86178064928754</v>
      </c>
      <c r="AO22" s="11">
        <f t="shared" si="9"/>
        <v>179.92578720542318</v>
      </c>
      <c r="AP22" s="11">
        <f t="shared" si="10"/>
        <v>174.12626123067281</v>
      </c>
      <c r="AQ22" s="11">
        <f t="shared" si="11"/>
        <v>178.81307520341576</v>
      </c>
      <c r="AR22" s="11">
        <f t="shared" si="12"/>
        <v>178.21362469061535</v>
      </c>
      <c r="AS22" s="11">
        <f t="shared" si="13"/>
        <v>178.91833384749617</v>
      </c>
      <c r="AT22" s="11">
        <f t="shared" si="14"/>
        <v>183.18329451552549</v>
      </c>
      <c r="AU22" s="11">
        <f t="shared" si="15"/>
        <v>182.25793891173157</v>
      </c>
      <c r="AV22" s="11">
        <f t="shared" si="16"/>
        <v>185.40095762827698</v>
      </c>
      <c r="AW22" s="11">
        <f t="shared" si="17"/>
        <v>187.27354989524298</v>
      </c>
      <c r="AX22" s="11">
        <f t="shared" si="18"/>
        <v>186.56352996127148</v>
      </c>
      <c r="AY22" s="11">
        <f t="shared" si="19"/>
        <v>182.6237097525551</v>
      </c>
      <c r="AZ22" s="11">
        <f t="shared" si="20"/>
        <v>179.84122800408798</v>
      </c>
      <c r="BA22" s="11">
        <f t="shared" si="21"/>
        <v>179.59824941862394</v>
      </c>
      <c r="BB22" s="11">
        <f t="shared" si="22"/>
        <v>171.72088329573231</v>
      </c>
      <c r="BC22" s="11">
        <f t="shared" si="23"/>
        <v>176.12682112717863</v>
      </c>
      <c r="BD22" s="11">
        <f t="shared" si="24"/>
        <v>172.19933402505725</v>
      </c>
      <c r="BE22" s="11">
        <f t="shared" si="25"/>
        <v>171.45103051101489</v>
      </c>
      <c r="BF22" s="11">
        <f t="shared" si="26"/>
        <v>171.33151338369385</v>
      </c>
      <c r="BG22" s="11">
        <f t="shared" si="27"/>
        <v>163.21469709962733</v>
      </c>
      <c r="BH22" s="11">
        <f t="shared" si="28"/>
        <v>165.13214930905468</v>
      </c>
      <c r="BI22" s="11">
        <f t="shared" si="29"/>
        <v>161.81178193513105</v>
      </c>
      <c r="BJ22" s="11">
        <f t="shared" si="30"/>
        <v>161.47556897926495</v>
      </c>
      <c r="BK22" s="11">
        <f t="shared" si="31"/>
        <v>160.35351466315635</v>
      </c>
      <c r="BL22" s="11">
        <f t="shared" si="32"/>
        <v>158.03225811637668</v>
      </c>
      <c r="BM22" s="11">
        <f t="shared" si="33"/>
        <v>139.70525763018941</v>
      </c>
      <c r="BN22" s="11">
        <f t="shared" si="34"/>
        <v>150.4243874684839</v>
      </c>
      <c r="BO22" s="11">
        <f t="shared" si="3"/>
        <v>136.32828046353481</v>
      </c>
      <c r="BP22" s="204" t="e">
        <f t="shared" si="2"/>
        <v>#VALUE!</v>
      </c>
    </row>
    <row r="23" spans="1:68" ht="13" x14ac:dyDescent="0.25">
      <c r="A23" s="25" t="s">
        <v>21</v>
      </c>
      <c r="B23" s="31">
        <v>404382.78</v>
      </c>
      <c r="C23" s="30">
        <v>339167.28899999999</v>
      </c>
      <c r="D23" s="30">
        <v>309928.98300000001</v>
      </c>
      <c r="E23" s="30">
        <v>317594.98200000002</v>
      </c>
      <c r="F23" s="30">
        <v>311614.00799999997</v>
      </c>
      <c r="G23" s="30">
        <v>321038.24400000001</v>
      </c>
      <c r="H23" s="30">
        <v>347980.69199999998</v>
      </c>
      <c r="I23" s="30">
        <v>355204.19900000002</v>
      </c>
      <c r="J23" s="30">
        <v>360780.83600000001</v>
      </c>
      <c r="K23" s="31">
        <v>369613.12</v>
      </c>
      <c r="L23" s="30">
        <v>355411.98800000001</v>
      </c>
      <c r="M23" s="30">
        <v>369832.28499999997</v>
      </c>
      <c r="N23" s="30">
        <v>378449.51400000002</v>
      </c>
      <c r="O23" s="30">
        <v>405020.39399999997</v>
      </c>
      <c r="P23" s="30">
        <v>405325.587</v>
      </c>
      <c r="Q23" s="30">
        <v>412437.75099999999</v>
      </c>
      <c r="R23" s="30">
        <v>410098.641</v>
      </c>
      <c r="S23" s="30">
        <v>426280.68699999998</v>
      </c>
      <c r="T23" s="30">
        <v>416157.55200000003</v>
      </c>
      <c r="U23" s="30">
        <v>400683.47499999998</v>
      </c>
      <c r="V23" s="30">
        <v>396814.80699999997</v>
      </c>
      <c r="W23" s="30">
        <v>388707.44400000002</v>
      </c>
      <c r="X23" s="30">
        <v>365462.21899999998</v>
      </c>
      <c r="Y23" s="30">
        <v>358369.95899999997</v>
      </c>
      <c r="Z23" s="30">
        <v>341483.43699999998</v>
      </c>
      <c r="AA23" s="30">
        <v>356230.78399999999</v>
      </c>
      <c r="AB23" s="30">
        <v>359353.33600000001</v>
      </c>
      <c r="AC23" s="30">
        <v>372132.77899999998</v>
      </c>
      <c r="AD23" s="30">
        <v>364117.261</v>
      </c>
      <c r="AE23" s="30">
        <v>369026.44900000002</v>
      </c>
      <c r="AF23" s="30">
        <v>348472.88199999998</v>
      </c>
      <c r="AG23" s="30">
        <v>365012.88400000002</v>
      </c>
      <c r="AH23" s="30">
        <v>357004.95899999997</v>
      </c>
      <c r="AI23" s="11">
        <f t="shared" si="1"/>
        <v>84.730861198904748</v>
      </c>
      <c r="AJ23" s="11">
        <f t="shared" si="4"/>
        <v>70.923168915258088</v>
      </c>
      <c r="AK23" s="11">
        <f t="shared" si="5"/>
        <v>67.436485405902914</v>
      </c>
      <c r="AL23" s="11">
        <f t="shared" si="6"/>
        <v>69.712674759113213</v>
      </c>
      <c r="AM23" s="11">
        <f t="shared" si="7"/>
        <v>67.083662009125632</v>
      </c>
      <c r="AN23" s="11">
        <f t="shared" si="8"/>
        <v>68.908696550875931</v>
      </c>
      <c r="AO23" s="11">
        <f t="shared" si="9"/>
        <v>75.958962421583848</v>
      </c>
      <c r="AP23" s="11">
        <f t="shared" si="10"/>
        <v>78.359145145364209</v>
      </c>
      <c r="AQ23" s="11">
        <f t="shared" si="11"/>
        <v>79.522985744174548</v>
      </c>
      <c r="AR23" s="11">
        <f t="shared" si="12"/>
        <v>81.638075212149857</v>
      </c>
      <c r="AS23" s="11">
        <f t="shared" si="13"/>
        <v>79.020215286138466</v>
      </c>
      <c r="AT23" s="11">
        <f t="shared" si="14"/>
        <v>86.099494436614364</v>
      </c>
      <c r="AU23" s="11">
        <f t="shared" si="15"/>
        <v>87.899208313842735</v>
      </c>
      <c r="AV23" s="11">
        <f t="shared" si="16"/>
        <v>94.073001153904031</v>
      </c>
      <c r="AW23" s="11">
        <f t="shared" si="17"/>
        <v>94.136431611401107</v>
      </c>
      <c r="AX23" s="11">
        <f t="shared" si="18"/>
        <v>95.674101067049023</v>
      </c>
      <c r="AY23" s="11">
        <f t="shared" si="19"/>
        <v>95.095623708546839</v>
      </c>
      <c r="AZ23" s="11">
        <f t="shared" si="20"/>
        <v>98.824092332729805</v>
      </c>
      <c r="BA23" s="11">
        <f t="shared" si="21"/>
        <v>96.512230265213077</v>
      </c>
      <c r="BB23" s="11">
        <f t="shared" si="22"/>
        <v>92.970403935592302</v>
      </c>
      <c r="BC23" s="11">
        <f t="shared" si="23"/>
        <v>92.221454074476725</v>
      </c>
      <c r="BD23" s="11">
        <f t="shared" si="24"/>
        <v>90.610816164734644</v>
      </c>
      <c r="BE23" s="11">
        <f t="shared" si="25"/>
        <v>85.468565598000367</v>
      </c>
      <c r="BF23" s="11">
        <f t="shared" si="26"/>
        <v>84.082165062621115</v>
      </c>
      <c r="BG23" s="11">
        <f t="shared" si="27"/>
        <v>80.409417282481968</v>
      </c>
      <c r="BH23" s="11">
        <f t="shared" si="28"/>
        <v>84.308672771456628</v>
      </c>
      <c r="BI23" s="11">
        <f t="shared" si="29"/>
        <v>85.750827851113982</v>
      </c>
      <c r="BJ23" s="11">
        <f t="shared" si="30"/>
        <v>89.579609663731731</v>
      </c>
      <c r="BK23" s="11">
        <f t="shared" si="31"/>
        <v>88.690264725819773</v>
      </c>
      <c r="BL23" s="11">
        <f t="shared" si="32"/>
        <v>90.530956424121612</v>
      </c>
      <c r="BM23" s="11">
        <f t="shared" si="33"/>
        <v>85.86956962075223</v>
      </c>
      <c r="BN23" s="11">
        <f t="shared" si="34"/>
        <v>90.431313400332726</v>
      </c>
      <c r="BO23" s="11">
        <f t="shared" si="3"/>
        <v>92.433134876712217</v>
      </c>
      <c r="BP23" s="204">
        <f t="shared" si="2"/>
        <v>9.0902813553688233E-2</v>
      </c>
    </row>
    <row r="24" spans="1:68" ht="13" x14ac:dyDescent="0.25">
      <c r="A24" s="25" t="s">
        <v>22</v>
      </c>
      <c r="B24" s="26">
        <v>6313368.3150000004</v>
      </c>
      <c r="C24" s="26">
        <v>6468387.5949999997</v>
      </c>
      <c r="D24" s="27">
        <v>6425476.8499999996</v>
      </c>
      <c r="E24" s="26">
        <v>6394315.6119999997</v>
      </c>
      <c r="F24" s="26">
        <v>6315329.3269999996</v>
      </c>
      <c r="G24" s="26">
        <v>6850124.4720000001</v>
      </c>
      <c r="H24" s="26">
        <v>6832116.659</v>
      </c>
      <c r="I24" s="27">
        <v>6935038.2699999996</v>
      </c>
      <c r="J24" s="26">
        <v>7141400.023</v>
      </c>
      <c r="K24" s="26">
        <v>7225334.8890000004</v>
      </c>
      <c r="L24" s="26">
        <v>7376527.7170000002</v>
      </c>
      <c r="M24" s="26">
        <v>7395533.1330000004</v>
      </c>
      <c r="N24" s="26">
        <v>7453725.3370000003</v>
      </c>
      <c r="O24" s="27">
        <v>7821085.6699999999</v>
      </c>
      <c r="P24" s="26">
        <v>7877818.6840000004</v>
      </c>
      <c r="Q24" s="26">
        <v>8025531.6529999999</v>
      </c>
      <c r="R24" s="26">
        <v>7966889.8229999999</v>
      </c>
      <c r="S24" s="26">
        <v>7955396.2889999999</v>
      </c>
      <c r="T24" s="26">
        <v>7852310.818</v>
      </c>
      <c r="U24" s="26">
        <v>7323699.3849999998</v>
      </c>
      <c r="V24" s="26">
        <v>7528669.8859999999</v>
      </c>
      <c r="W24" s="26">
        <v>7271984.3389999997</v>
      </c>
      <c r="X24" s="26">
        <v>6988109.3679999998</v>
      </c>
      <c r="Y24" s="26">
        <v>6722760.4919999996</v>
      </c>
      <c r="Z24" s="26">
        <v>6353830.6349999998</v>
      </c>
      <c r="AA24" s="26">
        <v>6599633.8810000001</v>
      </c>
      <c r="AB24" s="26">
        <v>6551937.2280000001</v>
      </c>
      <c r="AC24" s="26">
        <v>6774881.6880000001</v>
      </c>
      <c r="AD24" s="26">
        <v>6686775.4740000004</v>
      </c>
      <c r="AE24" s="26">
        <v>6618762.9919999996</v>
      </c>
      <c r="AF24" s="26">
        <v>6030452.7390000001</v>
      </c>
      <c r="AG24" s="26">
        <v>6555765.4110000003</v>
      </c>
      <c r="AH24" s="26">
        <v>6302427.3229999999</v>
      </c>
      <c r="AI24" s="11">
        <f t="shared" si="1"/>
        <v>111.35796073895182</v>
      </c>
      <c r="AJ24" s="11">
        <f t="shared" si="4"/>
        <v>113.99221115760031</v>
      </c>
      <c r="AK24" s="11">
        <f t="shared" si="5"/>
        <v>113.17854551896156</v>
      </c>
      <c r="AL24" s="11">
        <f t="shared" si="6"/>
        <v>112.53387794179113</v>
      </c>
      <c r="AM24" s="11">
        <f t="shared" si="7"/>
        <v>111.10245548779861</v>
      </c>
      <c r="AN24" s="11">
        <f t="shared" si="8"/>
        <v>120.50656718951141</v>
      </c>
      <c r="AO24" s="11">
        <f t="shared" si="9"/>
        <v>120.1902220379681</v>
      </c>
      <c r="AP24" s="11">
        <f t="shared" si="10"/>
        <v>121.93181459349265</v>
      </c>
      <c r="AQ24" s="11">
        <f t="shared" si="11"/>
        <v>125.49825072337578</v>
      </c>
      <c r="AR24" s="11">
        <f t="shared" si="12"/>
        <v>126.96271328022374</v>
      </c>
      <c r="AS24" s="11">
        <f t="shared" si="13"/>
        <v>129.58663130202549</v>
      </c>
      <c r="AT24" s="11">
        <f t="shared" si="14"/>
        <v>129.83573185873516</v>
      </c>
      <c r="AU24" s="11">
        <f t="shared" si="15"/>
        <v>130.79577839753546</v>
      </c>
      <c r="AV24" s="11">
        <f t="shared" si="16"/>
        <v>136.89858917055628</v>
      </c>
      <c r="AW24" s="11">
        <f t="shared" si="17"/>
        <v>137.01531211790754</v>
      </c>
      <c r="AX24" s="11">
        <f t="shared" si="18"/>
        <v>138.67068517769744</v>
      </c>
      <c r="AY24" s="11">
        <f t="shared" si="19"/>
        <v>137.20826089198417</v>
      </c>
      <c r="AZ24" s="11">
        <f t="shared" si="20"/>
        <v>136.63491459772837</v>
      </c>
      <c r="BA24" s="11">
        <f t="shared" si="21"/>
        <v>133.87767978978013</v>
      </c>
      <c r="BB24" s="11">
        <f t="shared" si="22"/>
        <v>124.12926517373913</v>
      </c>
      <c r="BC24" s="11">
        <f t="shared" si="23"/>
        <v>127.19465614401371</v>
      </c>
      <c r="BD24" s="11">
        <f t="shared" si="24"/>
        <v>122.49679631107313</v>
      </c>
      <c r="BE24" s="11">
        <f t="shared" si="25"/>
        <v>117.65641332663975</v>
      </c>
      <c r="BF24" s="11">
        <f t="shared" si="26"/>
        <v>112.63692591803327</v>
      </c>
      <c r="BG24" s="11">
        <f t="shared" si="27"/>
        <v>104.53359228982841</v>
      </c>
      <c r="BH24" s="11">
        <f t="shared" si="28"/>
        <v>108.55444437338669</v>
      </c>
      <c r="BI24" s="11">
        <f t="shared" si="29"/>
        <v>108.00095144606863</v>
      </c>
      <c r="BJ24" s="11">
        <f t="shared" si="30"/>
        <v>111.81620310270213</v>
      </c>
      <c r="BK24" s="11">
        <f t="shared" si="31"/>
        <v>110.55450133872655</v>
      </c>
      <c r="BL24" s="11">
        <f t="shared" si="32"/>
        <v>110.65080453404688</v>
      </c>
      <c r="BM24" s="11">
        <f t="shared" si="33"/>
        <v>101.11170832961109</v>
      </c>
      <c r="BN24" s="11">
        <f t="shared" si="34"/>
        <v>110.6715821114358</v>
      </c>
      <c r="BO24" s="11">
        <f t="shared" si="3"/>
        <v>106.76627347256697</v>
      </c>
      <c r="BP24" s="204">
        <f t="shared" si="2"/>
        <v>-4.1233578954887662E-2</v>
      </c>
    </row>
    <row r="25" spans="1:68" ht="13" x14ac:dyDescent="0.25">
      <c r="A25" s="25" t="s">
        <v>23</v>
      </c>
      <c r="B25" s="31">
        <v>70163.17</v>
      </c>
      <c r="C25" s="30">
        <v>73102.741999999998</v>
      </c>
      <c r="D25" s="31">
        <v>80332.3</v>
      </c>
      <c r="E25" s="30">
        <v>83002.548999999999</v>
      </c>
      <c r="F25" s="30">
        <v>93919.343999999997</v>
      </c>
      <c r="G25" s="30">
        <v>85466.827999999994</v>
      </c>
      <c r="H25" s="30">
        <v>93971.986999999994</v>
      </c>
      <c r="I25" s="30">
        <v>92325.769</v>
      </c>
      <c r="J25" s="31">
        <v>98415.65</v>
      </c>
      <c r="K25" s="30">
        <v>101344.781</v>
      </c>
      <c r="L25" s="30">
        <v>109461.446</v>
      </c>
      <c r="M25" s="30">
        <v>110483.041</v>
      </c>
      <c r="N25" s="30">
        <v>108998.80100000001</v>
      </c>
      <c r="O25" s="31">
        <v>117400.64</v>
      </c>
      <c r="P25" s="30">
        <v>107501.196</v>
      </c>
      <c r="Q25" s="30">
        <v>118710.436</v>
      </c>
      <c r="R25" s="30">
        <v>123127.387</v>
      </c>
      <c r="S25" s="30">
        <v>127209.736</v>
      </c>
      <c r="T25" s="30">
        <v>132863.435</v>
      </c>
      <c r="U25" s="30">
        <v>128268.251</v>
      </c>
      <c r="V25" s="30">
        <v>123307.41800000001</v>
      </c>
      <c r="W25" s="30">
        <v>121843.548</v>
      </c>
      <c r="X25" s="30">
        <v>114543.026</v>
      </c>
      <c r="Y25" s="30">
        <v>102175.704</v>
      </c>
      <c r="Z25" s="30">
        <v>103711.931</v>
      </c>
      <c r="AA25" s="30">
        <v>106422.68799999999</v>
      </c>
      <c r="AB25" s="30">
        <v>115150.251</v>
      </c>
      <c r="AC25" s="30">
        <v>118352.674</v>
      </c>
      <c r="AD25" s="31">
        <v>121519.21</v>
      </c>
      <c r="AE25" s="30">
        <v>121562.425</v>
      </c>
      <c r="AF25" s="30">
        <v>107122.086</v>
      </c>
      <c r="AG25" s="30">
        <v>111454.10400000001</v>
      </c>
      <c r="AH25" s="30">
        <v>119707.552</v>
      </c>
      <c r="AI25" s="11">
        <f t="shared" si="1"/>
        <v>122.52258340536623</v>
      </c>
      <c r="AJ25" s="11">
        <f t="shared" si="4"/>
        <v>124.50628043349042</v>
      </c>
      <c r="AK25" s="11">
        <f t="shared" si="5"/>
        <v>133.20581890297794</v>
      </c>
      <c r="AL25" s="11">
        <f t="shared" si="6"/>
        <v>134.04133352496885</v>
      </c>
      <c r="AM25" s="11">
        <f t="shared" si="7"/>
        <v>148.38491872898706</v>
      </c>
      <c r="AN25" s="11">
        <f t="shared" si="8"/>
        <v>132.42479148557712</v>
      </c>
      <c r="AO25" s="11">
        <f t="shared" si="9"/>
        <v>143.17730024240743</v>
      </c>
      <c r="AP25" s="11">
        <f t="shared" si="10"/>
        <v>138.56216072626529</v>
      </c>
      <c r="AQ25" s="11">
        <f t="shared" si="11"/>
        <v>145.75453744362906</v>
      </c>
      <c r="AR25" s="11">
        <f t="shared" si="12"/>
        <v>148.41180355620904</v>
      </c>
      <c r="AS25" s="11">
        <f t="shared" si="13"/>
        <v>158.5255924355935</v>
      </c>
      <c r="AT25" s="11">
        <f t="shared" si="14"/>
        <v>158.38749822593107</v>
      </c>
      <c r="AU25" s="11">
        <f t="shared" si="15"/>
        <v>154.4901146499343</v>
      </c>
      <c r="AV25" s="11">
        <f t="shared" si="16"/>
        <v>164.49117300902313</v>
      </c>
      <c r="AW25" s="11">
        <f t="shared" si="17"/>
        <v>148.70969285910914</v>
      </c>
      <c r="AX25" s="11">
        <f t="shared" si="18"/>
        <v>161.93667973050214</v>
      </c>
      <c r="AY25" s="11">
        <f t="shared" si="19"/>
        <v>165.49090808897157</v>
      </c>
      <c r="AZ25" s="11">
        <f t="shared" si="20"/>
        <v>167.84147055874266</v>
      </c>
      <c r="BA25" s="11">
        <f t="shared" si="21"/>
        <v>171.14232552268163</v>
      </c>
      <c r="BB25" s="11">
        <f t="shared" si="22"/>
        <v>160.95297077535042</v>
      </c>
      <c r="BC25" s="11">
        <f t="shared" si="23"/>
        <v>150.53277583807409</v>
      </c>
      <c r="BD25" s="11">
        <f t="shared" si="24"/>
        <v>145.09485311717401</v>
      </c>
      <c r="BE25" s="11">
        <f t="shared" si="25"/>
        <v>132.87884493353334</v>
      </c>
      <c r="BF25" s="11">
        <f t="shared" si="26"/>
        <v>118.00242528393146</v>
      </c>
      <c r="BG25" s="11">
        <f t="shared" si="27"/>
        <v>120.87637645687644</v>
      </c>
      <c r="BH25" s="11">
        <f t="shared" si="28"/>
        <v>125.64543428161245</v>
      </c>
      <c r="BI25" s="11">
        <f t="shared" si="29"/>
        <v>135.73932801222182</v>
      </c>
      <c r="BJ25" s="11">
        <f t="shared" si="30"/>
        <v>138.4562436681243</v>
      </c>
      <c r="BK25" s="11">
        <f t="shared" si="31"/>
        <v>140.60882675565472</v>
      </c>
      <c r="BL25" s="11">
        <f t="shared" si="32"/>
        <v>138.78589312238054</v>
      </c>
      <c r="BM25" s="11">
        <f t="shared" si="33"/>
        <v>120.63230049380353</v>
      </c>
      <c r="BN25" s="11">
        <f t="shared" si="34"/>
        <v>124.38976927635611</v>
      </c>
      <c r="BO25" s="11">
        <f t="shared" si="3"/>
        <v>132.31666896944307</v>
      </c>
      <c r="BP25" s="204">
        <f t="shared" si="2"/>
        <v>7.9936982161672887E-2</v>
      </c>
    </row>
    <row r="26" spans="1:68" ht="13" x14ac:dyDescent="0.25">
      <c r="A26" s="25" t="s">
        <v>24</v>
      </c>
      <c r="B26" s="27">
        <v>352764.45</v>
      </c>
      <c r="C26" s="27">
        <v>320436.11</v>
      </c>
      <c r="D26" s="27">
        <v>264787.74</v>
      </c>
      <c r="E26" s="27">
        <v>231484.49</v>
      </c>
      <c r="F26" s="26">
        <v>213344.47500000001</v>
      </c>
      <c r="G26" s="26">
        <v>200336.413</v>
      </c>
      <c r="H26" s="26">
        <v>196457.674</v>
      </c>
      <c r="I26" s="27">
        <v>190431.86</v>
      </c>
      <c r="J26" s="26">
        <v>183780.80600000001</v>
      </c>
      <c r="K26" s="26">
        <v>168797.09899999999</v>
      </c>
      <c r="L26" s="26">
        <v>162135.19899999999</v>
      </c>
      <c r="M26" s="26">
        <v>181628.87700000001</v>
      </c>
      <c r="N26" s="26">
        <v>180926.67800000001</v>
      </c>
      <c r="O26" s="26">
        <v>191054.568</v>
      </c>
      <c r="P26" s="26">
        <v>196312.73499999999</v>
      </c>
      <c r="Q26" s="26">
        <v>203022.67300000001</v>
      </c>
      <c r="R26" s="27">
        <v>207744.04</v>
      </c>
      <c r="S26" s="26">
        <v>212017.90900000001</v>
      </c>
      <c r="T26" s="26">
        <v>205131.45600000001</v>
      </c>
      <c r="U26" s="27">
        <v>200259.76</v>
      </c>
      <c r="V26" s="26">
        <v>204349.71100000001</v>
      </c>
      <c r="W26" s="27">
        <v>192253.42</v>
      </c>
      <c r="X26" s="26">
        <v>200056.989</v>
      </c>
      <c r="Y26" s="26">
        <v>197038.111</v>
      </c>
      <c r="Z26" s="26">
        <v>196118.454</v>
      </c>
      <c r="AA26" s="27">
        <v>194023.54</v>
      </c>
      <c r="AB26" s="26">
        <v>197059.666</v>
      </c>
      <c r="AC26" s="26">
        <v>201439.40599999999</v>
      </c>
      <c r="AD26" s="26">
        <v>202287.22700000001</v>
      </c>
      <c r="AE26" s="26">
        <v>206838.43599999999</v>
      </c>
      <c r="AF26" s="26">
        <v>191266.147</v>
      </c>
      <c r="AG26" s="26">
        <v>200454.21599999999</v>
      </c>
      <c r="AH26" s="26">
        <v>188946.47200000001</v>
      </c>
      <c r="AI26" s="11">
        <f t="shared" si="1"/>
        <v>132.21362072454971</v>
      </c>
      <c r="AJ26" s="11">
        <f t="shared" si="4"/>
        <v>120.54804430581895</v>
      </c>
      <c r="AK26" s="11">
        <f t="shared" si="5"/>
        <v>100.18454029511918</v>
      </c>
      <c r="AL26" s="11">
        <f t="shared" si="6"/>
        <v>89.525748595627832</v>
      </c>
      <c r="AM26" s="11">
        <f t="shared" si="7"/>
        <v>83.96400454326492</v>
      </c>
      <c r="AN26" s="11">
        <f t="shared" si="8"/>
        <v>80.115978293036022</v>
      </c>
      <c r="AO26" s="11">
        <f t="shared" si="9"/>
        <v>79.552625174577685</v>
      </c>
      <c r="AP26" s="11">
        <f t="shared" si="10"/>
        <v>77.889044677272636</v>
      </c>
      <c r="AQ26" s="11">
        <f t="shared" si="11"/>
        <v>75.917730128482901</v>
      </c>
      <c r="AR26" s="11">
        <f t="shared" si="12"/>
        <v>70.354168889585395</v>
      </c>
      <c r="AS26" s="11">
        <f t="shared" si="13"/>
        <v>68.074979164173712</v>
      </c>
      <c r="AT26" s="11">
        <f t="shared" si="14"/>
        <v>77.177747872850333</v>
      </c>
      <c r="AU26" s="11">
        <f t="shared" si="15"/>
        <v>77.953514844745015</v>
      </c>
      <c r="AV26" s="11">
        <f t="shared" si="16"/>
        <v>83.089240189789464</v>
      </c>
      <c r="AW26" s="11">
        <f t="shared" si="17"/>
        <v>86.233696607102061</v>
      </c>
      <c r="AX26" s="11">
        <f t="shared" si="18"/>
        <v>90.243368964370745</v>
      </c>
      <c r="AY26" s="11">
        <f t="shared" si="19"/>
        <v>93.247661223211011</v>
      </c>
      <c r="AZ26" s="11">
        <f t="shared" si="20"/>
        <v>95.986087267525036</v>
      </c>
      <c r="BA26" s="11">
        <f t="shared" si="21"/>
        <v>93.589980883379496</v>
      </c>
      <c r="BB26" s="11">
        <f t="shared" si="22"/>
        <v>92.591368547008244</v>
      </c>
      <c r="BC26" s="11">
        <f t="shared" si="23"/>
        <v>96.36846287486371</v>
      </c>
      <c r="BD26" s="11">
        <f t="shared" si="24"/>
        <v>92.669891376912716</v>
      </c>
      <c r="BE26" s="11">
        <f t="shared" si="25"/>
        <v>97.836324886432152</v>
      </c>
      <c r="BF26" s="11">
        <f t="shared" si="26"/>
        <v>97.359263276222009</v>
      </c>
      <c r="BG26" s="11">
        <f t="shared" si="27"/>
        <v>97.987304318630123</v>
      </c>
      <c r="BH26" s="11">
        <f t="shared" si="28"/>
        <v>97.690917256769069</v>
      </c>
      <c r="BI26" s="11">
        <f t="shared" si="29"/>
        <v>100.08327556162983</v>
      </c>
      <c r="BJ26" s="11">
        <f t="shared" si="30"/>
        <v>103.29611469266443</v>
      </c>
      <c r="BK26" s="11">
        <f t="shared" si="31"/>
        <v>104.57476378724128</v>
      </c>
      <c r="BL26" s="11">
        <f t="shared" si="32"/>
        <v>107.73014758579309</v>
      </c>
      <c r="BM26" s="11">
        <f t="shared" si="33"/>
        <v>100.26138991180363</v>
      </c>
      <c r="BN26" s="11">
        <f t="shared" si="34"/>
        <v>105.87987574628028</v>
      </c>
      <c r="BO26" s="11">
        <f t="shared" si="3"/>
        <v>100.73078335839877</v>
      </c>
      <c r="BP26" s="204">
        <f t="shared" si="2"/>
        <v>-0.23812098325135078</v>
      </c>
    </row>
    <row r="27" spans="1:68" ht="13" x14ac:dyDescent="0.25">
      <c r="A27" s="25" t="s">
        <v>25</v>
      </c>
      <c r="B27" s="31">
        <v>686095.09</v>
      </c>
      <c r="C27" s="31">
        <v>729731.52</v>
      </c>
      <c r="D27" s="31">
        <v>480284.78</v>
      </c>
      <c r="E27" s="31">
        <v>393858.29</v>
      </c>
      <c r="F27" s="31">
        <v>352280.49</v>
      </c>
      <c r="G27" s="31">
        <v>376478.06</v>
      </c>
      <c r="H27" s="31">
        <v>404649.87</v>
      </c>
      <c r="I27" s="31">
        <v>381027.85</v>
      </c>
      <c r="J27" s="31">
        <v>398792.1</v>
      </c>
      <c r="K27" s="31">
        <v>341770.65</v>
      </c>
      <c r="L27" s="30">
        <v>311546.34499999997</v>
      </c>
      <c r="M27" s="31">
        <v>355786.74</v>
      </c>
      <c r="N27" s="30">
        <v>380666.77500000002</v>
      </c>
      <c r="O27" s="31">
        <v>396819.92</v>
      </c>
      <c r="P27" s="31">
        <v>402255.45</v>
      </c>
      <c r="Q27" s="31">
        <v>382021.29</v>
      </c>
      <c r="R27" s="30">
        <v>377190.94900000002</v>
      </c>
      <c r="S27" s="31">
        <v>407023.18</v>
      </c>
      <c r="T27" s="30">
        <v>406907.31400000001</v>
      </c>
      <c r="U27" s="30">
        <v>375489.31800000003</v>
      </c>
      <c r="V27" s="30">
        <v>302318.13500000001</v>
      </c>
      <c r="W27" s="30">
        <v>313442.81900000002</v>
      </c>
      <c r="X27" s="30">
        <v>315634.78899999999</v>
      </c>
      <c r="Y27" s="30">
        <v>297393.60800000001</v>
      </c>
      <c r="Z27" s="30">
        <v>296053.22899999999</v>
      </c>
      <c r="AA27" s="30">
        <v>303966.147</v>
      </c>
      <c r="AB27" s="30">
        <v>314775.40500000003</v>
      </c>
      <c r="AC27" s="30">
        <v>329438.84399999998</v>
      </c>
      <c r="AD27" s="30">
        <v>336377.88699999999</v>
      </c>
      <c r="AE27" s="31">
        <v>334803.56</v>
      </c>
      <c r="AF27" s="30">
        <v>327180.71600000001</v>
      </c>
      <c r="AG27" s="31">
        <v>340656.49</v>
      </c>
      <c r="AH27" s="31">
        <v>305072.39799999999</v>
      </c>
      <c r="AI27" s="11">
        <f t="shared" si="1"/>
        <v>185.74697566781131</v>
      </c>
      <c r="AJ27" s="11">
        <f t="shared" si="4"/>
        <v>197.1198886646238</v>
      </c>
      <c r="AK27" s="11">
        <f t="shared" si="5"/>
        <v>129.58608574213793</v>
      </c>
      <c r="AL27" s="11">
        <f t="shared" si="6"/>
        <v>106.62313487887829</v>
      </c>
      <c r="AM27" s="11">
        <f t="shared" si="7"/>
        <v>95.955349282651127</v>
      </c>
      <c r="AN27" s="11">
        <f t="shared" si="8"/>
        <v>103.34312107825686</v>
      </c>
      <c r="AO27" s="11">
        <f t="shared" si="9"/>
        <v>111.92977617910098</v>
      </c>
      <c r="AP27" s="11">
        <f t="shared" si="10"/>
        <v>106.19466819100153</v>
      </c>
      <c r="AQ27" s="11">
        <f t="shared" si="11"/>
        <v>111.94915251858299</v>
      </c>
      <c r="AR27" s="11">
        <f t="shared" si="12"/>
        <v>96.643635718913103</v>
      </c>
      <c r="AS27" s="11">
        <f t="shared" si="13"/>
        <v>88.707226840892304</v>
      </c>
      <c r="AT27" s="11">
        <f t="shared" si="14"/>
        <v>102.03239003865215</v>
      </c>
      <c r="AU27" s="11">
        <f t="shared" si="15"/>
        <v>110.19009377830436</v>
      </c>
      <c r="AV27" s="11">
        <f t="shared" si="16"/>
        <v>115.64046828541595</v>
      </c>
      <c r="AW27" s="11">
        <f t="shared" si="17"/>
        <v>118.3477059979776</v>
      </c>
      <c r="AX27" s="11">
        <f t="shared" si="18"/>
        <v>113.85879018365412</v>
      </c>
      <c r="AY27" s="11">
        <f t="shared" si="19"/>
        <v>114.65345496050715</v>
      </c>
      <c r="AZ27" s="11">
        <f t="shared" si="20"/>
        <v>125.23855663245007</v>
      </c>
      <c r="BA27" s="11">
        <f t="shared" si="21"/>
        <v>126.65961548338497</v>
      </c>
      <c r="BB27" s="11">
        <f t="shared" si="22"/>
        <v>117.93539594755542</v>
      </c>
      <c r="BC27" s="11">
        <f t="shared" si="23"/>
        <v>96.219110203260627</v>
      </c>
      <c r="BD27" s="11">
        <f t="shared" si="24"/>
        <v>102.6810100151085</v>
      </c>
      <c r="BE27" s="11">
        <f t="shared" si="25"/>
        <v>105.0840593133467</v>
      </c>
      <c r="BF27" s="11">
        <f t="shared" si="26"/>
        <v>100.06834269601485</v>
      </c>
      <c r="BG27" s="11">
        <f t="shared" si="27"/>
        <v>100.57959749574653</v>
      </c>
      <c r="BH27" s="11">
        <f t="shared" si="28"/>
        <v>104.05302468590629</v>
      </c>
      <c r="BI27" s="11">
        <f t="shared" si="29"/>
        <v>108.97319873791699</v>
      </c>
      <c r="BJ27" s="11">
        <f t="shared" si="30"/>
        <v>115.67765065114553</v>
      </c>
      <c r="BK27" s="11">
        <f t="shared" si="31"/>
        <v>119.75426937439234</v>
      </c>
      <c r="BL27" s="11">
        <f t="shared" si="32"/>
        <v>119.82158655263935</v>
      </c>
      <c r="BM27" s="11">
        <f t="shared" si="33"/>
        <v>117.09741490073691</v>
      </c>
      <c r="BN27" s="11">
        <f t="shared" si="34"/>
        <v>121.85103087620901</v>
      </c>
      <c r="BO27" s="11">
        <f t="shared" si="3"/>
        <v>108.72153080650806</v>
      </c>
      <c r="BP27" s="204">
        <f t="shared" si="2"/>
        <v>-0.41467940236644851</v>
      </c>
    </row>
    <row r="28" spans="1:68" ht="13" x14ac:dyDescent="0.25">
      <c r="A28" s="25" t="s">
        <v>26</v>
      </c>
      <c r="B28" s="26">
        <v>146995.15900000001</v>
      </c>
      <c r="C28" s="26">
        <v>156809.054</v>
      </c>
      <c r="D28" s="26">
        <v>157113.24799999999</v>
      </c>
      <c r="E28" s="26">
        <v>159201.99799999999</v>
      </c>
      <c r="F28" s="26">
        <v>155261.70499999999</v>
      </c>
      <c r="G28" s="26">
        <v>139226.72200000001</v>
      </c>
      <c r="H28" s="26">
        <v>141800.796</v>
      </c>
      <c r="I28" s="26">
        <v>140047.66699999999</v>
      </c>
      <c r="J28" s="26">
        <v>136891.41099999999</v>
      </c>
      <c r="K28" s="26">
        <v>144251.11300000001</v>
      </c>
      <c r="L28" s="27">
        <v>153088.38</v>
      </c>
      <c r="M28" s="27">
        <v>161473.92000000001</v>
      </c>
      <c r="N28" s="26">
        <v>168342.772</v>
      </c>
      <c r="O28" s="26">
        <v>177412.74799999999</v>
      </c>
      <c r="P28" s="26">
        <v>197029.70499999999</v>
      </c>
      <c r="Q28" s="26">
        <v>201050.492</v>
      </c>
      <c r="R28" s="26">
        <v>197801.125</v>
      </c>
      <c r="S28" s="26">
        <v>194037.29699999999</v>
      </c>
      <c r="T28" s="26">
        <v>194207.25399999999</v>
      </c>
      <c r="U28" s="26">
        <v>182904.03599999999</v>
      </c>
      <c r="V28" s="26">
        <v>194437.49799999999</v>
      </c>
      <c r="W28" s="26">
        <v>191322.49600000001</v>
      </c>
      <c r="X28" s="26">
        <v>186760.61499999999</v>
      </c>
      <c r="Y28" s="27">
        <v>181710.41</v>
      </c>
      <c r="Z28" s="26">
        <v>176767.33499999999</v>
      </c>
      <c r="AA28" s="26">
        <v>174934.451</v>
      </c>
      <c r="AB28" s="26">
        <v>175448.20699999999</v>
      </c>
      <c r="AC28" s="26">
        <v>181304.72700000001</v>
      </c>
      <c r="AD28" s="26">
        <v>188610.095</v>
      </c>
      <c r="AE28" s="26">
        <v>190323.00099999999</v>
      </c>
      <c r="AF28" s="26">
        <v>166159.02600000001</v>
      </c>
      <c r="AG28" s="26">
        <v>176796.128</v>
      </c>
      <c r="AH28" s="26">
        <v>160252.71799999999</v>
      </c>
      <c r="AI28" s="11">
        <f t="shared" si="1"/>
        <v>387.54326127076195</v>
      </c>
      <c r="AJ28" s="11">
        <f t="shared" si="4"/>
        <v>407.93198231009364</v>
      </c>
      <c r="AK28" s="11">
        <f t="shared" si="5"/>
        <v>403.26809034907598</v>
      </c>
      <c r="AL28" s="11">
        <f t="shared" si="6"/>
        <v>403.29828499050029</v>
      </c>
      <c r="AM28" s="11">
        <f t="shared" si="7"/>
        <v>387.96028235882056</v>
      </c>
      <c r="AN28" s="11">
        <f t="shared" si="8"/>
        <v>343.21883890052999</v>
      </c>
      <c r="AO28" s="11">
        <f t="shared" si="9"/>
        <v>344.51116618075798</v>
      </c>
      <c r="AP28" s="11">
        <f t="shared" si="10"/>
        <v>335.96657550677702</v>
      </c>
      <c r="AQ28" s="11">
        <f t="shared" si="11"/>
        <v>324.3487999052245</v>
      </c>
      <c r="AR28" s="11">
        <f t="shared" si="12"/>
        <v>337.54794196794199</v>
      </c>
      <c r="AS28" s="11">
        <f t="shared" si="13"/>
        <v>353.06360701107013</v>
      </c>
      <c r="AT28" s="11">
        <f t="shared" si="14"/>
        <v>367.82214123006833</v>
      </c>
      <c r="AU28" s="11">
        <f t="shared" si="15"/>
        <v>379.10769507938295</v>
      </c>
      <c r="AV28" s="11">
        <f t="shared" si="16"/>
        <v>395.74559000669188</v>
      </c>
      <c r="AW28" s="11">
        <f t="shared" si="17"/>
        <v>433.07039080358709</v>
      </c>
      <c r="AX28" s="11">
        <f t="shared" si="18"/>
        <v>435.90072631875637</v>
      </c>
      <c r="AY28" s="11">
        <f t="shared" si="19"/>
        <v>421.67347778445742</v>
      </c>
      <c r="AZ28" s="11">
        <f t="shared" si="20"/>
        <v>407.48129831347768</v>
      </c>
      <c r="BA28" s="11">
        <f t="shared" si="21"/>
        <v>401.42136300405747</v>
      </c>
      <c r="BB28" s="11">
        <f t="shared" si="22"/>
        <v>370.6262127659574</v>
      </c>
      <c r="BC28" s="11">
        <f t="shared" si="23"/>
        <v>387.27477662299373</v>
      </c>
      <c r="BD28" s="11">
        <f t="shared" si="24"/>
        <v>373.79356048765243</v>
      </c>
      <c r="BE28" s="11">
        <f t="shared" si="25"/>
        <v>355.83413832063457</v>
      </c>
      <c r="BF28" s="11">
        <f t="shared" si="26"/>
        <v>338.35607842260987</v>
      </c>
      <c r="BG28" s="11">
        <f t="shared" si="27"/>
        <v>321.58225694949789</v>
      </c>
      <c r="BH28" s="11">
        <f t="shared" si="28"/>
        <v>310.74156686644471</v>
      </c>
      <c r="BI28" s="11">
        <f t="shared" si="29"/>
        <v>304.4659634984182</v>
      </c>
      <c r="BJ28" s="11">
        <f t="shared" si="30"/>
        <v>306.94913885488779</v>
      </c>
      <c r="BK28" s="11">
        <f t="shared" si="31"/>
        <v>313.30320346176529</v>
      </c>
      <c r="BL28" s="11">
        <f t="shared" si="32"/>
        <v>310.02583670796588</v>
      </c>
      <c r="BM28" s="11">
        <f t="shared" si="33"/>
        <v>265.38396889993419</v>
      </c>
      <c r="BN28" s="11">
        <f t="shared" si="34"/>
        <v>278.53753249413137</v>
      </c>
      <c r="BO28" s="11">
        <f t="shared" si="3"/>
        <v>248.30099613106353</v>
      </c>
      <c r="BP28" s="204">
        <f t="shared" si="2"/>
        <v>-0.35929476539759797</v>
      </c>
    </row>
    <row r="29" spans="1:68" ht="13" x14ac:dyDescent="0.25">
      <c r="A29" s="25" t="s">
        <v>27</v>
      </c>
      <c r="B29" s="30">
        <v>1220432.7860000001</v>
      </c>
      <c r="C29" s="30">
        <v>1164392.801</v>
      </c>
      <c r="D29" s="30">
        <v>1054848.351</v>
      </c>
      <c r="E29" s="30">
        <v>1082356.8359999999</v>
      </c>
      <c r="F29" s="30">
        <v>1050961.108</v>
      </c>
      <c r="G29" s="30">
        <v>1090398.4450000001</v>
      </c>
      <c r="H29" s="30">
        <v>1120216.8940000001</v>
      </c>
      <c r="I29" s="30">
        <v>1098821.5889999999</v>
      </c>
      <c r="J29" s="30">
        <v>1084327.0970000001</v>
      </c>
      <c r="K29" s="30">
        <v>1076930.0719999999</v>
      </c>
      <c r="L29" s="30">
        <v>1056352.8019999999</v>
      </c>
      <c r="M29" s="30">
        <v>1081001.7039999999</v>
      </c>
      <c r="N29" s="30">
        <v>1080445.162</v>
      </c>
      <c r="O29" s="30">
        <v>1103132.351</v>
      </c>
      <c r="P29" s="30">
        <v>1106815.3130000001</v>
      </c>
      <c r="Q29" s="30">
        <v>1193668.3430000001</v>
      </c>
      <c r="R29" s="30">
        <v>1180712.625</v>
      </c>
      <c r="S29" s="30">
        <v>1155422.152</v>
      </c>
      <c r="T29" s="31">
        <v>1137576.6000000001</v>
      </c>
      <c r="U29" s="30">
        <v>1081883.9280000001</v>
      </c>
      <c r="V29" s="30">
        <v>1113371.398</v>
      </c>
      <c r="W29" s="30">
        <v>1091189.9110000001</v>
      </c>
      <c r="X29" s="30">
        <v>1037113.311</v>
      </c>
      <c r="Y29" s="30">
        <v>1001479.307</v>
      </c>
      <c r="Z29" s="30">
        <v>997431.17700000003</v>
      </c>
      <c r="AA29" s="31">
        <v>1055209.42</v>
      </c>
      <c r="AB29" s="30">
        <v>1068456.8160000001</v>
      </c>
      <c r="AC29" s="30">
        <v>1116052.2279999999</v>
      </c>
      <c r="AD29" s="30">
        <v>1118066.727</v>
      </c>
      <c r="AE29" s="30">
        <v>1118105.2960000001</v>
      </c>
      <c r="AF29" s="31">
        <v>1094409.3600000001</v>
      </c>
      <c r="AG29" s="30">
        <v>1146157.5549999999</v>
      </c>
      <c r="AH29" s="30">
        <v>1079758.858</v>
      </c>
      <c r="AI29" s="11">
        <f t="shared" si="1"/>
        <v>117.63408262483129</v>
      </c>
      <c r="AJ29" s="11">
        <f t="shared" si="4"/>
        <v>112.25061473594383</v>
      </c>
      <c r="AK29" s="11">
        <f t="shared" si="5"/>
        <v>101.68539097195037</v>
      </c>
      <c r="AL29" s="11">
        <f t="shared" si="6"/>
        <v>104.42384767634648</v>
      </c>
      <c r="AM29" s="11">
        <f t="shared" si="7"/>
        <v>101.54203793039814</v>
      </c>
      <c r="AN29" s="11">
        <f t="shared" si="8"/>
        <v>105.48806147029518</v>
      </c>
      <c r="AO29" s="11">
        <f t="shared" si="9"/>
        <v>108.53522327622031</v>
      </c>
      <c r="AP29" s="11">
        <f t="shared" si="10"/>
        <v>106.66879349655434</v>
      </c>
      <c r="AQ29" s="11">
        <f t="shared" si="11"/>
        <v>105.48212160170837</v>
      </c>
      <c r="AR29" s="11">
        <f t="shared" si="12"/>
        <v>105.03134487082158</v>
      </c>
      <c r="AS29" s="11">
        <f t="shared" si="13"/>
        <v>103.34470678102268</v>
      </c>
      <c r="AT29" s="11">
        <f t="shared" si="14"/>
        <v>105.97746301137475</v>
      </c>
      <c r="AU29" s="11">
        <f t="shared" si="15"/>
        <v>106.18779082115486</v>
      </c>
      <c r="AV29" s="11">
        <f t="shared" si="16"/>
        <v>108.76483712571095</v>
      </c>
      <c r="AW29" s="11">
        <f t="shared" si="17"/>
        <v>109.40432334836652</v>
      </c>
      <c r="AX29" s="11">
        <f t="shared" si="18"/>
        <v>118.21367175341264</v>
      </c>
      <c r="AY29" s="11">
        <f t="shared" si="19"/>
        <v>117.17393280518462</v>
      </c>
      <c r="AZ29" s="11">
        <f t="shared" si="20"/>
        <v>114.78283492073142</v>
      </c>
      <c r="BA29" s="11">
        <f t="shared" si="21"/>
        <v>113.2435230808606</v>
      </c>
      <c r="BB29" s="11">
        <f t="shared" si="22"/>
        <v>107.85431406219237</v>
      </c>
      <c r="BC29" s="11">
        <f t="shared" si="23"/>
        <v>111.17788859238027</v>
      </c>
      <c r="BD29" s="11">
        <f t="shared" si="24"/>
        <v>109.27501396493915</v>
      </c>
      <c r="BE29" s="11">
        <f t="shared" si="25"/>
        <v>104.42218512524006</v>
      </c>
      <c r="BF29" s="11">
        <f t="shared" si="26"/>
        <v>101.06970663848431</v>
      </c>
      <c r="BG29" s="11">
        <f t="shared" si="27"/>
        <v>100.98150437895127</v>
      </c>
      <c r="BH29" s="11">
        <f t="shared" si="28"/>
        <v>107.06730437028965</v>
      </c>
      <c r="BI29" s="11">
        <f t="shared" si="29"/>
        <v>108.68810806384427</v>
      </c>
      <c r="BJ29" s="11">
        <f t="shared" si="30"/>
        <v>113.91123035620802</v>
      </c>
      <c r="BK29" s="11">
        <f t="shared" si="31"/>
        <v>114.34079633509508</v>
      </c>
      <c r="BL29" s="11">
        <f t="shared" si="32"/>
        <v>114.41043816094458</v>
      </c>
      <c r="BM29" s="11">
        <f t="shared" si="33"/>
        <v>112.02276957960909</v>
      </c>
      <c r="BN29" s="11">
        <f t="shared" si="34"/>
        <v>117.78690889068206</v>
      </c>
      <c r="BO29" s="11">
        <f t="shared" si="3"/>
        <v>111.44160837897783</v>
      </c>
      <c r="BP29" s="204">
        <f t="shared" si="2"/>
        <v>-5.2641837362756738E-2</v>
      </c>
    </row>
    <row r="30" spans="1:68" ht="13" x14ac:dyDescent="0.25">
      <c r="A30" s="25" t="s">
        <v>28</v>
      </c>
      <c r="B30" s="27">
        <v>33421</v>
      </c>
      <c r="C30" s="27">
        <v>33357.300000000003</v>
      </c>
      <c r="D30" s="27">
        <v>33440.5</v>
      </c>
      <c r="E30" s="27">
        <v>40379.199999999997</v>
      </c>
      <c r="F30" s="27">
        <v>37130.800000000003</v>
      </c>
      <c r="G30" s="27">
        <v>34982</v>
      </c>
      <c r="H30" s="27">
        <v>33229</v>
      </c>
      <c r="I30" s="27">
        <v>41910.5</v>
      </c>
      <c r="J30" s="27">
        <v>33623.699999999997</v>
      </c>
      <c r="K30" s="27">
        <v>36304.699999999997</v>
      </c>
      <c r="L30" s="27">
        <v>61422.7</v>
      </c>
      <c r="M30" s="27">
        <v>67588.100000000006</v>
      </c>
      <c r="N30" s="27">
        <v>65961.100000000006</v>
      </c>
      <c r="O30" s="27">
        <v>76665</v>
      </c>
      <c r="P30" s="27">
        <v>80501.600000000006</v>
      </c>
      <c r="Q30" s="27">
        <v>66743.399999999994</v>
      </c>
      <c r="R30" s="27">
        <v>70740.600000000006</v>
      </c>
      <c r="S30" s="27">
        <v>75397.8</v>
      </c>
      <c r="T30" s="27">
        <v>79071.8</v>
      </c>
      <c r="U30" s="27">
        <v>84872</v>
      </c>
      <c r="V30" s="26">
        <v>99971.788</v>
      </c>
      <c r="W30" s="26">
        <v>95075.879000000001</v>
      </c>
      <c r="X30" s="26">
        <v>90699.712</v>
      </c>
      <c r="Y30" s="26">
        <v>86616.351999999999</v>
      </c>
      <c r="Z30" s="26">
        <v>88577.903000000006</v>
      </c>
      <c r="AA30" s="26">
        <v>96067.290999999997</v>
      </c>
      <c r="AB30" s="26">
        <v>103432.572</v>
      </c>
      <c r="AC30" s="26">
        <v>123900.611</v>
      </c>
      <c r="AD30" s="26">
        <v>127857.058</v>
      </c>
      <c r="AE30" s="26">
        <v>132455.04500000001</v>
      </c>
      <c r="AF30" s="26">
        <v>123379.906</v>
      </c>
      <c r="AG30" s="26">
        <v>114612.484</v>
      </c>
      <c r="AH30" s="26">
        <v>127317.901</v>
      </c>
      <c r="AI30" s="11">
        <f t="shared" si="1"/>
        <v>94.830179042646762</v>
      </c>
      <c r="AJ30" s="11">
        <f t="shared" si="4"/>
        <v>92.170662157233338</v>
      </c>
      <c r="AK30" s="11">
        <f t="shared" si="5"/>
        <v>91.42218978022369</v>
      </c>
      <c r="AL30" s="11">
        <f t="shared" si="6"/>
        <v>109.29396002219485</v>
      </c>
      <c r="AM30" s="11">
        <f t="shared" si="7"/>
        <v>99.503431494716764</v>
      </c>
      <c r="AN30" s="11">
        <f t="shared" si="8"/>
        <v>92.930216001253882</v>
      </c>
      <c r="AO30" s="11">
        <f t="shared" si="9"/>
        <v>87.813553767930571</v>
      </c>
      <c r="AP30" s="11">
        <f t="shared" si="10"/>
        <v>109.8845059713428</v>
      </c>
      <c r="AQ30" s="11">
        <f t="shared" si="11"/>
        <v>87.521604681187782</v>
      </c>
      <c r="AR30" s="11">
        <f t="shared" si="12"/>
        <v>93.956992419713387</v>
      </c>
      <c r="AS30" s="11">
        <f t="shared" si="13"/>
        <v>157.99685666441164</v>
      </c>
      <c r="AT30" s="11">
        <f t="shared" si="14"/>
        <v>172.67631541969521</v>
      </c>
      <c r="AU30" s="11">
        <f t="shared" si="15"/>
        <v>167.14203541953322</v>
      </c>
      <c r="AV30" s="11">
        <f t="shared" si="16"/>
        <v>192.96695662679713</v>
      </c>
      <c r="AW30" s="11">
        <f t="shared" si="17"/>
        <v>201.3209392122881</v>
      </c>
      <c r="AX30" s="11">
        <f t="shared" si="18"/>
        <v>165.75292797043716</v>
      </c>
      <c r="AY30" s="11">
        <f t="shared" si="19"/>
        <v>174.66857942859122</v>
      </c>
      <c r="AZ30" s="11">
        <f t="shared" si="20"/>
        <v>185.88467910536073</v>
      </c>
      <c r="BA30" s="11">
        <f t="shared" si="21"/>
        <v>193.88326565840839</v>
      </c>
      <c r="BB30" s="11">
        <f t="shared" si="22"/>
        <v>206.53840350817424</v>
      </c>
      <c r="BC30" s="11">
        <f t="shared" si="23"/>
        <v>241.46200127044852</v>
      </c>
      <c r="BD30" s="11">
        <f t="shared" si="24"/>
        <v>229.10457626587694</v>
      </c>
      <c r="BE30" s="11">
        <f t="shared" si="25"/>
        <v>217.22088584251796</v>
      </c>
      <c r="BF30" s="11">
        <f t="shared" si="26"/>
        <v>205.00475019467041</v>
      </c>
      <c r="BG30" s="11">
        <f t="shared" si="27"/>
        <v>206.27143103319798</v>
      </c>
      <c r="BH30" s="11">
        <f t="shared" si="28"/>
        <v>218.48819057019588</v>
      </c>
      <c r="BI30" s="11">
        <f t="shared" si="29"/>
        <v>229.63838238069337</v>
      </c>
      <c r="BJ30" s="11">
        <f t="shared" si="30"/>
        <v>269.1753606910321</v>
      </c>
      <c r="BK30" s="11">
        <f t="shared" si="31"/>
        <v>268.77609674984922</v>
      </c>
      <c r="BL30" s="11">
        <f t="shared" si="32"/>
        <v>268.36719622172831</v>
      </c>
      <c r="BM30" s="11">
        <f t="shared" si="33"/>
        <v>239.77562752155222</v>
      </c>
      <c r="BN30" s="11">
        <f t="shared" si="34"/>
        <v>222.07417942259252</v>
      </c>
      <c r="BO30" s="11">
        <f t="shared" si="3"/>
        <v>244.38577387225007</v>
      </c>
      <c r="BP30" s="204">
        <f t="shared" si="2"/>
        <v>1.5770886055413391</v>
      </c>
    </row>
    <row r="31" spans="1:68" ht="13" x14ac:dyDescent="0.25">
      <c r="A31" s="25" t="s">
        <v>29</v>
      </c>
      <c r="B31" s="30">
        <v>3345017.9130000002</v>
      </c>
      <c r="C31" s="30">
        <v>3472277.3160000001</v>
      </c>
      <c r="D31" s="30">
        <v>3454161.466</v>
      </c>
      <c r="E31" s="30">
        <v>3504610.983</v>
      </c>
      <c r="F31" s="30">
        <v>3530205.8450000002</v>
      </c>
      <c r="G31" s="30">
        <v>3633050.6140000001</v>
      </c>
      <c r="H31" s="30">
        <v>3811515.923</v>
      </c>
      <c r="I31" s="30">
        <v>3756922.0079999999</v>
      </c>
      <c r="J31" s="30">
        <v>3786761.8190000001</v>
      </c>
      <c r="K31" s="30">
        <v>3765504.7030000002</v>
      </c>
      <c r="L31" s="30">
        <v>3827946.179</v>
      </c>
      <c r="M31" s="30">
        <v>3959928.0350000001</v>
      </c>
      <c r="N31" s="30">
        <v>3992029.7209999999</v>
      </c>
      <c r="O31" s="30">
        <v>4074030.9470000002</v>
      </c>
      <c r="P31" s="30">
        <v>4163761.554</v>
      </c>
      <c r="Q31" s="30">
        <v>4158348.284</v>
      </c>
      <c r="R31" s="30">
        <v>4174534.1490000002</v>
      </c>
      <c r="S31" s="30">
        <v>4179228.0010000002</v>
      </c>
      <c r="T31" s="30">
        <v>4126058.5269999998</v>
      </c>
      <c r="U31" s="30">
        <v>3985132.0839999998</v>
      </c>
      <c r="V31" s="30">
        <v>4187369.5980000002</v>
      </c>
      <c r="W31" s="30">
        <v>3997468.4679999999</v>
      </c>
      <c r="X31" s="31">
        <v>3953836.64</v>
      </c>
      <c r="Y31" s="30">
        <v>3861862.0729999999</v>
      </c>
      <c r="Z31" s="30">
        <v>3681604.7239999999</v>
      </c>
      <c r="AA31" s="30">
        <v>3389433.844</v>
      </c>
      <c r="AB31" s="30">
        <v>3630964.034</v>
      </c>
      <c r="AC31" s="30">
        <v>3573460.182</v>
      </c>
      <c r="AD31" s="30">
        <v>3305753.4789999998</v>
      </c>
      <c r="AE31" s="30">
        <v>3672638.7519999999</v>
      </c>
      <c r="AF31" s="30">
        <v>3512084.2940000002</v>
      </c>
      <c r="AG31" s="30">
        <v>3587106.4709999999</v>
      </c>
      <c r="AH31" s="30">
        <v>3296064.7059999998</v>
      </c>
      <c r="AI31" s="11">
        <f t="shared" si="1"/>
        <v>224.60978961729518</v>
      </c>
      <c r="AJ31" s="11">
        <f t="shared" si="4"/>
        <v>231.32407573526299</v>
      </c>
      <c r="AK31" s="11">
        <f t="shared" si="5"/>
        <v>228.31166760855697</v>
      </c>
      <c r="AL31" s="11">
        <f t="shared" si="6"/>
        <v>229.97369432296298</v>
      </c>
      <c r="AM31" s="11">
        <f t="shared" si="7"/>
        <v>230.10746337088563</v>
      </c>
      <c r="AN31" s="11">
        <f t="shared" si="8"/>
        <v>235.54343086757223</v>
      </c>
      <c r="AO31" s="11">
        <f t="shared" si="9"/>
        <v>246.00124106994701</v>
      </c>
      <c r="AP31" s="11">
        <f t="shared" si="10"/>
        <v>241.33719951947396</v>
      </c>
      <c r="AQ31" s="11">
        <f t="shared" si="11"/>
        <v>241.90081602423172</v>
      </c>
      <c r="AR31" s="11">
        <f t="shared" si="12"/>
        <v>238.92455234617526</v>
      </c>
      <c r="AS31" s="11">
        <f t="shared" si="13"/>
        <v>241.29842687350882</v>
      </c>
      <c r="AT31" s="11">
        <f t="shared" si="14"/>
        <v>247.69559378435395</v>
      </c>
      <c r="AU31" s="11">
        <f t="shared" si="15"/>
        <v>247.87079030268634</v>
      </c>
      <c r="AV31" s="11">
        <f t="shared" si="16"/>
        <v>251.59875447828796</v>
      </c>
      <c r="AW31" s="11">
        <f t="shared" si="17"/>
        <v>256.10489350740608</v>
      </c>
      <c r="AX31" s="11">
        <f t="shared" si="18"/>
        <v>255.0269328324643</v>
      </c>
      <c r="AY31" s="11">
        <f t="shared" si="19"/>
        <v>255.57000607926557</v>
      </c>
      <c r="AZ31" s="11">
        <f t="shared" si="20"/>
        <v>255.48539215571202</v>
      </c>
      <c r="BA31" s="11">
        <f t="shared" si="21"/>
        <v>251.50613691261026</v>
      </c>
      <c r="BB31" s="11">
        <f t="shared" si="22"/>
        <v>241.73138255395386</v>
      </c>
      <c r="BC31" s="11">
        <f t="shared" si="23"/>
        <v>252.63181761387594</v>
      </c>
      <c r="BD31" s="11">
        <f t="shared" si="24"/>
        <v>240.00460548305128</v>
      </c>
      <c r="BE31" s="11">
        <f t="shared" si="25"/>
        <v>236.3272204499273</v>
      </c>
      <c r="BF31" s="11">
        <f t="shared" si="26"/>
        <v>230.15255589012236</v>
      </c>
      <c r="BG31" s="11">
        <f t="shared" si="27"/>
        <v>218.76175065981693</v>
      </c>
      <c r="BH31" s="11">
        <f t="shared" si="28"/>
        <v>200.54960029527726</v>
      </c>
      <c r="BI31" s="11">
        <f t="shared" si="29"/>
        <v>213.84877626166727</v>
      </c>
      <c r="BJ31" s="11">
        <f t="shared" si="30"/>
        <v>209.20052206166588</v>
      </c>
      <c r="BK31" s="11">
        <f t="shared" si="31"/>
        <v>192.40657219300013</v>
      </c>
      <c r="BL31" s="11">
        <f t="shared" si="32"/>
        <v>212.51036412513875</v>
      </c>
      <c r="BM31" s="11">
        <f t="shared" si="33"/>
        <v>201.75597557041948</v>
      </c>
      <c r="BN31" s="11">
        <f t="shared" si="34"/>
        <v>205.26588186889981</v>
      </c>
      <c r="BO31" s="11">
        <f t="shared" si="3"/>
        <v>187.37571287782524</v>
      </c>
      <c r="BP31" s="204">
        <f t="shared" si="2"/>
        <v>-0.16577227912866932</v>
      </c>
    </row>
    <row r="32" spans="1:68" ht="13" x14ac:dyDescent="0.25">
      <c r="A32" s="25" t="s">
        <v>30</v>
      </c>
      <c r="B32" s="26">
        <v>1061157.845</v>
      </c>
      <c r="C32" s="26">
        <v>1128548.9879999999</v>
      </c>
      <c r="D32" s="26">
        <v>1084777.3359999999</v>
      </c>
      <c r="E32" s="26">
        <v>1098196.594</v>
      </c>
      <c r="F32" s="26">
        <v>1093586.1059999999</v>
      </c>
      <c r="G32" s="26">
        <v>1142993.341</v>
      </c>
      <c r="H32" s="26">
        <v>1216791.0830000001</v>
      </c>
      <c r="I32" s="26">
        <v>1208003.0290000001</v>
      </c>
      <c r="J32" s="26">
        <v>1229045.1580000001</v>
      </c>
      <c r="K32" s="26">
        <v>1227072.9739999999</v>
      </c>
      <c r="L32" s="26">
        <v>1224423.2919999999</v>
      </c>
      <c r="M32" s="26">
        <v>1291543.7069999999</v>
      </c>
      <c r="N32" s="26">
        <v>1299153.53</v>
      </c>
      <c r="O32" s="26">
        <v>1367441.605</v>
      </c>
      <c r="P32" s="26">
        <v>1385779.8119999999</v>
      </c>
      <c r="Q32" s="27">
        <v>1440348.3959999999</v>
      </c>
      <c r="R32" s="26">
        <v>1453325.5719999999</v>
      </c>
      <c r="S32" s="26">
        <v>1428552.8840000001</v>
      </c>
      <c r="T32" s="26">
        <v>1439903.655</v>
      </c>
      <c r="U32" s="26">
        <v>1367033.2209999999</v>
      </c>
      <c r="V32" s="26">
        <v>1459274.9609999999</v>
      </c>
      <c r="W32" s="27">
        <v>1416816.791</v>
      </c>
      <c r="X32" s="26">
        <v>1412659.9820000001</v>
      </c>
      <c r="Y32" s="27">
        <v>1429210.466</v>
      </c>
      <c r="Z32" s="27">
        <v>1379058.0730000001</v>
      </c>
      <c r="AA32" s="26">
        <v>1412704.804</v>
      </c>
      <c r="AB32" s="26">
        <v>1432278.7649999999</v>
      </c>
      <c r="AC32" s="27">
        <v>1458047.4779999999</v>
      </c>
      <c r="AD32" s="26">
        <v>1424689.561</v>
      </c>
      <c r="AE32" s="26">
        <v>1456294.615</v>
      </c>
      <c r="AF32" s="26">
        <v>1354546.814</v>
      </c>
      <c r="AG32" s="26">
        <v>1433022.997</v>
      </c>
      <c r="AH32" s="26">
        <v>1357687.9280000001</v>
      </c>
      <c r="AI32" s="11">
        <f t="shared" si="1"/>
        <v>138.80746997508638</v>
      </c>
      <c r="AJ32" s="11">
        <f t="shared" si="4"/>
        <v>146.35796371932545</v>
      </c>
      <c r="AK32" s="11">
        <f t="shared" si="5"/>
        <v>139.09365103971726</v>
      </c>
      <c r="AL32" s="11">
        <f t="shared" si="6"/>
        <v>139.3205134044079</v>
      </c>
      <c r="AM32" s="11">
        <f t="shared" si="7"/>
        <v>137.92674226163885</v>
      </c>
      <c r="AN32" s="11">
        <f t="shared" si="8"/>
        <v>143.89059278611705</v>
      </c>
      <c r="AO32" s="11">
        <f t="shared" si="9"/>
        <v>152.99645822171499</v>
      </c>
      <c r="AP32" s="11">
        <f t="shared" si="10"/>
        <v>151.66455563024374</v>
      </c>
      <c r="AQ32" s="11">
        <f t="shared" si="11"/>
        <v>154.18733813433403</v>
      </c>
      <c r="AR32" s="11">
        <f t="shared" si="12"/>
        <v>153.72113612581381</v>
      </c>
      <c r="AS32" s="11">
        <f t="shared" si="13"/>
        <v>153.01110121659255</v>
      </c>
      <c r="AT32" s="11">
        <f t="shared" si="14"/>
        <v>161.02136917515713</v>
      </c>
      <c r="AU32" s="11">
        <f t="shared" si="15"/>
        <v>161.11254098645279</v>
      </c>
      <c r="AV32" s="11">
        <f t="shared" si="16"/>
        <v>168.81426156871504</v>
      </c>
      <c r="AW32" s="11">
        <f t="shared" si="17"/>
        <v>170.18942439938826</v>
      </c>
      <c r="AX32" s="11">
        <f t="shared" si="18"/>
        <v>175.62313709227945</v>
      </c>
      <c r="AY32" s="11">
        <f t="shared" si="19"/>
        <v>176.06894880703362</v>
      </c>
      <c r="AZ32" s="11">
        <f t="shared" si="20"/>
        <v>172.46838627238685</v>
      </c>
      <c r="BA32" s="11">
        <f t="shared" si="21"/>
        <v>173.31554663830201</v>
      </c>
      <c r="BB32" s="11">
        <f t="shared" si="22"/>
        <v>164.01112525094473</v>
      </c>
      <c r="BC32" s="11">
        <f t="shared" si="23"/>
        <v>174.72908755798107</v>
      </c>
      <c r="BD32" s="11">
        <f t="shared" si="24"/>
        <v>169.16884146985061</v>
      </c>
      <c r="BE32" s="11">
        <f t="shared" si="25"/>
        <v>168.01137638242838</v>
      </c>
      <c r="BF32" s="11">
        <f t="shared" si="26"/>
        <v>169.10011121812241</v>
      </c>
      <c r="BG32" s="11">
        <f t="shared" si="27"/>
        <v>162.09364845331089</v>
      </c>
      <c r="BH32" s="11">
        <f t="shared" si="28"/>
        <v>164.5564334509115</v>
      </c>
      <c r="BI32" s="11">
        <f t="shared" si="29"/>
        <v>164.62083087225966</v>
      </c>
      <c r="BJ32" s="11">
        <f t="shared" si="30"/>
        <v>166.19969394262876</v>
      </c>
      <c r="BK32" s="11">
        <f t="shared" si="31"/>
        <v>161.4879215285595</v>
      </c>
      <c r="BL32" s="11">
        <f t="shared" si="32"/>
        <v>164.39006691105712</v>
      </c>
      <c r="BM32" s="11">
        <f t="shared" si="33"/>
        <v>152.17807826120563</v>
      </c>
      <c r="BN32" s="11">
        <f t="shared" si="34"/>
        <v>160.42504195836761</v>
      </c>
      <c r="BO32" s="11">
        <f t="shared" si="3"/>
        <v>151.20822628177595</v>
      </c>
      <c r="BP32" s="204">
        <f t="shared" si="2"/>
        <v>8.9337816681734017E-2</v>
      </c>
    </row>
    <row r="33" spans="1:68" ht="13" x14ac:dyDescent="0.25">
      <c r="A33" s="25" t="s">
        <v>31</v>
      </c>
      <c r="B33" s="30">
        <v>4343396.4230000004</v>
      </c>
      <c r="C33" s="31">
        <v>4247263.01</v>
      </c>
      <c r="D33" s="30">
        <v>4148590.8530000001</v>
      </c>
      <c r="E33" s="30">
        <v>4243845.1409999998</v>
      </c>
      <c r="F33" s="30">
        <v>4045517.2919999999</v>
      </c>
      <c r="G33" s="30">
        <v>4183927.2629999998</v>
      </c>
      <c r="H33" s="30">
        <v>4357205.648</v>
      </c>
      <c r="I33" s="30">
        <v>4299679.7520000003</v>
      </c>
      <c r="J33" s="30">
        <v>4011892.3640000001</v>
      </c>
      <c r="K33" s="30">
        <v>3912695.7740000002</v>
      </c>
      <c r="L33" s="30">
        <v>3747305.324</v>
      </c>
      <c r="M33" s="30">
        <v>3773237.5720000002</v>
      </c>
      <c r="N33" s="30">
        <v>3730093.6230000001</v>
      </c>
      <c r="O33" s="30">
        <v>3827792.148</v>
      </c>
      <c r="P33" s="30">
        <v>3840797.3429999999</v>
      </c>
      <c r="Q33" s="30">
        <v>3889757.145</v>
      </c>
      <c r="R33" s="30">
        <v>4096135.9160000002</v>
      </c>
      <c r="S33" s="30">
        <v>4078369.2949999999</v>
      </c>
      <c r="T33" s="30">
        <v>4126488.551</v>
      </c>
      <c r="U33" s="30">
        <v>3956673.6179999998</v>
      </c>
      <c r="V33" s="30">
        <v>4262961.3789999997</v>
      </c>
      <c r="W33" s="30">
        <v>4263652.591</v>
      </c>
      <c r="X33" s="30">
        <v>4100427.426</v>
      </c>
      <c r="Y33" s="30">
        <v>4129773.8119999999</v>
      </c>
      <c r="Z33" s="30">
        <v>3976207.1770000001</v>
      </c>
      <c r="AA33" s="30">
        <v>4021890.6549999998</v>
      </c>
      <c r="AB33" s="30">
        <v>4218842.1689999998</v>
      </c>
      <c r="AC33" s="31">
        <v>4416764.1399999997</v>
      </c>
      <c r="AD33" s="30">
        <v>4615805.7319999998</v>
      </c>
      <c r="AE33" s="30">
        <v>4452570.6670000004</v>
      </c>
      <c r="AF33" s="30">
        <v>4323338.1109999996</v>
      </c>
      <c r="AG33" s="30">
        <v>4603497.102</v>
      </c>
      <c r="AH33" s="30">
        <v>4393285.3760000002</v>
      </c>
      <c r="AI33" s="11">
        <f t="shared" si="1"/>
        <v>114.18451040123846</v>
      </c>
      <c r="AJ33" s="11">
        <f t="shared" si="4"/>
        <v>111.23393165992547</v>
      </c>
      <c r="AK33" s="11">
        <f t="shared" si="5"/>
        <v>108.29221276879883</v>
      </c>
      <c r="AL33" s="11">
        <f t="shared" si="6"/>
        <v>110.46470953228618</v>
      </c>
      <c r="AM33" s="11">
        <f t="shared" si="7"/>
        <v>105.06552593686793</v>
      </c>
      <c r="AN33" s="11">
        <f t="shared" si="8"/>
        <v>108.44641058820318</v>
      </c>
      <c r="AO33" s="11">
        <f t="shared" si="9"/>
        <v>112.85349580292613</v>
      </c>
      <c r="AP33" s="11">
        <f t="shared" si="10"/>
        <v>111.2772537192081</v>
      </c>
      <c r="AQ33" s="11">
        <f t="shared" si="11"/>
        <v>103.77378539186479</v>
      </c>
      <c r="AR33" s="11">
        <f t="shared" si="12"/>
        <v>101.18958011283166</v>
      </c>
      <c r="AS33" s="11">
        <f t="shared" si="13"/>
        <v>97.934705845964217</v>
      </c>
      <c r="AT33" s="11">
        <f t="shared" si="14"/>
        <v>98.63653501971234</v>
      </c>
      <c r="AU33" s="11">
        <f t="shared" si="15"/>
        <v>97.538685421237702</v>
      </c>
      <c r="AV33" s="11">
        <f t="shared" si="16"/>
        <v>100.15539707687876</v>
      </c>
      <c r="AW33" s="11">
        <f t="shared" si="17"/>
        <v>100.56915938599353</v>
      </c>
      <c r="AX33" s="11">
        <f t="shared" si="18"/>
        <v>101.89589662657681</v>
      </c>
      <c r="AY33" s="11">
        <f t="shared" si="19"/>
        <v>107.34937263895236</v>
      </c>
      <c r="AZ33" s="11">
        <f t="shared" si="20"/>
        <v>106.97227685978712</v>
      </c>
      <c r="BA33" s="11">
        <f t="shared" si="21"/>
        <v>108.26234172475284</v>
      </c>
      <c r="BB33" s="11">
        <f t="shared" si="22"/>
        <v>103.75200553935092</v>
      </c>
      <c r="BC33" s="11">
        <f t="shared" si="23"/>
        <v>112.11572117296039</v>
      </c>
      <c r="BD33" s="11">
        <f t="shared" si="24"/>
        <v>112.01650368215954</v>
      </c>
      <c r="BE33" s="11">
        <f t="shared" si="25"/>
        <v>107.72514272881693</v>
      </c>
      <c r="BF33" s="11">
        <f t="shared" si="26"/>
        <v>108.49970481472135</v>
      </c>
      <c r="BG33" s="11">
        <f t="shared" si="27"/>
        <v>104.58788567666731</v>
      </c>
      <c r="BH33" s="11">
        <f t="shared" si="28"/>
        <v>105.82359371960152</v>
      </c>
      <c r="BI33" s="11">
        <f t="shared" si="29"/>
        <v>111.11804844543616</v>
      </c>
      <c r="BJ33" s="11">
        <f t="shared" si="30"/>
        <v>116.31338917867986</v>
      </c>
      <c r="BK33" s="11">
        <f t="shared" si="31"/>
        <v>121.54313861027424</v>
      </c>
      <c r="BL33" s="11">
        <f t="shared" si="32"/>
        <v>117.25680644878237</v>
      </c>
      <c r="BM33" s="11">
        <f t="shared" si="33"/>
        <v>113.89752866697516</v>
      </c>
      <c r="BN33" s="11">
        <f t="shared" si="34"/>
        <v>124.17265320753123</v>
      </c>
      <c r="BO33" s="11">
        <f t="shared" si="3"/>
        <v>119.09226996618384</v>
      </c>
      <c r="BP33" s="204">
        <f t="shared" si="2"/>
        <v>4.2980957291840705E-2</v>
      </c>
    </row>
    <row r="34" spans="1:68" ht="13" x14ac:dyDescent="0.25">
      <c r="A34" s="25" t="s">
        <v>32</v>
      </c>
      <c r="B34" s="26">
        <v>747529.77599999995</v>
      </c>
      <c r="C34" s="26">
        <v>757593.74199999997</v>
      </c>
      <c r="D34" s="27">
        <v>803424.11</v>
      </c>
      <c r="E34" s="26">
        <v>788434.88399999996</v>
      </c>
      <c r="F34" s="27">
        <v>805053.23</v>
      </c>
      <c r="G34" s="26">
        <v>888130.28300000005</v>
      </c>
      <c r="H34" s="26">
        <v>881090.53300000005</v>
      </c>
      <c r="I34" s="26">
        <v>926785.44700000004</v>
      </c>
      <c r="J34" s="26">
        <v>996132.34199999995</v>
      </c>
      <c r="K34" s="26">
        <v>1078759.838</v>
      </c>
      <c r="L34" s="26">
        <v>1090453.0490000001</v>
      </c>
      <c r="M34" s="27">
        <v>1089785.27</v>
      </c>
      <c r="N34" s="26">
        <v>1134250.2790000001</v>
      </c>
      <c r="O34" s="26">
        <v>1109037.7209999999</v>
      </c>
      <c r="P34" s="26">
        <v>1147486.524</v>
      </c>
      <c r="Q34" s="27">
        <v>1172949.47</v>
      </c>
      <c r="R34" s="27">
        <v>1120022.44</v>
      </c>
      <c r="S34" s="26">
        <v>1117526.7450000001</v>
      </c>
      <c r="T34" s="26">
        <v>1093455.6950000001</v>
      </c>
      <c r="U34" s="26">
        <v>1074063.648</v>
      </c>
      <c r="V34" s="26">
        <v>1040077.178</v>
      </c>
      <c r="W34" s="27">
        <v>1018594.81</v>
      </c>
      <c r="X34" s="26">
        <v>961544.19200000004</v>
      </c>
      <c r="Y34" s="26">
        <v>964647.70200000005</v>
      </c>
      <c r="Z34" s="27">
        <v>976385.73</v>
      </c>
      <c r="AA34" s="26">
        <v>1014469.995</v>
      </c>
      <c r="AB34" s="26">
        <v>1016725.902</v>
      </c>
      <c r="AC34" s="26">
        <v>1064279.831</v>
      </c>
      <c r="AD34" s="26">
        <v>1040130.875</v>
      </c>
      <c r="AE34" s="27">
        <v>1040750.76</v>
      </c>
      <c r="AF34" s="26">
        <v>924725.38199999998</v>
      </c>
      <c r="AG34" s="26">
        <v>929609.05599999998</v>
      </c>
      <c r="AH34" s="26">
        <v>975065.875</v>
      </c>
      <c r="AI34" s="11">
        <f t="shared" si="1"/>
        <v>74.782928162729164</v>
      </c>
      <c r="AJ34" s="11">
        <f t="shared" si="4"/>
        <v>75.983975232389426</v>
      </c>
      <c r="AK34" s="11">
        <f t="shared" si="5"/>
        <v>80.745906368715112</v>
      </c>
      <c r="AL34" s="11">
        <f t="shared" si="6"/>
        <v>79.200222040113076</v>
      </c>
      <c r="AM34" s="11">
        <f t="shared" si="7"/>
        <v>80.712018407940903</v>
      </c>
      <c r="AN34" s="11">
        <f t="shared" si="8"/>
        <v>88.736191631666145</v>
      </c>
      <c r="AO34" s="11">
        <f t="shared" si="9"/>
        <v>87.72575316668879</v>
      </c>
      <c r="AP34" s="11">
        <f t="shared" si="10"/>
        <v>91.904743521446832</v>
      </c>
      <c r="AQ34" s="11">
        <f t="shared" si="11"/>
        <v>98.298414270401949</v>
      </c>
      <c r="AR34" s="11">
        <f t="shared" si="12"/>
        <v>105.89953835584943</v>
      </c>
      <c r="AS34" s="11">
        <f t="shared" si="13"/>
        <v>106.39581503483943</v>
      </c>
      <c r="AT34" s="11">
        <f t="shared" si="14"/>
        <v>105.48921794243103</v>
      </c>
      <c r="AU34" s="11">
        <f t="shared" si="15"/>
        <v>109.11846053010443</v>
      </c>
      <c r="AV34" s="11">
        <f t="shared" si="16"/>
        <v>106.1829625321889</v>
      </c>
      <c r="AW34" s="11">
        <f t="shared" si="17"/>
        <v>109.56564935715957</v>
      </c>
      <c r="AX34" s="11">
        <f t="shared" si="18"/>
        <v>111.76618668977935</v>
      </c>
      <c r="AY34" s="11">
        <f t="shared" si="19"/>
        <v>106.54715739782046</v>
      </c>
      <c r="AZ34" s="11">
        <f t="shared" si="20"/>
        <v>106.10181894516334</v>
      </c>
      <c r="BA34" s="11">
        <f t="shared" si="21"/>
        <v>103.61229701803383</v>
      </c>
      <c r="BB34" s="11">
        <f t="shared" si="22"/>
        <v>101.68155111789116</v>
      </c>
      <c r="BC34" s="11">
        <f t="shared" si="23"/>
        <v>98.366599867460835</v>
      </c>
      <c r="BD34" s="11">
        <f t="shared" si="24"/>
        <v>96.341784673973706</v>
      </c>
      <c r="BE34" s="11">
        <f t="shared" si="25"/>
        <v>91.207350737469781</v>
      </c>
      <c r="BF34" s="11">
        <f t="shared" si="26"/>
        <v>91.982561174770723</v>
      </c>
      <c r="BG34" s="11">
        <f t="shared" si="27"/>
        <v>93.637435996141292</v>
      </c>
      <c r="BH34" s="11">
        <f t="shared" si="28"/>
        <v>97.781918089775417</v>
      </c>
      <c r="BI34" s="11">
        <f t="shared" si="29"/>
        <v>98.316744751400449</v>
      </c>
      <c r="BJ34" s="11">
        <f t="shared" si="30"/>
        <v>103.23219312768822</v>
      </c>
      <c r="BK34" s="11">
        <f t="shared" si="31"/>
        <v>101.07163016868967</v>
      </c>
      <c r="BL34" s="11">
        <f t="shared" si="32"/>
        <v>101.2736740115935</v>
      </c>
      <c r="BM34" s="11">
        <f t="shared" si="33"/>
        <v>89.814836358790657</v>
      </c>
      <c r="BN34" s="11">
        <f t="shared" si="34"/>
        <v>90.26862578231723</v>
      </c>
      <c r="BO34" s="11">
        <f t="shared" si="3"/>
        <v>94.190679964397361</v>
      </c>
      <c r="BP34" s="204">
        <f t="shared" si="2"/>
        <v>0.25952115380446905</v>
      </c>
    </row>
    <row r="35" spans="1:68" ht="13" x14ac:dyDescent="0.25">
      <c r="A35" s="25" t="s">
        <v>33</v>
      </c>
      <c r="B35" s="30">
        <v>2645352.9909999999</v>
      </c>
      <c r="C35" s="30">
        <v>2172337.9470000002</v>
      </c>
      <c r="D35" s="31">
        <v>1938945.16</v>
      </c>
      <c r="E35" s="30">
        <v>1924321.034</v>
      </c>
      <c r="F35" s="30">
        <v>1810655.7069999999</v>
      </c>
      <c r="G35" s="30">
        <v>1958957.4539999999</v>
      </c>
      <c r="H35" s="30">
        <v>2007594.4809999999</v>
      </c>
      <c r="I35" s="30">
        <v>1884834.085</v>
      </c>
      <c r="J35" s="31">
        <v>1726492.62</v>
      </c>
      <c r="K35" s="30">
        <v>1523647.9029999999</v>
      </c>
      <c r="L35" s="30">
        <v>1538941.6189999999</v>
      </c>
      <c r="M35" s="30">
        <v>1548806.652</v>
      </c>
      <c r="N35" s="30">
        <v>1604337.9909999999</v>
      </c>
      <c r="O35" s="30">
        <v>1671668.531</v>
      </c>
      <c r="P35" s="30">
        <v>1647317.825</v>
      </c>
      <c r="Q35" s="30">
        <v>1619717.547</v>
      </c>
      <c r="R35" s="30">
        <v>1678822.902</v>
      </c>
      <c r="S35" s="30">
        <v>1668013.301</v>
      </c>
      <c r="T35" s="30">
        <v>1661713.6070000001</v>
      </c>
      <c r="U35" s="30">
        <v>1457316.5560000001</v>
      </c>
      <c r="V35" s="30">
        <v>1466278.4180000001</v>
      </c>
      <c r="W35" s="30">
        <v>1497225.433</v>
      </c>
      <c r="X35" s="30">
        <v>1465327.932</v>
      </c>
      <c r="Y35" s="30">
        <v>1335983.5589999999</v>
      </c>
      <c r="Z35" s="30">
        <v>1325768.128</v>
      </c>
      <c r="AA35" s="30">
        <v>1336323.9129999999</v>
      </c>
      <c r="AB35" s="30">
        <v>1332506.4169999999</v>
      </c>
      <c r="AC35" s="30">
        <v>1405194.4739999999</v>
      </c>
      <c r="AD35" s="30">
        <v>1407193.473</v>
      </c>
      <c r="AE35" s="30">
        <v>1391667.2220000001</v>
      </c>
      <c r="AF35" s="30">
        <v>1350868.9080000001</v>
      </c>
      <c r="AG35" s="30">
        <v>1437185.1869999999</v>
      </c>
      <c r="AH35" s="30">
        <v>1326497.6370000001</v>
      </c>
      <c r="AI35" s="11">
        <f t="shared" si="1"/>
        <v>113.96785893308007</v>
      </c>
      <c r="AJ35" s="11">
        <f t="shared" si="4"/>
        <v>93.666448878622262</v>
      </c>
      <c r="AK35" s="11">
        <f t="shared" si="5"/>
        <v>85.004041422996508</v>
      </c>
      <c r="AL35" s="11">
        <f t="shared" si="6"/>
        <v>84.479585845146389</v>
      </c>
      <c r="AM35" s="11">
        <f t="shared" si="7"/>
        <v>79.596164845417135</v>
      </c>
      <c r="AN35" s="11">
        <f t="shared" si="8"/>
        <v>86.250593134303671</v>
      </c>
      <c r="AO35" s="11">
        <f t="shared" si="9"/>
        <v>88.611477415950503</v>
      </c>
      <c r="AP35" s="11">
        <f t="shared" si="10"/>
        <v>83.4667258616672</v>
      </c>
      <c r="AQ35" s="11">
        <f t="shared" si="11"/>
        <v>76.644121996655173</v>
      </c>
      <c r="AR35" s="11">
        <f t="shared" si="12"/>
        <v>67.752027327629847</v>
      </c>
      <c r="AS35" s="11">
        <f t="shared" si="13"/>
        <v>68.532994010149409</v>
      </c>
      <c r="AT35" s="11">
        <f t="shared" si="14"/>
        <v>69.049268679635006</v>
      </c>
      <c r="AU35" s="11">
        <f t="shared" si="15"/>
        <v>73.480625651894385</v>
      </c>
      <c r="AV35" s="11">
        <f t="shared" si="16"/>
        <v>77.293623181476875</v>
      </c>
      <c r="AW35" s="11">
        <f t="shared" si="17"/>
        <v>76.544164106161276</v>
      </c>
      <c r="AX35" s="11">
        <f t="shared" si="18"/>
        <v>75.750197896826521</v>
      </c>
      <c r="AY35" s="11">
        <f t="shared" si="19"/>
        <v>78.977355147119425</v>
      </c>
      <c r="AZ35" s="11">
        <f t="shared" si="20"/>
        <v>78.938646230996014</v>
      </c>
      <c r="BA35" s="11">
        <f t="shared" si="21"/>
        <v>80.527093023368508</v>
      </c>
      <c r="BB35" s="11">
        <f t="shared" si="22"/>
        <v>71.29627593346278</v>
      </c>
      <c r="BC35" s="11">
        <f t="shared" si="23"/>
        <v>72.249387585901204</v>
      </c>
      <c r="BD35" s="11">
        <f t="shared" si="24"/>
        <v>74.123523922574805</v>
      </c>
      <c r="BE35" s="11">
        <f t="shared" si="25"/>
        <v>72.916412403744516</v>
      </c>
      <c r="BF35" s="11">
        <f t="shared" si="26"/>
        <v>66.732198842022257</v>
      </c>
      <c r="BG35" s="11">
        <f t="shared" si="27"/>
        <v>66.463501170659057</v>
      </c>
      <c r="BH35" s="11">
        <f t="shared" si="28"/>
        <v>67.251152566899293</v>
      </c>
      <c r="BI35" s="11">
        <f t="shared" si="29"/>
        <v>67.432538915219354</v>
      </c>
      <c r="BJ35" s="11">
        <f t="shared" si="30"/>
        <v>71.533197016546922</v>
      </c>
      <c r="BK35" s="11">
        <f t="shared" si="31"/>
        <v>72.040076881330066</v>
      </c>
      <c r="BL35" s="11">
        <f t="shared" si="32"/>
        <v>71.68200224801538</v>
      </c>
      <c r="BM35" s="11">
        <f t="shared" si="33"/>
        <v>69.888780070483278</v>
      </c>
      <c r="BN35" s="11">
        <f t="shared" si="34"/>
        <v>74.846916220064699</v>
      </c>
      <c r="BO35" s="11">
        <f t="shared" si="3"/>
        <v>69.660011642406417</v>
      </c>
      <c r="BP35" s="204">
        <f t="shared" si="2"/>
        <v>-0.38877493799976048</v>
      </c>
    </row>
    <row r="36" spans="1:68" ht="13" x14ac:dyDescent="0.25">
      <c r="A36" s="25" t="s">
        <v>34</v>
      </c>
      <c r="B36" s="26">
        <v>240064.87700000001</v>
      </c>
      <c r="C36" s="26">
        <v>233312.63500000001</v>
      </c>
      <c r="D36" s="26">
        <v>216506.77499999999</v>
      </c>
      <c r="E36" s="26">
        <v>227332.04500000001</v>
      </c>
      <c r="F36" s="26">
        <v>236581.04800000001</v>
      </c>
      <c r="G36" s="26">
        <v>255058.356</v>
      </c>
      <c r="H36" s="26">
        <v>265765.29100000003</v>
      </c>
      <c r="I36" s="26">
        <v>276264.234</v>
      </c>
      <c r="J36" s="26">
        <v>271088.04399999999</v>
      </c>
      <c r="K36" s="26">
        <v>270578.429</v>
      </c>
      <c r="L36" s="26">
        <v>274705.84899999999</v>
      </c>
      <c r="M36" s="26">
        <v>292007.59100000001</v>
      </c>
      <c r="N36" s="26">
        <v>292576.69300000003</v>
      </c>
      <c r="O36" s="26">
        <v>297285.90600000002</v>
      </c>
      <c r="P36" s="26">
        <v>305519.049</v>
      </c>
      <c r="Q36" s="26">
        <v>317537.94099999999</v>
      </c>
      <c r="R36" s="26">
        <v>315787.23100000003</v>
      </c>
      <c r="S36" s="26">
        <v>320468.70299999998</v>
      </c>
      <c r="T36" s="26">
        <v>338454.51899999997</v>
      </c>
      <c r="U36" s="27">
        <v>297091.88</v>
      </c>
      <c r="V36" s="26">
        <v>304490.81900000002</v>
      </c>
      <c r="W36" s="26">
        <v>304600.864</v>
      </c>
      <c r="X36" s="26">
        <v>293712.92499999999</v>
      </c>
      <c r="Y36" s="26">
        <v>286532.77100000001</v>
      </c>
      <c r="Z36" s="26">
        <v>276795.30300000001</v>
      </c>
      <c r="AA36" s="26">
        <v>274789.11800000002</v>
      </c>
      <c r="AB36" s="26">
        <v>286055.17200000002</v>
      </c>
      <c r="AC36" s="26">
        <v>295437.49599999998</v>
      </c>
      <c r="AD36" s="26">
        <v>295838.85800000001</v>
      </c>
      <c r="AE36" s="26">
        <v>289503.745</v>
      </c>
      <c r="AF36" s="27">
        <v>270294.48100000003</v>
      </c>
      <c r="AG36" s="26">
        <v>277614.05800000002</v>
      </c>
      <c r="AH36" s="26">
        <v>266650.42800000001</v>
      </c>
      <c r="AI36" s="11">
        <f t="shared" si="1"/>
        <v>120.25027186748797</v>
      </c>
      <c r="AJ36" s="11">
        <f t="shared" si="4"/>
        <v>116.65952563695501</v>
      </c>
      <c r="AK36" s="11">
        <f t="shared" si="5"/>
        <v>108.31230939631159</v>
      </c>
      <c r="AL36" s="11">
        <f t="shared" si="6"/>
        <v>114.00324409603608</v>
      </c>
      <c r="AM36" s="11">
        <f t="shared" si="7"/>
        <v>118.92032604674355</v>
      </c>
      <c r="AN36" s="11">
        <f t="shared" si="8"/>
        <v>128.20372188268576</v>
      </c>
      <c r="AO36" s="11">
        <f t="shared" si="9"/>
        <v>133.5325484131267</v>
      </c>
      <c r="AP36" s="11">
        <f t="shared" si="10"/>
        <v>139.03661972965125</v>
      </c>
      <c r="AQ36" s="11">
        <f t="shared" si="11"/>
        <v>136.57358194751131</v>
      </c>
      <c r="AR36" s="11">
        <f t="shared" si="12"/>
        <v>136.77085315219776</v>
      </c>
      <c r="AS36" s="11">
        <f t="shared" si="13"/>
        <v>138.19904817243571</v>
      </c>
      <c r="AT36" s="11">
        <f t="shared" si="14"/>
        <v>146.73055192367798</v>
      </c>
      <c r="AU36" s="11">
        <f t="shared" si="15"/>
        <v>146.72661891068623</v>
      </c>
      <c r="AV36" s="11">
        <f t="shared" si="16"/>
        <v>149.01302685218744</v>
      </c>
      <c r="AW36" s="11">
        <f t="shared" si="17"/>
        <v>153.03245788864439</v>
      </c>
      <c r="AX36" s="11">
        <f t="shared" si="18"/>
        <v>158.96051792409855</v>
      </c>
      <c r="AY36" s="11">
        <f t="shared" si="19"/>
        <v>157.62895648206663</v>
      </c>
      <c r="AZ36" s="11">
        <f t="shared" si="20"/>
        <v>159.40726689571159</v>
      </c>
      <c r="BA36" s="11">
        <f t="shared" si="21"/>
        <v>168.36280069980683</v>
      </c>
      <c r="BB36" s="11">
        <f t="shared" si="22"/>
        <v>146.18059184338222</v>
      </c>
      <c r="BC36" s="11">
        <f t="shared" si="23"/>
        <v>148.75153348158454</v>
      </c>
      <c r="BD36" s="11">
        <f t="shared" si="24"/>
        <v>148.57208969514519</v>
      </c>
      <c r="BE36" s="11">
        <f t="shared" si="25"/>
        <v>142.89150891074465</v>
      </c>
      <c r="BF36" s="11">
        <f t="shared" si="26"/>
        <v>139.17323118425546</v>
      </c>
      <c r="BG36" s="11">
        <f t="shared" si="27"/>
        <v>134.29591841190441</v>
      </c>
      <c r="BH36" s="11">
        <f t="shared" si="28"/>
        <v>133.20693265802956</v>
      </c>
      <c r="BI36" s="11">
        <f t="shared" si="29"/>
        <v>138.57999949616993</v>
      </c>
      <c r="BJ36" s="11">
        <f t="shared" si="30"/>
        <v>143.00702407431163</v>
      </c>
      <c r="BK36" s="11">
        <f t="shared" si="31"/>
        <v>143.13305949063323</v>
      </c>
      <c r="BL36" s="11">
        <f t="shared" si="32"/>
        <v>139.1237599163442</v>
      </c>
      <c r="BM36" s="11">
        <f t="shared" si="33"/>
        <v>128.96584315467487</v>
      </c>
      <c r="BN36" s="11">
        <f t="shared" si="34"/>
        <v>131.63446448206881</v>
      </c>
      <c r="BO36" s="11">
        <f t="shared" si="3"/>
        <v>126.54373522907395</v>
      </c>
      <c r="BP36" s="204">
        <f t="shared" si="2"/>
        <v>5.2336375326628604E-2</v>
      </c>
    </row>
    <row r="37" spans="1:68" ht="13" x14ac:dyDescent="0.25">
      <c r="A37" s="25" t="s">
        <v>35</v>
      </c>
      <c r="B37" s="30">
        <v>891032.23100000003</v>
      </c>
      <c r="C37" s="30">
        <v>799384.64899999998</v>
      </c>
      <c r="D37" s="30">
        <v>756270.62300000002</v>
      </c>
      <c r="E37" s="30">
        <v>742031.53500000003</v>
      </c>
      <c r="F37" s="30">
        <v>729502.38800000004</v>
      </c>
      <c r="G37" s="30">
        <v>744499.07499999995</v>
      </c>
      <c r="H37" s="30">
        <v>756961.223</v>
      </c>
      <c r="I37" s="30">
        <v>757703.25899999996</v>
      </c>
      <c r="J37" s="30">
        <v>734605.95600000001</v>
      </c>
      <c r="K37" s="30">
        <v>738201.34100000001</v>
      </c>
      <c r="L37" s="30">
        <v>742375.12199999997</v>
      </c>
      <c r="M37" s="30">
        <v>774508.61199999996</v>
      </c>
      <c r="N37" s="30">
        <v>780572.86600000004</v>
      </c>
      <c r="O37" s="30">
        <v>776441.929</v>
      </c>
      <c r="P37" s="30">
        <v>764497.25800000003</v>
      </c>
      <c r="Q37" s="30">
        <v>782887.11800000002</v>
      </c>
      <c r="R37" s="30">
        <v>776260.61699999997</v>
      </c>
      <c r="S37" s="30">
        <v>743415.70499999996</v>
      </c>
      <c r="T37" s="30">
        <v>764616.46600000001</v>
      </c>
      <c r="U37" s="30">
        <v>698785.00899999996</v>
      </c>
      <c r="V37" s="31">
        <v>771552.15</v>
      </c>
      <c r="W37" s="30">
        <v>747974.39199999999</v>
      </c>
      <c r="X37" s="30">
        <v>724384.598</v>
      </c>
      <c r="Y37" s="30">
        <v>730692.57799999998</v>
      </c>
      <c r="Z37" s="30">
        <v>675365.41700000002</v>
      </c>
      <c r="AA37" s="30">
        <v>705495.76500000001</v>
      </c>
      <c r="AB37" s="30">
        <v>711915.78200000001</v>
      </c>
      <c r="AC37" s="30">
        <v>748739.38699999999</v>
      </c>
      <c r="AD37" s="30">
        <v>734117.00100000005</v>
      </c>
      <c r="AE37" s="30">
        <v>712520.598</v>
      </c>
      <c r="AF37" s="30">
        <v>688587.00800000003</v>
      </c>
      <c r="AG37" s="30">
        <v>744951.17500000005</v>
      </c>
      <c r="AH37" s="30">
        <v>695771.18900000001</v>
      </c>
      <c r="AI37" s="11">
        <f t="shared" si="1"/>
        <v>168.51153921874371</v>
      </c>
      <c r="AJ37" s="11">
        <f t="shared" si="4"/>
        <v>150.52309361213591</v>
      </c>
      <c r="AK37" s="11">
        <f t="shared" si="5"/>
        <v>142.80366084786337</v>
      </c>
      <c r="AL37" s="11">
        <f t="shared" si="6"/>
        <v>139.633024441327</v>
      </c>
      <c r="AM37" s="11">
        <f t="shared" si="7"/>
        <v>136.70168454526461</v>
      </c>
      <c r="AN37" s="11">
        <f t="shared" si="8"/>
        <v>138.99744259323808</v>
      </c>
      <c r="AO37" s="11">
        <f t="shared" si="9"/>
        <v>141.01915741860245</v>
      </c>
      <c r="AP37" s="11">
        <f t="shared" si="10"/>
        <v>140.86500052426766</v>
      </c>
      <c r="AQ37" s="11">
        <f t="shared" si="11"/>
        <v>136.34997744842369</v>
      </c>
      <c r="AR37" s="11">
        <f t="shared" si="12"/>
        <v>136.87169590435093</v>
      </c>
      <c r="AS37" s="11">
        <f t="shared" si="13"/>
        <v>137.51107395783802</v>
      </c>
      <c r="AT37" s="11">
        <f t="shared" si="14"/>
        <v>143.99328100799008</v>
      </c>
      <c r="AU37" s="11">
        <f t="shared" si="15"/>
        <v>145.11618826793551</v>
      </c>
      <c r="AV37" s="11">
        <f t="shared" si="16"/>
        <v>144.4577256057957</v>
      </c>
      <c r="AW37" s="11">
        <f t="shared" si="17"/>
        <v>142.31478915648634</v>
      </c>
      <c r="AX37" s="11">
        <f t="shared" si="18"/>
        <v>145.71617692085056</v>
      </c>
      <c r="AY37" s="11">
        <f t="shared" si="19"/>
        <v>144.47627383058176</v>
      </c>
      <c r="AZ37" s="11">
        <f t="shared" si="20"/>
        <v>138.35674684265183</v>
      </c>
      <c r="BA37" s="11">
        <f t="shared" si="21"/>
        <v>142.22607208545136</v>
      </c>
      <c r="BB37" s="11">
        <f t="shared" si="22"/>
        <v>129.82774954894663</v>
      </c>
      <c r="BC37" s="11">
        <f t="shared" si="23"/>
        <v>143.13422355627867</v>
      </c>
      <c r="BD37" s="11">
        <f t="shared" si="24"/>
        <v>138.70781311486473</v>
      </c>
      <c r="BE37" s="11">
        <f t="shared" si="25"/>
        <v>134.03801586952071</v>
      </c>
      <c r="BF37" s="11">
        <f t="shared" si="26"/>
        <v>135.04245517698189</v>
      </c>
      <c r="BG37" s="11">
        <f t="shared" si="27"/>
        <v>124.69936792240843</v>
      </c>
      <c r="BH37" s="11">
        <f t="shared" si="28"/>
        <v>130.13288113345959</v>
      </c>
      <c r="BI37" s="11">
        <f t="shared" si="29"/>
        <v>131.1984371533058</v>
      </c>
      <c r="BJ37" s="11">
        <f t="shared" si="30"/>
        <v>137.7538431337268</v>
      </c>
      <c r="BK37" s="11">
        <f t="shared" si="31"/>
        <v>134.87062585428947</v>
      </c>
      <c r="BL37" s="11">
        <f t="shared" si="32"/>
        <v>130.72762599439565</v>
      </c>
      <c r="BM37" s="11">
        <f t="shared" si="33"/>
        <v>126.16398512753962</v>
      </c>
      <c r="BN37" s="11">
        <f t="shared" si="34"/>
        <v>136.443416869651</v>
      </c>
      <c r="BO37" s="11">
        <f t="shared" si="3"/>
        <v>128.02356205811827</v>
      </c>
      <c r="BP37" s="204">
        <f t="shared" si="2"/>
        <v>-0.24026827686897012</v>
      </c>
    </row>
    <row r="38" spans="1:68" ht="13" x14ac:dyDescent="0.25">
      <c r="A38" s="25" t="s">
        <v>36</v>
      </c>
      <c r="B38" s="26">
        <v>1223046.368</v>
      </c>
      <c r="C38" s="26">
        <v>1237875.9480000001</v>
      </c>
      <c r="D38" s="26">
        <v>1171795.0179999999</v>
      </c>
      <c r="E38" s="26">
        <v>1226291.1939999999</v>
      </c>
      <c r="F38" s="26">
        <v>1303350.682</v>
      </c>
      <c r="G38" s="26">
        <v>1236896.341</v>
      </c>
      <c r="H38" s="26">
        <v>1331138.5649999999</v>
      </c>
      <c r="I38" s="26">
        <v>1383179.986</v>
      </c>
      <c r="J38" s="26">
        <v>1400434.371</v>
      </c>
      <c r="K38" s="26">
        <v>1399734.341</v>
      </c>
      <c r="L38" s="26">
        <v>1400115.4010000001</v>
      </c>
      <c r="M38" s="26">
        <v>1431474.645</v>
      </c>
      <c r="N38" s="26">
        <v>1508117.2420000001</v>
      </c>
      <c r="O38" s="26">
        <v>1588159.6839999999</v>
      </c>
      <c r="P38" s="26">
        <v>1601558.0179999999</v>
      </c>
      <c r="Q38" s="26">
        <v>1480196.0319999999</v>
      </c>
      <c r="R38" s="26">
        <v>1612241.784</v>
      </c>
      <c r="S38" s="26">
        <v>1585853.338</v>
      </c>
      <c r="T38" s="26">
        <v>1522950.933</v>
      </c>
      <c r="U38" s="27">
        <v>1417852.57</v>
      </c>
      <c r="V38" s="27">
        <v>1549249.18</v>
      </c>
      <c r="W38" s="26">
        <v>1491977.1340000001</v>
      </c>
      <c r="X38" s="26">
        <v>1435863.2819999999</v>
      </c>
      <c r="Y38" s="27">
        <v>1413119.76</v>
      </c>
      <c r="Z38" s="26">
        <v>1442112.304</v>
      </c>
      <c r="AA38" s="26">
        <v>1379912.6680000001</v>
      </c>
      <c r="AB38" s="26">
        <v>1429796.4580000001</v>
      </c>
      <c r="AC38" s="26">
        <v>1449024.1040000001</v>
      </c>
      <c r="AD38" s="26">
        <v>1475264.301</v>
      </c>
      <c r="AE38" s="26">
        <v>1446344.3859999999</v>
      </c>
      <c r="AF38" s="26">
        <v>1357911.2209999999</v>
      </c>
      <c r="AG38" s="26">
        <v>1423106.0009999999</v>
      </c>
      <c r="AH38" s="26">
        <v>1374607.588</v>
      </c>
      <c r="AI38" s="11">
        <f t="shared" si="1"/>
        <v>245.86895862260707</v>
      </c>
      <c r="AJ38" s="11">
        <f t="shared" si="4"/>
        <v>247.65057443485799</v>
      </c>
      <c r="AK38" s="11">
        <f t="shared" si="5"/>
        <v>233.00746708790331</v>
      </c>
      <c r="AL38" s="11">
        <f t="shared" si="6"/>
        <v>242.59061535728512</v>
      </c>
      <c r="AM38" s="11">
        <f t="shared" si="7"/>
        <v>256.6705925585162</v>
      </c>
      <c r="AN38" s="11">
        <f t="shared" si="8"/>
        <v>242.58796188245208</v>
      </c>
      <c r="AO38" s="11">
        <f t="shared" si="9"/>
        <v>260.1492732017856</v>
      </c>
      <c r="AP38" s="11">
        <f t="shared" si="10"/>
        <v>269.50384738285999</v>
      </c>
      <c r="AQ38" s="11">
        <f t="shared" si="11"/>
        <v>272.06905360409792</v>
      </c>
      <c r="AR38" s="11">
        <f t="shared" si="12"/>
        <v>271.28495656484961</v>
      </c>
      <c r="AS38" s="11">
        <f t="shared" si="13"/>
        <v>270.74717372916916</v>
      </c>
      <c r="AT38" s="11">
        <f t="shared" si="14"/>
        <v>276.28698552338636</v>
      </c>
      <c r="AU38" s="11">
        <f t="shared" si="15"/>
        <v>290.30721509418566</v>
      </c>
      <c r="AV38" s="11">
        <f t="shared" si="16"/>
        <v>305.04604214705466</v>
      </c>
      <c r="AW38" s="11">
        <f t="shared" si="17"/>
        <v>306.82763367927703</v>
      </c>
      <c r="AX38" s="11">
        <f t="shared" si="18"/>
        <v>282.66297267450261</v>
      </c>
      <c r="AY38" s="11">
        <f t="shared" si="19"/>
        <v>306.76762298357175</v>
      </c>
      <c r="AZ38" s="11">
        <f t="shared" si="20"/>
        <v>300.52432472893929</v>
      </c>
      <c r="BA38" s="11">
        <f t="shared" si="21"/>
        <v>287.32299408884171</v>
      </c>
      <c r="BB38" s="11">
        <f t="shared" si="22"/>
        <v>266.19770633124523</v>
      </c>
      <c r="BC38" s="11">
        <f t="shared" si="23"/>
        <v>289.50206739249171</v>
      </c>
      <c r="BD38" s="11">
        <f t="shared" si="24"/>
        <v>277.56288867771627</v>
      </c>
      <c r="BE38" s="11">
        <f t="shared" si="25"/>
        <v>265.83823425133397</v>
      </c>
      <c r="BF38" s="11">
        <f t="shared" si="26"/>
        <v>260.40255228156326</v>
      </c>
      <c r="BG38" s="11">
        <f t="shared" si="27"/>
        <v>264.54611567579667</v>
      </c>
      <c r="BH38" s="11">
        <f t="shared" si="28"/>
        <v>252.18840616526367</v>
      </c>
      <c r="BI38" s="11">
        <f t="shared" si="29"/>
        <v>260.56427997116253</v>
      </c>
      <c r="BJ38" s="11">
        <f t="shared" si="30"/>
        <v>263.30109096419841</v>
      </c>
      <c r="BK38" s="11">
        <f t="shared" si="31"/>
        <v>267.59106006932541</v>
      </c>
      <c r="BL38" s="11">
        <f t="shared" si="32"/>
        <v>262.11772699091813</v>
      </c>
      <c r="BM38" s="11">
        <f t="shared" si="33"/>
        <v>245.76279787565977</v>
      </c>
      <c r="BN38" s="11">
        <f t="shared" si="34"/>
        <v>257.16646809882474</v>
      </c>
      <c r="BO38" s="11">
        <f t="shared" si="3"/>
        <v>247.75556577300804</v>
      </c>
      <c r="BP38" s="204">
        <f t="shared" si="2"/>
        <v>7.6732221951483215E-3</v>
      </c>
    </row>
    <row r="39" spans="1:68" ht="13" x14ac:dyDescent="0.25">
      <c r="A39" s="25" t="s">
        <v>37</v>
      </c>
      <c r="B39" s="31">
        <v>2011230.29</v>
      </c>
      <c r="C39" s="30">
        <v>2078469.905</v>
      </c>
      <c r="D39" s="30">
        <v>1981910.2450000001</v>
      </c>
      <c r="E39" s="30">
        <v>1987659.368</v>
      </c>
      <c r="F39" s="30">
        <v>2129676.327</v>
      </c>
      <c r="G39" s="30">
        <v>2154798.6090000002</v>
      </c>
      <c r="H39" s="30">
        <v>2205135.4330000002</v>
      </c>
      <c r="I39" s="30">
        <v>2161786.324</v>
      </c>
      <c r="J39" s="30">
        <v>2206413.3969999999</v>
      </c>
      <c r="K39" s="30">
        <v>2167386.2549999999</v>
      </c>
      <c r="L39" s="30">
        <v>2054262.338</v>
      </c>
      <c r="M39" s="30">
        <v>2178401.8020000001</v>
      </c>
      <c r="N39" s="30">
        <v>2215803.2119999998</v>
      </c>
      <c r="O39" s="30">
        <v>2186359.5159999998</v>
      </c>
      <c r="P39" s="30">
        <v>2284736.014</v>
      </c>
      <c r="Q39" s="30">
        <v>2233459.1809999999</v>
      </c>
      <c r="R39" s="30">
        <v>2185382.875</v>
      </c>
      <c r="S39" s="30">
        <v>2174117.7710000002</v>
      </c>
      <c r="T39" s="30">
        <v>2162082.591</v>
      </c>
      <c r="U39" s="30">
        <v>1965137.595</v>
      </c>
      <c r="V39" s="30">
        <v>2194609.4160000002</v>
      </c>
      <c r="W39" s="30">
        <v>2200982.6230000001</v>
      </c>
      <c r="X39" s="30">
        <v>2194204.5240000002</v>
      </c>
      <c r="Y39" s="30">
        <v>2156901.452</v>
      </c>
      <c r="Z39" s="30">
        <v>2137659.6120000002</v>
      </c>
      <c r="AA39" s="31">
        <v>2046065.22</v>
      </c>
      <c r="AB39" s="30">
        <v>2140011.5660000001</v>
      </c>
      <c r="AC39" s="30">
        <v>2205120.9750000001</v>
      </c>
      <c r="AD39" s="30">
        <v>2213382.4160000002</v>
      </c>
      <c r="AE39" s="30">
        <v>2168149.1370000001</v>
      </c>
      <c r="AF39" s="30">
        <v>1982965.5660000001</v>
      </c>
      <c r="AG39" s="30">
        <v>2082344.443</v>
      </c>
      <c r="AH39" s="30">
        <v>2004269.0349999999</v>
      </c>
      <c r="AI39" s="11">
        <f t="shared" si="1"/>
        <v>235.8650277077424</v>
      </c>
      <c r="AJ39" s="11">
        <f t="shared" si="4"/>
        <v>241.94615586982562</v>
      </c>
      <c r="AK39" s="11">
        <f t="shared" si="5"/>
        <v>229.27842799498387</v>
      </c>
      <c r="AL39" s="11">
        <f t="shared" si="6"/>
        <v>228.6765295910165</v>
      </c>
      <c r="AM39" s="11">
        <f t="shared" si="7"/>
        <v>243.52770525787614</v>
      </c>
      <c r="AN39" s="11">
        <f t="shared" si="8"/>
        <v>244.40851739506269</v>
      </c>
      <c r="AO39" s="11">
        <f t="shared" si="9"/>
        <v>249.52038824119413</v>
      </c>
      <c r="AP39" s="11">
        <f t="shared" si="10"/>
        <v>244.42156915841136</v>
      </c>
      <c r="AQ39" s="11">
        <f t="shared" si="11"/>
        <v>249.37917203769371</v>
      </c>
      <c r="AR39" s="11">
        <f t="shared" si="12"/>
        <v>244.78285915059334</v>
      </c>
      <c r="AS39" s="11">
        <f t="shared" si="13"/>
        <v>231.82074058960714</v>
      </c>
      <c r="AT39" s="11">
        <f t="shared" si="14"/>
        <v>245.23841175162045</v>
      </c>
      <c r="AU39" s="11">
        <f t="shared" si="15"/>
        <v>248.7115699763209</v>
      </c>
      <c r="AV39" s="11">
        <f t="shared" si="16"/>
        <v>244.53767565006572</v>
      </c>
      <c r="AW39" s="11">
        <f t="shared" si="17"/>
        <v>254.54768435114033</v>
      </c>
      <c r="AX39" s="11">
        <f t="shared" si="18"/>
        <v>247.8484102123179</v>
      </c>
      <c r="AY39" s="11">
        <f t="shared" si="19"/>
        <v>241.53876841451887</v>
      </c>
      <c r="AZ39" s="11">
        <f t="shared" si="20"/>
        <v>238.5664939549055</v>
      </c>
      <c r="BA39" s="11">
        <f t="shared" si="21"/>
        <v>235.44590858666305</v>
      </c>
      <c r="BB39" s="11">
        <f t="shared" si="22"/>
        <v>212.30163421920113</v>
      </c>
      <c r="BC39" s="11">
        <f t="shared" si="23"/>
        <v>234.95173221826846</v>
      </c>
      <c r="BD39" s="11">
        <f t="shared" si="24"/>
        <v>233.75989164755825</v>
      </c>
      <c r="BE39" s="11">
        <f t="shared" si="25"/>
        <v>231.3864889845938</v>
      </c>
      <c r="BF39" s="11">
        <f t="shared" si="26"/>
        <v>225.71427411336651</v>
      </c>
      <c r="BG39" s="11">
        <f t="shared" si="27"/>
        <v>221.6370922389367</v>
      </c>
      <c r="BH39" s="11">
        <f t="shared" si="28"/>
        <v>209.90978783475106</v>
      </c>
      <c r="BI39" s="11">
        <f t="shared" si="29"/>
        <v>217.23762795252512</v>
      </c>
      <c r="BJ39" s="11">
        <f t="shared" si="30"/>
        <v>220.61903154458966</v>
      </c>
      <c r="BK39" s="11">
        <f t="shared" si="31"/>
        <v>218.70844748574197</v>
      </c>
      <c r="BL39" s="11">
        <f t="shared" si="32"/>
        <v>211.93645442384474</v>
      </c>
      <c r="BM39" s="11">
        <f t="shared" si="33"/>
        <v>192.00663058919173</v>
      </c>
      <c r="BN39" s="11">
        <f t="shared" si="34"/>
        <v>200.62484426928802</v>
      </c>
      <c r="BO39" s="11">
        <f t="shared" si="3"/>
        <v>191.75339871718506</v>
      </c>
      <c r="BP39" s="204">
        <f t="shared" si="2"/>
        <v>-0.18702064235320015</v>
      </c>
    </row>
    <row r="40" spans="1:68" ht="13" x14ac:dyDescent="0.25">
      <c r="A40" s="25" t="s">
        <v>38</v>
      </c>
      <c r="B40" s="27">
        <v>101351.54</v>
      </c>
      <c r="C40" s="27">
        <v>91867.55</v>
      </c>
      <c r="D40" s="27">
        <v>90393.96</v>
      </c>
      <c r="E40" s="27">
        <v>96880</v>
      </c>
      <c r="F40" s="27">
        <v>98549.52</v>
      </c>
      <c r="G40" s="27">
        <v>99191.31</v>
      </c>
      <c r="H40" s="27">
        <v>106774.67</v>
      </c>
      <c r="I40" s="27">
        <v>105861.59</v>
      </c>
      <c r="J40" s="27">
        <v>114033</v>
      </c>
      <c r="K40" s="27">
        <v>127820.99</v>
      </c>
      <c r="L40" s="27">
        <v>143192.84</v>
      </c>
      <c r="M40" s="27">
        <v>137545.74</v>
      </c>
      <c r="N40" s="27">
        <v>141953.16</v>
      </c>
      <c r="O40" s="27">
        <v>142098.76</v>
      </c>
      <c r="P40" s="26">
        <v>141653.08600000001</v>
      </c>
      <c r="Q40" s="27">
        <v>143986.09</v>
      </c>
      <c r="R40" s="26">
        <v>177226.30900000001</v>
      </c>
      <c r="S40" s="26">
        <v>208586.99600000001</v>
      </c>
      <c r="T40" s="26">
        <v>240053.652</v>
      </c>
      <c r="U40" s="26">
        <v>246596.80499999999</v>
      </c>
      <c r="V40" s="26">
        <v>234550.992</v>
      </c>
      <c r="W40" s="26">
        <v>251208.514</v>
      </c>
      <c r="X40" s="26">
        <v>245517.40400000001</v>
      </c>
      <c r="Y40" s="26">
        <v>255019.72500000001</v>
      </c>
      <c r="Z40" s="26">
        <v>254945.117</v>
      </c>
      <c r="AA40" s="27">
        <v>245800.67</v>
      </c>
      <c r="AB40" s="27">
        <v>237366.41</v>
      </c>
      <c r="AC40" s="26">
        <v>252460.592</v>
      </c>
      <c r="AD40" s="26">
        <v>278073.76299999998</v>
      </c>
      <c r="AE40" s="26">
        <v>268026.31900000002</v>
      </c>
      <c r="AF40" s="26">
        <v>251567.70699999999</v>
      </c>
      <c r="AG40" s="27">
        <v>254931.46</v>
      </c>
      <c r="AH40" s="27" t="s">
        <v>4</v>
      </c>
      <c r="AI40" s="11">
        <f t="shared" si="1"/>
        <v>399.3598518430955</v>
      </c>
      <c r="AJ40" s="11">
        <f t="shared" si="4"/>
        <v>359.04555509524516</v>
      </c>
      <c r="AK40" s="11">
        <f t="shared" si="5"/>
        <v>348.03451316189694</v>
      </c>
      <c r="AL40" s="11">
        <f t="shared" si="6"/>
        <v>369.22701668534148</v>
      </c>
      <c r="AM40" s="11">
        <f t="shared" si="7"/>
        <v>371.79518908640932</v>
      </c>
      <c r="AN40" s="11">
        <f t="shared" si="8"/>
        <v>371.53364696716585</v>
      </c>
      <c r="AO40" s="11">
        <f t="shared" si="9"/>
        <v>398.4753953977862</v>
      </c>
      <c r="AP40" s="11">
        <f t="shared" si="10"/>
        <v>392.26301903851424</v>
      </c>
      <c r="AQ40" s="11">
        <f t="shared" si="11"/>
        <v>418.65254918661725</v>
      </c>
      <c r="AR40" s="11">
        <f t="shared" si="12"/>
        <v>463.60328893918296</v>
      </c>
      <c r="AS40" s="11">
        <f t="shared" si="13"/>
        <v>513.14586327132508</v>
      </c>
      <c r="AT40" s="11">
        <f t="shared" si="14"/>
        <v>485.40815426258371</v>
      </c>
      <c r="AU40" s="11">
        <f t="shared" si="15"/>
        <v>495.34383669196546</v>
      </c>
      <c r="AV40" s="11">
        <f t="shared" si="16"/>
        <v>492.59287762028077</v>
      </c>
      <c r="AW40" s="11">
        <f t="shared" si="17"/>
        <v>487.50072615892901</v>
      </c>
      <c r="AX40" s="11">
        <f t="shared" si="18"/>
        <v>490.45425901892861</v>
      </c>
      <c r="AY40" s="11">
        <f t="shared" si="19"/>
        <v>590.96908209982973</v>
      </c>
      <c r="AZ40" s="11">
        <f t="shared" si="20"/>
        <v>677.95248186380309</v>
      </c>
      <c r="BA40" s="11">
        <f t="shared" si="21"/>
        <v>760.96624917976658</v>
      </c>
      <c r="BB40" s="11">
        <f t="shared" si="22"/>
        <v>772.13999210941608</v>
      </c>
      <c r="BC40" s="11">
        <f t="shared" si="23"/>
        <v>738.44092812391773</v>
      </c>
      <c r="BD40" s="11">
        <f t="shared" si="24"/>
        <v>788.84263248464447</v>
      </c>
      <c r="BE40" s="11">
        <f t="shared" si="25"/>
        <v>768.26223578189786</v>
      </c>
      <c r="BF40" s="11">
        <f t="shared" si="26"/>
        <v>792.33860068291199</v>
      </c>
      <c r="BG40" s="11">
        <f t="shared" si="27"/>
        <v>782.83027042628908</v>
      </c>
      <c r="BH40" s="11">
        <f t="shared" si="28"/>
        <v>746.88748100881196</v>
      </c>
      <c r="BI40" s="11">
        <f t="shared" si="29"/>
        <v>713.8216817179856</v>
      </c>
      <c r="BJ40" s="11">
        <f t="shared" si="30"/>
        <v>746.1543908804224</v>
      </c>
      <c r="BK40" s="11">
        <f t="shared" si="31"/>
        <v>798.03060123403634</v>
      </c>
      <c r="BL40" s="11">
        <f t="shared" si="32"/>
        <v>750.79293035398655</v>
      </c>
      <c r="BM40" s="11">
        <f t="shared" si="33"/>
        <v>690.86574447868088</v>
      </c>
      <c r="BN40" s="11">
        <f t="shared" si="34"/>
        <v>691.26081910670507</v>
      </c>
      <c r="BO40" s="11" t="e">
        <f t="shared" si="3"/>
        <v>#VALUE!</v>
      </c>
      <c r="BP40" s="204" t="e">
        <f t="shared" si="2"/>
        <v>#VALUE!</v>
      </c>
    </row>
    <row r="41" spans="1:68" ht="13" x14ac:dyDescent="0.25">
      <c r="A41" s="25" t="s">
        <v>39</v>
      </c>
      <c r="B41" s="30">
        <v>894235.19400000002</v>
      </c>
      <c r="C41" s="30">
        <v>913188.51899999997</v>
      </c>
      <c r="D41" s="30">
        <v>930969.52099999995</v>
      </c>
      <c r="E41" s="30">
        <v>988841.41899999999</v>
      </c>
      <c r="F41" s="30">
        <v>976000.44200000004</v>
      </c>
      <c r="G41" s="30">
        <v>989280.03799999994</v>
      </c>
      <c r="H41" s="30">
        <v>970935.57900000003</v>
      </c>
      <c r="I41" s="30">
        <v>1031163.939</v>
      </c>
      <c r="J41" s="30">
        <v>1076159.2479999999</v>
      </c>
      <c r="K41" s="30">
        <v>1124792.5349999999</v>
      </c>
      <c r="L41" s="30">
        <v>1104667.622</v>
      </c>
      <c r="M41" s="30">
        <v>1175056.7350000001</v>
      </c>
      <c r="N41" s="30">
        <v>1083674.3330000001</v>
      </c>
      <c r="O41" s="30">
        <v>1164524.1240000001</v>
      </c>
      <c r="P41" s="30">
        <v>1233676.7339999999</v>
      </c>
      <c r="Q41" s="31">
        <v>1271311.6499999999</v>
      </c>
      <c r="R41" s="31">
        <v>1277365.78</v>
      </c>
      <c r="S41" s="30">
        <v>1207632.1089999999</v>
      </c>
      <c r="T41" s="30">
        <v>1326857.4739999999</v>
      </c>
      <c r="U41" s="30">
        <v>1301771.6329999999</v>
      </c>
      <c r="V41" s="30">
        <v>1384300.561</v>
      </c>
      <c r="W41" s="30">
        <v>1212300.4410000001</v>
      </c>
      <c r="X41" s="30">
        <v>1290598.1710000001</v>
      </c>
      <c r="Y41" s="30">
        <v>1351834.3130000001</v>
      </c>
      <c r="Z41" s="30">
        <v>1241696.0009999999</v>
      </c>
      <c r="AA41" s="30">
        <v>1119758.591</v>
      </c>
      <c r="AB41" s="30">
        <v>1232727.9990000001</v>
      </c>
      <c r="AC41" s="30">
        <v>1300279.1229999999</v>
      </c>
      <c r="AD41" s="30">
        <v>1305252.3049999999</v>
      </c>
      <c r="AE41" s="30">
        <v>1243404.1259999999</v>
      </c>
      <c r="AF41" s="30">
        <v>1213665.57</v>
      </c>
      <c r="AG41" s="30">
        <v>1257505.902</v>
      </c>
      <c r="AH41" s="30">
        <v>1131412.5789999999</v>
      </c>
      <c r="AI41" s="11">
        <f t="shared" si="1"/>
        <v>211.24750514750838</v>
      </c>
      <c r="AJ41" s="11">
        <f t="shared" si="4"/>
        <v>214.87648188280474</v>
      </c>
      <c r="AK41" s="11">
        <f t="shared" si="5"/>
        <v>217.84025515521449</v>
      </c>
      <c r="AL41" s="11">
        <f t="shared" si="6"/>
        <v>230.00767799901703</v>
      </c>
      <c r="AM41" s="11">
        <f t="shared" si="7"/>
        <v>225.67449520962168</v>
      </c>
      <c r="AN41" s="11">
        <f t="shared" si="8"/>
        <v>227.5038549722772</v>
      </c>
      <c r="AO41" s="11">
        <f t="shared" si="9"/>
        <v>222.18424094333196</v>
      </c>
      <c r="AP41" s="11">
        <f t="shared" si="10"/>
        <v>234.74415566321869</v>
      </c>
      <c r="AQ41" s="11">
        <f t="shared" si="11"/>
        <v>243.60727354384133</v>
      </c>
      <c r="AR41" s="11">
        <f t="shared" si="12"/>
        <v>253.02796148496543</v>
      </c>
      <c r="AS41" s="11">
        <f t="shared" si="13"/>
        <v>246.66034654036832</v>
      </c>
      <c r="AT41" s="11">
        <f t="shared" si="14"/>
        <v>260.92448854607909</v>
      </c>
      <c r="AU41" s="11">
        <f t="shared" si="15"/>
        <v>239.53548268305551</v>
      </c>
      <c r="AV41" s="11">
        <f t="shared" si="16"/>
        <v>255.81275465417997</v>
      </c>
      <c r="AW41" s="11">
        <f t="shared" si="17"/>
        <v>269.511375857818</v>
      </c>
      <c r="AX41" s="11">
        <f t="shared" si="18"/>
        <v>275.9903312005589</v>
      </c>
      <c r="AY41" s="11">
        <f t="shared" si="19"/>
        <v>275.28135633253521</v>
      </c>
      <c r="AZ41" s="11">
        <f t="shared" si="20"/>
        <v>257.97853874723512</v>
      </c>
      <c r="BA41" s="11">
        <f t="shared" si="21"/>
        <v>280.094907699131</v>
      </c>
      <c r="BB41" s="11">
        <f t="shared" si="22"/>
        <v>271.2446925062489</v>
      </c>
      <c r="BC41" s="11">
        <f t="shared" si="23"/>
        <v>284.94109874873385</v>
      </c>
      <c r="BD41" s="11">
        <f t="shared" si="24"/>
        <v>246.3872546518966</v>
      </c>
      <c r="BE41" s="11">
        <f t="shared" si="25"/>
        <v>258.85114754295643</v>
      </c>
      <c r="BF41" s="11">
        <f t="shared" si="26"/>
        <v>267.62239493989142</v>
      </c>
      <c r="BG41" s="11">
        <f t="shared" si="27"/>
        <v>243.038244442809</v>
      </c>
      <c r="BH41" s="11">
        <f t="shared" si="28"/>
        <v>216.7637456875041</v>
      </c>
      <c r="BI41" s="11">
        <f t="shared" si="29"/>
        <v>236.42722389880294</v>
      </c>
      <c r="BJ41" s="11">
        <f t="shared" si="30"/>
        <v>247.28047453206034</v>
      </c>
      <c r="BK41" s="11">
        <f t="shared" si="31"/>
        <v>246.47775925722752</v>
      </c>
      <c r="BL41" s="11">
        <f t="shared" si="32"/>
        <v>233.36235983102773</v>
      </c>
      <c r="BM41" s="11">
        <f t="shared" si="33"/>
        <v>226.11038307766256</v>
      </c>
      <c r="BN41" s="11">
        <f t="shared" si="34"/>
        <v>233.24426541755906</v>
      </c>
      <c r="BO41" s="11">
        <f t="shared" si="3"/>
        <v>208.54493490646547</v>
      </c>
      <c r="BP41" s="204">
        <f t="shared" si="2"/>
        <v>-1.2793382999509384E-2</v>
      </c>
    </row>
    <row r="42" spans="1:68" ht="13" x14ac:dyDescent="0.25">
      <c r="A42" s="25" t="s">
        <v>50</v>
      </c>
      <c r="B42" s="34" t="s">
        <v>4</v>
      </c>
      <c r="C42" s="34" t="s">
        <v>4</v>
      </c>
      <c r="D42" s="34" t="s">
        <v>4</v>
      </c>
      <c r="E42" s="34" t="s">
        <v>4</v>
      </c>
      <c r="F42" s="34" t="s">
        <v>4</v>
      </c>
      <c r="G42" s="34" t="s">
        <v>4</v>
      </c>
      <c r="H42" s="34" t="s">
        <v>4</v>
      </c>
      <c r="I42" s="34" t="s">
        <v>4</v>
      </c>
      <c r="J42" s="34" t="s">
        <v>4</v>
      </c>
      <c r="K42" s="34" t="s">
        <v>4</v>
      </c>
      <c r="L42" s="34" t="s">
        <v>4</v>
      </c>
      <c r="M42" s="34" t="s">
        <v>4</v>
      </c>
      <c r="N42" s="34" t="s">
        <v>4</v>
      </c>
      <c r="O42" s="34" t="s">
        <v>4</v>
      </c>
      <c r="P42" s="34" t="s">
        <v>4</v>
      </c>
      <c r="Q42" s="34" t="s">
        <v>4</v>
      </c>
      <c r="R42" s="34" t="s">
        <v>4</v>
      </c>
      <c r="S42" s="34" t="s">
        <v>4</v>
      </c>
      <c r="T42" s="34" t="s">
        <v>4</v>
      </c>
      <c r="U42" s="34" t="s">
        <v>4</v>
      </c>
      <c r="V42" s="34" t="s">
        <v>4</v>
      </c>
      <c r="W42" s="34" t="s">
        <v>4</v>
      </c>
      <c r="X42" s="34" t="s">
        <v>4</v>
      </c>
      <c r="Y42" s="34" t="s">
        <v>4</v>
      </c>
      <c r="Z42" s="30">
        <v>251317.78700000001</v>
      </c>
      <c r="AA42" s="31">
        <v>258872.53</v>
      </c>
      <c r="AB42" s="30">
        <v>283326.016</v>
      </c>
      <c r="AC42" s="31">
        <v>282795.94</v>
      </c>
      <c r="AD42" s="30">
        <v>313102.76799999998</v>
      </c>
      <c r="AE42" s="30">
        <v>302718.28200000001</v>
      </c>
      <c r="AF42" s="30">
        <v>297608.22200000001</v>
      </c>
      <c r="AG42" s="30">
        <v>308737.94400000002</v>
      </c>
      <c r="AH42" s="30">
        <v>306059.58799999999</v>
      </c>
      <c r="AI42" s="11" t="e">
        <f t="shared" si="1"/>
        <v>#VALUE!</v>
      </c>
      <c r="AJ42" s="11" t="e">
        <f t="shared" si="4"/>
        <v>#VALUE!</v>
      </c>
      <c r="AK42" s="11" t="e">
        <f t="shared" si="5"/>
        <v>#VALUE!</v>
      </c>
      <c r="AL42" s="11" t="e">
        <f t="shared" si="6"/>
        <v>#VALUE!</v>
      </c>
      <c r="AM42" s="11" t="e">
        <f t="shared" si="7"/>
        <v>#VALUE!</v>
      </c>
      <c r="AN42" s="11" t="e">
        <f t="shared" si="8"/>
        <v>#VALUE!</v>
      </c>
      <c r="AO42" s="11" t="e">
        <f t="shared" si="9"/>
        <v>#VALUE!</v>
      </c>
      <c r="AP42" s="11" t="e">
        <f t="shared" si="10"/>
        <v>#VALUE!</v>
      </c>
      <c r="AQ42" s="11" t="e">
        <f t="shared" si="11"/>
        <v>#VALUE!</v>
      </c>
      <c r="AR42" s="11" t="e">
        <f t="shared" si="12"/>
        <v>#VALUE!</v>
      </c>
      <c r="AS42" s="11" t="e">
        <f t="shared" si="13"/>
        <v>#VALUE!</v>
      </c>
      <c r="AT42" s="11" t="e">
        <f t="shared" si="14"/>
        <v>#VALUE!</v>
      </c>
      <c r="AU42" s="11" t="e">
        <f t="shared" si="15"/>
        <v>#VALUE!</v>
      </c>
      <c r="AV42" s="11" t="e">
        <f t="shared" si="16"/>
        <v>#VALUE!</v>
      </c>
      <c r="AW42" s="11" t="e">
        <f t="shared" si="17"/>
        <v>#VALUE!</v>
      </c>
      <c r="AX42" s="11" t="e">
        <f t="shared" si="18"/>
        <v>#VALUE!</v>
      </c>
      <c r="AY42" s="11" t="e">
        <f t="shared" si="19"/>
        <v>#VALUE!</v>
      </c>
      <c r="AZ42" s="11" t="e">
        <f t="shared" si="20"/>
        <v>#VALUE!</v>
      </c>
      <c r="BA42" s="11" t="e">
        <f t="shared" si="21"/>
        <v>#VALUE!</v>
      </c>
      <c r="BB42" s="11" t="e">
        <f t="shared" si="22"/>
        <v>#VALUE!</v>
      </c>
      <c r="BC42" s="11" t="e">
        <f t="shared" si="23"/>
        <v>#VALUE!</v>
      </c>
      <c r="BD42" s="11" t="e">
        <f t="shared" si="24"/>
        <v>#VALUE!</v>
      </c>
      <c r="BE42" s="11" t="e">
        <f t="shared" si="25"/>
        <v>#VALUE!</v>
      </c>
      <c r="BF42" s="11" t="e">
        <f t="shared" si="26"/>
        <v>#VALUE!</v>
      </c>
      <c r="BG42" s="11" t="e">
        <f t="shared" si="27"/>
        <v>#VALUE!</v>
      </c>
      <c r="BH42" s="11" t="e">
        <f t="shared" si="28"/>
        <v>#VALUE!</v>
      </c>
      <c r="BI42" s="11" t="e">
        <f t="shared" si="29"/>
        <v>#VALUE!</v>
      </c>
      <c r="BJ42" s="11" t="e">
        <f t="shared" si="30"/>
        <v>#VALUE!</v>
      </c>
      <c r="BK42" s="11" t="e">
        <f t="shared" si="31"/>
        <v>#VALUE!</v>
      </c>
      <c r="BL42" s="11" t="e">
        <f t="shared" si="32"/>
        <v>#VALUE!</v>
      </c>
      <c r="BM42" s="11" t="e">
        <f t="shared" si="33"/>
        <v>#VALUE!</v>
      </c>
      <c r="BN42" s="11" t="e">
        <f t="shared" si="34"/>
        <v>#VALUE!</v>
      </c>
      <c r="BO42" s="11" t="e">
        <f t="shared" si="3"/>
        <v>#VALUE!</v>
      </c>
      <c r="BP42" s="204" t="e">
        <f t="shared" si="2"/>
        <v>#VALUE!</v>
      </c>
    </row>
    <row r="43" spans="1:68" ht="13" x14ac:dyDescent="0.25">
      <c r="A43" s="25" t="s">
        <v>40</v>
      </c>
      <c r="B43" s="69" t="s">
        <v>4</v>
      </c>
      <c r="C43" s="69" t="s">
        <v>4</v>
      </c>
      <c r="D43" s="69" t="s">
        <v>4</v>
      </c>
      <c r="E43" s="69" t="s">
        <v>4</v>
      </c>
      <c r="F43" s="69" t="s">
        <v>4</v>
      </c>
      <c r="G43" s="69" t="s">
        <v>4</v>
      </c>
      <c r="H43" s="69" t="s">
        <v>4</v>
      </c>
      <c r="I43" s="69" t="s">
        <v>4</v>
      </c>
      <c r="J43" s="69" t="s">
        <v>4</v>
      </c>
      <c r="K43" s="69" t="s">
        <v>4</v>
      </c>
      <c r="L43" s="69" t="s">
        <v>4</v>
      </c>
      <c r="M43" s="69" t="s">
        <v>4</v>
      </c>
      <c r="N43" s="69" t="s">
        <v>4</v>
      </c>
      <c r="O43" s="69" t="s">
        <v>4</v>
      </c>
      <c r="P43" s="69" t="s">
        <v>4</v>
      </c>
      <c r="Q43" s="26">
        <v>43570.591</v>
      </c>
      <c r="R43" s="27">
        <v>48228.59</v>
      </c>
      <c r="S43" s="26">
        <v>47891.226999999999</v>
      </c>
      <c r="T43" s="26">
        <v>51617.822</v>
      </c>
      <c r="U43" s="26">
        <v>40382.764000000003</v>
      </c>
      <c r="V43" s="27">
        <v>47268.68</v>
      </c>
      <c r="W43" s="26">
        <v>47467.561000000002</v>
      </c>
      <c r="X43" s="26">
        <v>44793.453000000001</v>
      </c>
      <c r="Y43" s="26">
        <v>41657.485000000001</v>
      </c>
      <c r="Z43" s="27">
        <v>40774.86</v>
      </c>
      <c r="AA43" s="27">
        <v>42658.22</v>
      </c>
      <c r="AB43" s="26">
        <v>41436.462</v>
      </c>
      <c r="AC43" s="26">
        <v>43422.222000000002</v>
      </c>
      <c r="AD43" s="26">
        <v>44978.652999999998</v>
      </c>
      <c r="AE43" s="26">
        <v>46567.105000000003</v>
      </c>
      <c r="AF43" s="26">
        <v>42811.040999999997</v>
      </c>
      <c r="AG43" s="26">
        <v>45757.298000000003</v>
      </c>
      <c r="AH43" s="26">
        <v>44446.722999999998</v>
      </c>
      <c r="AI43" s="11" t="e">
        <f t="shared" si="1"/>
        <v>#VALUE!</v>
      </c>
      <c r="AJ43" s="11" t="e">
        <f t="shared" si="4"/>
        <v>#VALUE!</v>
      </c>
      <c r="AK43" s="11" t="e">
        <f t="shared" si="5"/>
        <v>#VALUE!</v>
      </c>
      <c r="AL43" s="11" t="e">
        <f t="shared" si="6"/>
        <v>#VALUE!</v>
      </c>
      <c r="AM43" s="11" t="e">
        <f t="shared" si="7"/>
        <v>#VALUE!</v>
      </c>
      <c r="AN43" s="11" t="e">
        <f t="shared" si="8"/>
        <v>#VALUE!</v>
      </c>
      <c r="AO43" s="11" t="e">
        <f t="shared" si="9"/>
        <v>#VALUE!</v>
      </c>
      <c r="AP43" s="11" t="e">
        <f t="shared" si="10"/>
        <v>#VALUE!</v>
      </c>
      <c r="AQ43" s="11" t="e">
        <f t="shared" si="11"/>
        <v>#VALUE!</v>
      </c>
      <c r="AR43" s="11" t="e">
        <f t="shared" si="12"/>
        <v>#VALUE!</v>
      </c>
      <c r="AS43" s="11" t="e">
        <f t="shared" si="13"/>
        <v>#VALUE!</v>
      </c>
      <c r="AT43" s="11" t="e">
        <f t="shared" si="14"/>
        <v>#VALUE!</v>
      </c>
      <c r="AU43" s="11" t="e">
        <f t="shared" si="15"/>
        <v>#VALUE!</v>
      </c>
      <c r="AV43" s="11" t="e">
        <f t="shared" si="16"/>
        <v>#VALUE!</v>
      </c>
      <c r="AW43" s="11" t="e">
        <f t="shared" si="17"/>
        <v>#VALUE!</v>
      </c>
      <c r="AX43" s="11">
        <f t="shared" si="18"/>
        <v>71.028970362883513</v>
      </c>
      <c r="AY43" s="11">
        <f t="shared" si="19"/>
        <v>78.662342258880557</v>
      </c>
      <c r="AZ43" s="11">
        <f t="shared" si="20"/>
        <v>77.919552441818084</v>
      </c>
      <c r="BA43" s="11">
        <f t="shared" si="21"/>
        <v>83.85737795734822</v>
      </c>
      <c r="BB43" s="11">
        <f t="shared" si="22"/>
        <v>65.433534740754794</v>
      </c>
      <c r="BC43" s="11">
        <f t="shared" si="23"/>
        <v>76.362849171487611</v>
      </c>
      <c r="BD43" s="11">
        <f t="shared" si="24"/>
        <v>76.57910946196661</v>
      </c>
      <c r="BE43" s="11">
        <f t="shared" si="25"/>
        <v>72.211631963476208</v>
      </c>
      <c r="BF43" s="11">
        <f t="shared" si="26"/>
        <v>67.092856579152922</v>
      </c>
      <c r="BG43" s="11">
        <f t="shared" si="27"/>
        <v>65.604959446261674</v>
      </c>
      <c r="BH43" s="11">
        <f t="shared" si="28"/>
        <v>68.571433164174834</v>
      </c>
      <c r="BI43" s="11">
        <f t="shared" si="29"/>
        <v>66.594765821625217</v>
      </c>
      <c r="BJ43" s="11">
        <f t="shared" si="30"/>
        <v>69.76723806891853</v>
      </c>
      <c r="BK43" s="11">
        <f t="shared" si="31"/>
        <v>72.271234126926743</v>
      </c>
      <c r="BL43" s="11">
        <f t="shared" si="32"/>
        <v>74.844828362119131</v>
      </c>
      <c r="BM43" s="11">
        <f t="shared" si="33"/>
        <v>68.842096376591357</v>
      </c>
      <c r="BN43" s="11">
        <f t="shared" si="34"/>
        <v>73.714230940862421</v>
      </c>
      <c r="BO43" s="11">
        <f t="shared" si="3"/>
        <v>71.95717382540883</v>
      </c>
      <c r="BP43" s="204" t="e">
        <f t="shared" si="2"/>
        <v>#VALUE!</v>
      </c>
    </row>
    <row r="44" spans="1:68" ht="13" x14ac:dyDescent="0.25">
      <c r="A44" s="25" t="s">
        <v>43</v>
      </c>
      <c r="B44" s="34" t="s">
        <v>4</v>
      </c>
      <c r="C44" s="34" t="s">
        <v>4</v>
      </c>
      <c r="D44" s="34" t="s">
        <v>4</v>
      </c>
      <c r="E44" s="34" t="s">
        <v>4</v>
      </c>
      <c r="F44" s="34" t="s">
        <v>4</v>
      </c>
      <c r="G44" s="34" t="s">
        <v>4</v>
      </c>
      <c r="H44" s="34" t="s">
        <v>4</v>
      </c>
      <c r="I44" s="34" t="s">
        <v>4</v>
      </c>
      <c r="J44" s="34" t="s">
        <v>4</v>
      </c>
      <c r="K44" s="34" t="s">
        <v>4</v>
      </c>
      <c r="L44" s="34" t="s">
        <v>4</v>
      </c>
      <c r="M44" s="34" t="s">
        <v>4</v>
      </c>
      <c r="N44" s="34" t="s">
        <v>4</v>
      </c>
      <c r="O44" s="34" t="s">
        <v>4</v>
      </c>
      <c r="P44" s="34" t="s">
        <v>4</v>
      </c>
      <c r="Q44" s="34" t="s">
        <v>4</v>
      </c>
      <c r="R44" s="34" t="s">
        <v>4</v>
      </c>
      <c r="S44" s="34" t="s">
        <v>4</v>
      </c>
      <c r="T44" s="34" t="s">
        <v>4</v>
      </c>
      <c r="U44" s="34" t="s">
        <v>4</v>
      </c>
      <c r="V44" s="30">
        <v>106272.724</v>
      </c>
      <c r="W44" s="30">
        <v>108243.549</v>
      </c>
      <c r="X44" s="30">
        <v>106038.702</v>
      </c>
      <c r="Y44" s="30">
        <v>107188.746</v>
      </c>
      <c r="Z44" s="30">
        <v>108352.197</v>
      </c>
      <c r="AA44" s="30">
        <v>108955.569</v>
      </c>
      <c r="AB44" s="30">
        <v>113386.80100000001</v>
      </c>
      <c r="AC44" s="30">
        <v>119343.594</v>
      </c>
      <c r="AD44" s="30">
        <v>125113.75199999999</v>
      </c>
      <c r="AE44" s="30">
        <v>118899.674</v>
      </c>
      <c r="AF44" s="30">
        <v>113651.682</v>
      </c>
      <c r="AG44" s="30">
        <v>125972.842</v>
      </c>
      <c r="AH44" s="30">
        <v>112716.88400000001</v>
      </c>
      <c r="AI44" s="11" t="e">
        <f t="shared" si="1"/>
        <v>#VALUE!</v>
      </c>
      <c r="AJ44" s="11" t="e">
        <f t="shared" si="4"/>
        <v>#VALUE!</v>
      </c>
      <c r="AK44" s="11" t="e">
        <f t="shared" si="5"/>
        <v>#VALUE!</v>
      </c>
      <c r="AL44" s="11" t="e">
        <f t="shared" si="6"/>
        <v>#VALUE!</v>
      </c>
      <c r="AM44" s="11" t="e">
        <f t="shared" si="7"/>
        <v>#VALUE!</v>
      </c>
      <c r="AN44" s="11" t="e">
        <f t="shared" si="8"/>
        <v>#VALUE!</v>
      </c>
      <c r="AO44" s="11" t="e">
        <f t="shared" si="9"/>
        <v>#VALUE!</v>
      </c>
      <c r="AP44" s="11" t="e">
        <f t="shared" si="10"/>
        <v>#VALUE!</v>
      </c>
      <c r="AQ44" s="11" t="e">
        <f t="shared" si="11"/>
        <v>#VALUE!</v>
      </c>
      <c r="AR44" s="11" t="e">
        <f t="shared" si="12"/>
        <v>#VALUE!</v>
      </c>
      <c r="AS44" s="11" t="e">
        <f t="shared" si="13"/>
        <v>#VALUE!</v>
      </c>
      <c r="AT44" s="11" t="e">
        <f t="shared" si="14"/>
        <v>#VALUE!</v>
      </c>
      <c r="AU44" s="11" t="e">
        <f t="shared" si="15"/>
        <v>#VALUE!</v>
      </c>
      <c r="AV44" s="11" t="e">
        <f t="shared" si="16"/>
        <v>#VALUE!</v>
      </c>
      <c r="AW44" s="11" t="e">
        <f t="shared" si="17"/>
        <v>#VALUE!</v>
      </c>
      <c r="AX44" s="11" t="e">
        <f t="shared" si="18"/>
        <v>#VALUE!</v>
      </c>
      <c r="AY44" s="11" t="e">
        <f t="shared" si="19"/>
        <v>#VALUE!</v>
      </c>
      <c r="AZ44" s="11" t="e">
        <f t="shared" si="20"/>
        <v>#VALUE!</v>
      </c>
      <c r="BA44" s="11" t="e">
        <f t="shared" si="21"/>
        <v>#VALUE!</v>
      </c>
      <c r="BB44" s="11" t="e">
        <f t="shared" si="22"/>
        <v>#VALUE!</v>
      </c>
      <c r="BC44" s="11">
        <f t="shared" si="23"/>
        <v>29.820936976929847</v>
      </c>
      <c r="BD44" s="11">
        <f t="shared" si="24"/>
        <v>30.401819162292195</v>
      </c>
      <c r="BE44" s="11">
        <f t="shared" si="25"/>
        <v>29.789993147992959</v>
      </c>
      <c r="BF44" s="11">
        <f t="shared" si="26"/>
        <v>30.113453108683615</v>
      </c>
      <c r="BG44" s="11">
        <f t="shared" si="27"/>
        <v>30.456251823543401</v>
      </c>
      <c r="BH44" s="11">
        <f t="shared" si="28"/>
        <v>30.647171898640821</v>
      </c>
      <c r="BI44" s="11" t="e">
        <f t="shared" si="29"/>
        <v>#VALUE!</v>
      </c>
      <c r="BJ44" s="11">
        <f t="shared" si="30"/>
        <v>33.609847439431434</v>
      </c>
      <c r="BK44" s="11" t="e">
        <f t="shared" si="31"/>
        <v>#VALUE!</v>
      </c>
      <c r="BL44" s="11" t="e">
        <f t="shared" si="32"/>
        <v>#VALUE!</v>
      </c>
      <c r="BM44" s="11" t="e">
        <f t="shared" si="33"/>
        <v>#VALUE!</v>
      </c>
      <c r="BN44" s="11">
        <f t="shared" si="34"/>
        <v>48.505064288841396</v>
      </c>
      <c r="BO44" s="11" t="e">
        <f t="shared" si="3"/>
        <v>#VALUE!</v>
      </c>
      <c r="BP44" s="204" t="e">
        <f t="shared" si="2"/>
        <v>#VALUE!</v>
      </c>
    </row>
    <row r="45" spans="1:68" ht="13" x14ac:dyDescent="0.25">
      <c r="A45" s="25" t="s">
        <v>97</v>
      </c>
      <c r="B45" s="26">
        <v>103236.988</v>
      </c>
      <c r="C45" s="26">
        <v>101446.22199999999</v>
      </c>
      <c r="D45" s="27">
        <v>112885.8</v>
      </c>
      <c r="E45" s="26">
        <v>116008.329</v>
      </c>
      <c r="F45" s="26">
        <v>104578.976</v>
      </c>
      <c r="G45" s="26">
        <v>106197.88099999999</v>
      </c>
      <c r="H45" s="26">
        <v>120691.88800000001</v>
      </c>
      <c r="I45" s="26">
        <v>110067.764</v>
      </c>
      <c r="J45" s="26">
        <v>121647.416</v>
      </c>
      <c r="K45" s="27">
        <v>115219.52</v>
      </c>
      <c r="L45" s="26">
        <v>112978.889</v>
      </c>
      <c r="M45" s="26">
        <v>108908.334</v>
      </c>
      <c r="N45" s="26">
        <v>107038.605</v>
      </c>
      <c r="O45" s="26">
        <v>116625.511</v>
      </c>
      <c r="P45" s="26">
        <v>115542.38499999999</v>
      </c>
      <c r="Q45" s="26">
        <v>122375.12300000001</v>
      </c>
      <c r="R45" s="26">
        <v>124153.49400000001</v>
      </c>
      <c r="S45" s="26">
        <v>129802.788</v>
      </c>
      <c r="T45" s="26">
        <v>126954.84699999999</v>
      </c>
      <c r="U45" s="26">
        <v>117954.999</v>
      </c>
      <c r="V45" s="26">
        <v>120638.202</v>
      </c>
      <c r="W45" s="26">
        <v>130727.235</v>
      </c>
      <c r="X45" s="26">
        <v>125789.273</v>
      </c>
      <c r="Y45" s="26">
        <v>116503.69500000001</v>
      </c>
      <c r="Z45" s="26">
        <v>113347.63400000001</v>
      </c>
      <c r="AA45" s="26">
        <v>111414.246</v>
      </c>
      <c r="AB45" s="26">
        <v>113280.583</v>
      </c>
      <c r="AC45" s="26">
        <v>115692.868</v>
      </c>
      <c r="AD45" s="26">
        <v>108525.61599999999</v>
      </c>
      <c r="AE45" s="26">
        <v>119824.011</v>
      </c>
      <c r="AF45" s="27">
        <v>108743.19899999999</v>
      </c>
      <c r="AG45" s="26">
        <v>112079.50599999999</v>
      </c>
      <c r="AH45" s="26">
        <v>114778.311</v>
      </c>
      <c r="AI45" s="11">
        <f t="shared" si="1"/>
        <v>55.115312563230432</v>
      </c>
      <c r="AJ45" s="11">
        <f t="shared" si="4"/>
        <v>53.650496702050695</v>
      </c>
      <c r="AK45" s="11">
        <f t="shared" si="5"/>
        <v>59.135300671943241</v>
      </c>
      <c r="AL45" s="11">
        <f t="shared" si="6"/>
        <v>56.28739883551674</v>
      </c>
      <c r="AM45" s="11">
        <f t="shared" si="7"/>
        <v>53.997398722906162</v>
      </c>
      <c r="AN45" s="11">
        <f t="shared" si="8"/>
        <v>54.258304828421288</v>
      </c>
      <c r="AO45" s="11">
        <f t="shared" si="9"/>
        <v>61.212498738390018</v>
      </c>
      <c r="AP45" s="11">
        <f t="shared" si="10"/>
        <v>55.271605173852741</v>
      </c>
      <c r="AQ45" s="11">
        <f t="shared" si="11"/>
        <v>60.752627425911683</v>
      </c>
      <c r="AR45" s="11">
        <f t="shared" si="12"/>
        <v>57.246104123555114</v>
      </c>
      <c r="AS45" s="11">
        <f t="shared" si="13"/>
        <v>55.886485211057895</v>
      </c>
      <c r="AT45" s="11">
        <f t="shared" si="14"/>
        <v>53.620053448554295</v>
      </c>
      <c r="AU45" s="11">
        <f t="shared" si="15"/>
        <v>52.504624381515029</v>
      </c>
      <c r="AV45" s="11">
        <f t="shared" si="16"/>
        <v>57.631151866870518</v>
      </c>
      <c r="AW45" s="11">
        <f t="shared" si="17"/>
        <v>56.920459315076862</v>
      </c>
      <c r="AX45" s="11">
        <f t="shared" si="18"/>
        <v>60.129404244112116</v>
      </c>
      <c r="AY45" s="11">
        <f t="shared" si="19"/>
        <v>60.903920208544072</v>
      </c>
      <c r="AZ45" s="11">
        <f t="shared" si="20"/>
        <v>63.568334246680003</v>
      </c>
      <c r="BA45" s="11">
        <f t="shared" si="21"/>
        <v>62.075237008826129</v>
      </c>
      <c r="BB45" s="11">
        <f t="shared" si="22"/>
        <v>57.577811686799741</v>
      </c>
      <c r="BC45" s="11">
        <f t="shared" si="23"/>
        <v>58.769868496562125</v>
      </c>
      <c r="BD45" s="11">
        <f t="shared" si="24"/>
        <v>63.543601661219363</v>
      </c>
      <c r="BE45" s="11">
        <f t="shared" si="25"/>
        <v>61.068860769572105</v>
      </c>
      <c r="BF45" s="11">
        <f t="shared" si="26"/>
        <v>56.492282380688692</v>
      </c>
      <c r="BG45" s="11">
        <f t="shared" si="27"/>
        <v>54.869462171230182</v>
      </c>
      <c r="BH45" s="11">
        <f t="shared" si="28"/>
        <v>53.844845184450591</v>
      </c>
      <c r="BI45" s="11">
        <f t="shared" si="29"/>
        <v>54.691153481087525</v>
      </c>
      <c r="BJ45" s="11">
        <f t="shared" si="30"/>
        <v>55.79049834547105</v>
      </c>
      <c r="BK45" s="11">
        <f t="shared" si="31"/>
        <v>52.293915918702872</v>
      </c>
      <c r="BL45" s="11">
        <f t="shared" si="32"/>
        <v>57.687239424360122</v>
      </c>
      <c r="BM45" s="11">
        <f t="shared" si="33"/>
        <v>52.374683745493684</v>
      </c>
      <c r="BN45" s="11">
        <f t="shared" si="34"/>
        <v>54.175885824107411</v>
      </c>
      <c r="BO45" s="11">
        <f t="shared" si="3"/>
        <v>62.477511466354294</v>
      </c>
      <c r="BP45" s="204">
        <f t="shared" si="2"/>
        <v>0.13357810308483065</v>
      </c>
    </row>
    <row r="46" spans="1:68" ht="13" x14ac:dyDescent="0.25">
      <c r="A46" s="25" t="s">
        <v>51</v>
      </c>
      <c r="B46" s="31" t="s">
        <v>4</v>
      </c>
      <c r="C46" s="30" t="s">
        <v>4</v>
      </c>
      <c r="D46" s="30" t="s">
        <v>4</v>
      </c>
      <c r="E46" s="30" t="s">
        <v>4</v>
      </c>
      <c r="F46" s="30" t="s">
        <v>4</v>
      </c>
      <c r="G46" s="30" t="s">
        <v>4</v>
      </c>
      <c r="H46" s="30" t="s">
        <v>4</v>
      </c>
      <c r="I46" s="30" t="s">
        <v>4</v>
      </c>
      <c r="J46" s="30" t="s">
        <v>4</v>
      </c>
      <c r="K46" s="30" t="s">
        <v>4</v>
      </c>
      <c r="L46" s="30" t="s">
        <v>4</v>
      </c>
      <c r="M46" s="30" t="s">
        <v>4</v>
      </c>
      <c r="N46" s="30" t="s">
        <v>4</v>
      </c>
      <c r="O46" s="31" t="s">
        <v>4</v>
      </c>
      <c r="P46" s="31" t="s">
        <v>4</v>
      </c>
      <c r="Q46" s="30" t="s">
        <v>4</v>
      </c>
      <c r="R46" s="30" t="s">
        <v>4</v>
      </c>
      <c r="S46" s="30" t="s">
        <v>4</v>
      </c>
      <c r="T46" s="30" t="s">
        <v>4</v>
      </c>
      <c r="U46" s="30" t="s">
        <v>4</v>
      </c>
      <c r="V46" s="30" t="s">
        <v>4</v>
      </c>
      <c r="W46" s="30" t="s">
        <v>4</v>
      </c>
      <c r="X46" s="30" t="s">
        <v>4</v>
      </c>
      <c r="Y46" s="30">
        <v>177859.91899999999</v>
      </c>
      <c r="Z46" s="30">
        <v>189359.14199999999</v>
      </c>
      <c r="AA46" s="30">
        <v>199357.98199999999</v>
      </c>
      <c r="AB46" s="30">
        <v>206012.163</v>
      </c>
      <c r="AC46" s="30">
        <v>208988.959</v>
      </c>
      <c r="AD46" s="30">
        <v>207599.18599999999</v>
      </c>
      <c r="AE46" s="30">
        <v>218005.212</v>
      </c>
      <c r="AF46" s="30">
        <v>209429.24799999999</v>
      </c>
      <c r="AG46" s="30">
        <v>225594.92600000001</v>
      </c>
      <c r="AH46" s="30">
        <v>245758.64600000001</v>
      </c>
      <c r="AI46" s="11" t="e">
        <f t="shared" si="1"/>
        <v>#VALUE!</v>
      </c>
      <c r="AJ46" s="11" t="e">
        <f t="shared" si="4"/>
        <v>#VALUE!</v>
      </c>
      <c r="AK46" s="11" t="e">
        <f t="shared" si="5"/>
        <v>#VALUE!</v>
      </c>
      <c r="AL46" s="11" t="e">
        <f t="shared" si="6"/>
        <v>#VALUE!</v>
      </c>
      <c r="AM46" s="11" t="e">
        <f t="shared" si="7"/>
        <v>#VALUE!</v>
      </c>
      <c r="AN46" s="11" t="e">
        <f t="shared" si="8"/>
        <v>#VALUE!</v>
      </c>
      <c r="AO46" s="11" t="e">
        <f t="shared" si="9"/>
        <v>#VALUE!</v>
      </c>
      <c r="AP46" s="11" t="e">
        <f t="shared" si="10"/>
        <v>#VALUE!</v>
      </c>
      <c r="AQ46" s="11" t="e">
        <f t="shared" si="11"/>
        <v>#VALUE!</v>
      </c>
      <c r="AR46" s="11" t="e">
        <f t="shared" si="12"/>
        <v>#VALUE!</v>
      </c>
      <c r="AS46" s="11" t="e">
        <f t="shared" si="13"/>
        <v>#VALUE!</v>
      </c>
      <c r="AT46" s="11" t="e">
        <f t="shared" si="14"/>
        <v>#VALUE!</v>
      </c>
      <c r="AU46" s="11" t="e">
        <f t="shared" si="15"/>
        <v>#VALUE!</v>
      </c>
      <c r="AV46" s="11" t="e">
        <f t="shared" si="16"/>
        <v>#VALUE!</v>
      </c>
      <c r="AW46" s="11" t="e">
        <f t="shared" si="17"/>
        <v>#VALUE!</v>
      </c>
      <c r="AX46" s="11" t="e">
        <f t="shared" si="18"/>
        <v>#VALUE!</v>
      </c>
      <c r="AY46" s="11" t="e">
        <f t="shared" si="19"/>
        <v>#VALUE!</v>
      </c>
      <c r="AZ46" s="11" t="e">
        <f t="shared" si="20"/>
        <v>#VALUE!</v>
      </c>
      <c r="BA46" s="11" t="e">
        <f t="shared" si="21"/>
        <v>#VALUE!</v>
      </c>
      <c r="BB46" s="11" t="e">
        <f t="shared" si="22"/>
        <v>#VALUE!</v>
      </c>
      <c r="BC46" s="11" t="e">
        <f t="shared" si="23"/>
        <v>#VALUE!</v>
      </c>
      <c r="BD46" s="11" t="e">
        <f t="shared" si="24"/>
        <v>#VALUE!</v>
      </c>
      <c r="BE46" s="11" t="e">
        <f t="shared" si="25"/>
        <v>#VALUE!</v>
      </c>
      <c r="BF46" s="11" t="e">
        <f t="shared" si="26"/>
        <v>#VALUE!</v>
      </c>
      <c r="BG46" s="11">
        <f t="shared" si="27"/>
        <v>42.168851205367417</v>
      </c>
      <c r="BH46" s="11">
        <f t="shared" si="28"/>
        <v>53.454345622737634</v>
      </c>
      <c r="BI46" s="11">
        <f t="shared" si="29"/>
        <v>55.373659552736264</v>
      </c>
      <c r="BJ46" s="11">
        <f t="shared" si="30"/>
        <v>56.20702463557636</v>
      </c>
      <c r="BK46" s="11">
        <f t="shared" si="31"/>
        <v>55.662094903171436</v>
      </c>
      <c r="BL46" s="11">
        <f t="shared" si="32"/>
        <v>58.549031761821787</v>
      </c>
      <c r="BM46" s="11">
        <f t="shared" si="33"/>
        <v>56.345775921490677</v>
      </c>
      <c r="BN46" s="11">
        <f t="shared" si="34"/>
        <v>60.504360783602735</v>
      </c>
      <c r="BO46" s="11">
        <f t="shared" si="3"/>
        <v>66.625688497706619</v>
      </c>
      <c r="BP46" s="204" t="e">
        <f t="shared" si="2"/>
        <v>#VALUE!</v>
      </c>
    </row>
    <row r="47" spans="1:68" ht="13" x14ac:dyDescent="0.25">
      <c r="A47" s="25" t="s">
        <v>41</v>
      </c>
      <c r="B47" s="26">
        <v>111912.62</v>
      </c>
      <c r="C47" s="26">
        <v>78330.642999999996</v>
      </c>
      <c r="D47" s="26">
        <v>56865.713000000003</v>
      </c>
      <c r="E47" s="26">
        <v>55731.184999999998</v>
      </c>
      <c r="F47" s="26">
        <v>59302.656000000003</v>
      </c>
      <c r="G47" s="26">
        <v>55696.144</v>
      </c>
      <c r="H47" s="26">
        <v>59441.027000000002</v>
      </c>
      <c r="I47" s="26">
        <v>50735.641000000003</v>
      </c>
      <c r="J47" s="26">
        <v>55949.432999999997</v>
      </c>
      <c r="K47" s="26">
        <v>77178.565000000002</v>
      </c>
      <c r="L47" s="26">
        <v>77339.288</v>
      </c>
      <c r="M47" s="26">
        <v>78956.414999999994</v>
      </c>
      <c r="N47" s="26">
        <v>87212.044999999998</v>
      </c>
      <c r="O47" s="26">
        <v>85402.8</v>
      </c>
      <c r="P47" s="26">
        <v>93718.14</v>
      </c>
      <c r="Q47" s="27">
        <v>94232.255999999994</v>
      </c>
      <c r="R47" s="27">
        <v>91369.668999999994</v>
      </c>
      <c r="S47" s="27">
        <v>86102.573000000004</v>
      </c>
      <c r="T47" s="26">
        <v>89599.351999999999</v>
      </c>
      <c r="U47" s="26">
        <v>90906.718999999997</v>
      </c>
      <c r="V47" s="27">
        <v>90107.808999999994</v>
      </c>
      <c r="W47" s="26">
        <v>94006.554000000004</v>
      </c>
      <c r="X47" s="26">
        <v>84703.501000000004</v>
      </c>
      <c r="Y47" s="27">
        <v>99886.269</v>
      </c>
      <c r="Z47" s="26">
        <v>99469.096000000005</v>
      </c>
      <c r="AA47" s="26">
        <v>92890.410999999993</v>
      </c>
      <c r="AB47" s="26">
        <v>96531.206999999995</v>
      </c>
      <c r="AC47" s="26">
        <v>100996.829</v>
      </c>
      <c r="AD47" s="27">
        <v>100403.482</v>
      </c>
      <c r="AE47" s="26">
        <v>99915.607000000004</v>
      </c>
      <c r="AF47" s="26">
        <v>92727.770999999993</v>
      </c>
      <c r="AG47" s="26">
        <v>97431.376000000004</v>
      </c>
      <c r="AH47" s="26">
        <v>93756.296000000002</v>
      </c>
      <c r="AI47" s="11">
        <f t="shared" si="1"/>
        <v>34.052219686596686</v>
      </c>
      <c r="AJ47" s="11">
        <f t="shared" si="4"/>
        <v>24.029175590999973</v>
      </c>
      <c r="AK47" s="11">
        <f t="shared" si="5"/>
        <v>17.825666757468333</v>
      </c>
      <c r="AL47" s="11">
        <f t="shared" si="6"/>
        <v>17.594813602493844</v>
      </c>
      <c r="AM47" s="11">
        <f t="shared" si="7"/>
        <v>18.415201021019715</v>
      </c>
      <c r="AN47" s="11">
        <f t="shared" si="8"/>
        <v>17.143415056961942</v>
      </c>
      <c r="AO47" s="11">
        <f t="shared" si="9"/>
        <v>18.105704233932382</v>
      </c>
      <c r="AP47" s="11">
        <f t="shared" si="10"/>
        <v>15.261974414594038</v>
      </c>
      <c r="AQ47" s="11">
        <f t="shared" si="11"/>
        <v>16.679709367652244</v>
      </c>
      <c r="AR47" s="11">
        <f t="shared" si="12"/>
        <v>22.878263911224284</v>
      </c>
      <c r="AS47" s="11">
        <f t="shared" si="13"/>
        <v>25.286697354942643</v>
      </c>
      <c r="AT47" s="11">
        <f t="shared" si="14"/>
        <v>25.774802028388823</v>
      </c>
      <c r="AU47" s="11">
        <f t="shared" si="15"/>
        <v>28.528469573944282</v>
      </c>
      <c r="AV47" s="11">
        <f t="shared" si="16"/>
        <v>28.046961027496614</v>
      </c>
      <c r="AW47" s="11">
        <f t="shared" si="17"/>
        <v>30.886949609307926</v>
      </c>
      <c r="AX47" s="11">
        <f t="shared" si="18"/>
        <v>31.206515756545326</v>
      </c>
      <c r="AY47" s="11">
        <f t="shared" si="19"/>
        <v>30.42279716940768</v>
      </c>
      <c r="AZ47" s="11">
        <f t="shared" si="20"/>
        <v>28.876474760669474</v>
      </c>
      <c r="BA47" s="11">
        <f t="shared" si="21"/>
        <v>30.28779426866955</v>
      </c>
      <c r="BB47" s="11">
        <f t="shared" si="22"/>
        <v>30.959035607070671</v>
      </c>
      <c r="BC47" s="11">
        <f t="shared" si="23"/>
        <v>30.872858359652358</v>
      </c>
      <c r="BD47" s="11">
        <f t="shared" si="24"/>
        <v>32.333980541116155</v>
      </c>
      <c r="BE47" s="11">
        <f t="shared" si="25"/>
        <v>29.177839330790682</v>
      </c>
      <c r="BF47" s="11">
        <f t="shared" si="26"/>
        <v>34.470047312243551</v>
      </c>
      <c r="BG47" s="11">
        <f t="shared" si="27"/>
        <v>34.389884642272115</v>
      </c>
      <c r="BH47" s="11">
        <f t="shared" si="28"/>
        <v>32.18883490031866</v>
      </c>
      <c r="BI47" s="11">
        <f t="shared" si="29"/>
        <v>33.569159672164893</v>
      </c>
      <c r="BJ47" s="11">
        <f t="shared" si="30"/>
        <v>35.109902311451293</v>
      </c>
      <c r="BK47" s="11">
        <f t="shared" si="31"/>
        <v>34.979842693716812</v>
      </c>
      <c r="BL47" s="11">
        <f t="shared" si="32"/>
        <v>34.905905722661224</v>
      </c>
      <c r="BM47" s="11">
        <f t="shared" si="33"/>
        <v>32.582304006915074</v>
      </c>
      <c r="BN47" s="11">
        <f t="shared" si="34"/>
        <v>34.431199180419696</v>
      </c>
      <c r="BO47" s="11">
        <f t="shared" si="3"/>
        <v>33.561198628862051</v>
      </c>
      <c r="BP47" s="204">
        <f t="shared" si="2"/>
        <v>-1.4419649064107976E-2</v>
      </c>
    </row>
    <row r="48" spans="1:68" ht="13" x14ac:dyDescent="0.25">
      <c r="A48" s="25" t="s">
        <v>42</v>
      </c>
      <c r="B48" s="30">
        <v>824345.87899999996</v>
      </c>
      <c r="C48" s="30">
        <v>697871.20200000005</v>
      </c>
      <c r="D48" s="30">
        <v>641519.18799999997</v>
      </c>
      <c r="E48" s="30">
        <v>544716.88500000001</v>
      </c>
      <c r="F48" s="30">
        <v>501807.59499999997</v>
      </c>
      <c r="G48" s="30">
        <v>570703.08200000005</v>
      </c>
      <c r="H48" s="30">
        <v>685977.11100000003</v>
      </c>
      <c r="I48" s="30">
        <v>726105.48800000001</v>
      </c>
      <c r="J48" s="30">
        <v>723307.85100000002</v>
      </c>
      <c r="K48" s="30">
        <v>524637.245</v>
      </c>
      <c r="L48" s="30">
        <v>568163.09600000002</v>
      </c>
      <c r="M48" s="30">
        <v>619381.17299999995</v>
      </c>
      <c r="N48" s="31">
        <v>661231.11199999996</v>
      </c>
      <c r="O48" s="30">
        <v>695159.81099999999</v>
      </c>
      <c r="P48" s="30">
        <v>757750.16700000002</v>
      </c>
      <c r="Q48" s="30">
        <v>671871.22</v>
      </c>
      <c r="R48" s="30">
        <v>714496.39</v>
      </c>
      <c r="S48" s="30">
        <v>695062.12</v>
      </c>
      <c r="T48" s="30">
        <v>706482.098</v>
      </c>
      <c r="U48" s="30">
        <v>637666.15300000005</v>
      </c>
      <c r="V48" s="30">
        <v>653466.93000000005</v>
      </c>
      <c r="W48" s="30">
        <v>683500.66399999999</v>
      </c>
      <c r="X48" s="30">
        <v>611700.478</v>
      </c>
      <c r="Y48" s="30">
        <v>625919.31999999995</v>
      </c>
      <c r="Z48" s="30">
        <v>559955.99800000002</v>
      </c>
      <c r="AA48" s="30">
        <v>621034.53500000003</v>
      </c>
      <c r="AB48" s="30">
        <v>646974.603</v>
      </c>
      <c r="AC48" s="30">
        <v>659970.39300000004</v>
      </c>
      <c r="AD48" s="30">
        <v>650850.93999999994</v>
      </c>
      <c r="AE48" s="30">
        <v>646174.74300000002</v>
      </c>
      <c r="AF48" s="30">
        <v>668679.29799999995</v>
      </c>
      <c r="AG48" s="31">
        <v>680377.91799999995</v>
      </c>
      <c r="AH48" s="31">
        <v>688242.755</v>
      </c>
      <c r="AI48" s="11" t="e">
        <f t="shared" si="1"/>
        <v>#VALUE!</v>
      </c>
      <c r="AJ48" s="11" t="e">
        <f t="shared" si="4"/>
        <v>#VALUE!</v>
      </c>
      <c r="AK48" s="11" t="e">
        <f t="shared" si="5"/>
        <v>#VALUE!</v>
      </c>
      <c r="AL48" s="11" t="e">
        <f t="shared" si="6"/>
        <v>#VALUE!</v>
      </c>
      <c r="AM48" s="11" t="e">
        <f t="shared" si="7"/>
        <v>#VALUE!</v>
      </c>
      <c r="AN48" s="11" t="e">
        <f t="shared" si="8"/>
        <v>#VALUE!</v>
      </c>
      <c r="AO48" s="11" t="e">
        <f t="shared" si="9"/>
        <v>#VALUE!</v>
      </c>
      <c r="AP48" s="11" t="e">
        <f t="shared" si="10"/>
        <v>#VALUE!</v>
      </c>
      <c r="AQ48" s="11" t="e">
        <f t="shared" si="11"/>
        <v>#VALUE!</v>
      </c>
      <c r="AR48" s="11">
        <f t="shared" si="12"/>
        <v>69.462156007334983</v>
      </c>
      <c r="AS48" s="11">
        <f t="shared" si="13"/>
        <v>75.473793669247627</v>
      </c>
      <c r="AT48" s="11">
        <f t="shared" si="14"/>
        <v>82.532007175732559</v>
      </c>
      <c r="AU48" s="11">
        <f t="shared" si="15"/>
        <v>88.139163751715188</v>
      </c>
      <c r="AV48" s="11">
        <f t="shared" si="16"/>
        <v>92.800349836962567</v>
      </c>
      <c r="AW48" s="11">
        <f t="shared" si="17"/>
        <v>101.43554075673106</v>
      </c>
      <c r="AX48" s="11">
        <f t="shared" si="18"/>
        <v>90.11087908477009</v>
      </c>
      <c r="AY48" s="11">
        <f t="shared" si="19"/>
        <v>96.222158896783469</v>
      </c>
      <c r="AZ48" s="11">
        <f t="shared" si="20"/>
        <v>93.957138556549907</v>
      </c>
      <c r="BA48" s="11">
        <f t="shared" si="21"/>
        <v>95.917646673881379</v>
      </c>
      <c r="BB48" s="11">
        <f t="shared" si="22"/>
        <v>86.935464203714375</v>
      </c>
      <c r="BC48" s="11">
        <f t="shared" si="23"/>
        <v>89.434216128617706</v>
      </c>
      <c r="BD48" s="11">
        <f t="shared" si="24"/>
        <v>94.255815412679411</v>
      </c>
      <c r="BE48" s="11">
        <f t="shared" si="25"/>
        <v>84.762398448365715</v>
      </c>
      <c r="BF48" s="11">
        <f t="shared" si="26"/>
        <v>87.157123750523041</v>
      </c>
      <c r="BG48" s="11">
        <f t="shared" si="27"/>
        <v>78.351039681063824</v>
      </c>
      <c r="BH48" s="11">
        <f t="shared" si="28"/>
        <v>87.292694541895571</v>
      </c>
      <c r="BI48" s="11">
        <f t="shared" si="29"/>
        <v>91.427443752250454</v>
      </c>
      <c r="BJ48" s="11">
        <f t="shared" si="30"/>
        <v>93.742172603558501</v>
      </c>
      <c r="BK48" s="11">
        <f t="shared" si="31"/>
        <v>92.959529491344924</v>
      </c>
      <c r="BL48" s="11">
        <f t="shared" si="32"/>
        <v>92.791016898332572</v>
      </c>
      <c r="BM48" s="11">
        <f t="shared" si="33"/>
        <v>96.536419264282216</v>
      </c>
      <c r="BN48" s="11">
        <f t="shared" si="34"/>
        <v>99.013790926555544</v>
      </c>
      <c r="BO48" s="11">
        <f t="shared" si="3"/>
        <v>101.25527779841565</v>
      </c>
      <c r="BP48" s="204" t="e">
        <f t="shared" si="2"/>
        <v>#VALUE!</v>
      </c>
    </row>
    <row r="49" spans="1:68" ht="13" x14ac:dyDescent="0.25">
      <c r="A49" s="25" t="s">
        <v>205</v>
      </c>
      <c r="B49" s="26">
        <v>2173347.307</v>
      </c>
      <c r="C49" s="26">
        <v>2154421.9470000002</v>
      </c>
      <c r="D49" s="27">
        <v>2240496.9849999999</v>
      </c>
      <c r="E49" s="26">
        <v>2379977.827</v>
      </c>
      <c r="F49" s="26">
        <v>2345726.4909999999</v>
      </c>
      <c r="G49" s="26">
        <v>2569791.9739999999</v>
      </c>
      <c r="H49" s="26">
        <v>2809950.2719999999</v>
      </c>
      <c r="I49" s="26">
        <v>2958727.736</v>
      </c>
      <c r="J49" s="26">
        <v>2992696.0809999998</v>
      </c>
      <c r="K49" s="26">
        <v>2951941.2239999999</v>
      </c>
      <c r="L49" s="26">
        <v>3252867.824</v>
      </c>
      <c r="M49" s="26">
        <v>2983445.0690000001</v>
      </c>
      <c r="N49" s="26">
        <v>3170580.15</v>
      </c>
      <c r="O49" s="26">
        <v>3358871.2579999999</v>
      </c>
      <c r="P49" s="26">
        <v>3469230.2230000002</v>
      </c>
      <c r="Q49" s="26">
        <v>3614936.3679999998</v>
      </c>
      <c r="R49" s="26">
        <v>3971105.048</v>
      </c>
      <c r="S49" s="26">
        <v>4281511.6689999998</v>
      </c>
      <c r="T49" s="26">
        <v>4192604.8229999999</v>
      </c>
      <c r="U49" s="26">
        <v>4186571.6970000002</v>
      </c>
      <c r="V49" s="26">
        <v>4427448.517</v>
      </c>
      <c r="W49" s="26">
        <v>4730845.3250000002</v>
      </c>
      <c r="X49" s="26">
        <v>4943529.4840000002</v>
      </c>
      <c r="Y49" s="26">
        <v>4812120.409</v>
      </c>
      <c r="Z49" s="26">
        <v>5163289.1169999996</v>
      </c>
      <c r="AA49" s="26">
        <v>5577341.426</v>
      </c>
      <c r="AB49" s="26">
        <v>5883496.8689999999</v>
      </c>
      <c r="AC49" s="26">
        <v>6334636.0640000002</v>
      </c>
      <c r="AD49" s="26">
        <v>6240290.4759999998</v>
      </c>
      <c r="AE49" s="27">
        <v>6323315.4910000004</v>
      </c>
      <c r="AF49" s="27">
        <v>6221547.8229999999</v>
      </c>
      <c r="AG49" s="69">
        <v>6797613.21</v>
      </c>
      <c r="AH49" s="69">
        <v>7095949.8119999999</v>
      </c>
      <c r="AI49" s="11">
        <f t="shared" si="1"/>
        <v>39.163143078626</v>
      </c>
      <c r="AJ49" s="11">
        <f t="shared" si="4"/>
        <v>37.987445950563469</v>
      </c>
      <c r="AK49" s="11">
        <f t="shared" si="5"/>
        <v>38.73941455527784</v>
      </c>
      <c r="AL49" s="11">
        <f t="shared" si="6"/>
        <v>40.366956471888351</v>
      </c>
      <c r="AM49" s="11">
        <f t="shared" si="7"/>
        <v>39.043994546519201</v>
      </c>
      <c r="AN49" s="11">
        <f t="shared" si="8"/>
        <v>41.987606052612861</v>
      </c>
      <c r="AO49" s="11">
        <f t="shared" si="9"/>
        <v>45.076318396964062</v>
      </c>
      <c r="AP49" s="11">
        <f t="shared" si="10"/>
        <v>46.605395530110812</v>
      </c>
      <c r="AQ49" s="11">
        <f t="shared" si="11"/>
        <v>46.296697618061415</v>
      </c>
      <c r="AR49" s="11">
        <f t="shared" si="12"/>
        <v>44.871491827290022</v>
      </c>
      <c r="AS49" s="11">
        <f t="shared" si="13"/>
        <v>48.630524541061611</v>
      </c>
      <c r="AT49" s="11">
        <f t="shared" si="14"/>
        <v>46.090963516001764</v>
      </c>
      <c r="AU49" s="11">
        <f t="shared" si="15"/>
        <v>48.329686405349989</v>
      </c>
      <c r="AV49" s="11">
        <f t="shared" si="16"/>
        <v>50.584000406856127</v>
      </c>
      <c r="AW49" s="11">
        <f t="shared" si="17"/>
        <v>51.635245844483208</v>
      </c>
      <c r="AX49" s="11">
        <f t="shared" si="18"/>
        <v>53.152839600388887</v>
      </c>
      <c r="AY49" s="11">
        <f t="shared" si="19"/>
        <v>57.668805758258728</v>
      </c>
      <c r="AZ49" s="11">
        <f t="shared" si="20"/>
        <v>61.401315004207582</v>
      </c>
      <c r="BA49" s="11">
        <f t="shared" si="21"/>
        <v>59.396900481589498</v>
      </c>
      <c r="BB49" s="11">
        <f t="shared" si="22"/>
        <v>58.539449963714979</v>
      </c>
      <c r="BC49" s="11">
        <f t="shared" si="23"/>
        <v>61.016654674049995</v>
      </c>
      <c r="BD49" s="11">
        <f t="shared" si="24"/>
        <v>64.170558645832429</v>
      </c>
      <c r="BE49" s="11">
        <f t="shared" si="25"/>
        <v>66.156946734400307</v>
      </c>
      <c r="BF49" s="11">
        <f t="shared" si="26"/>
        <v>63.629338402079334</v>
      </c>
      <c r="BG49" s="11">
        <f t="shared" si="27"/>
        <v>67.346197580253445</v>
      </c>
      <c r="BH49" s="11">
        <f t="shared" si="28"/>
        <v>71.78424008040372</v>
      </c>
      <c r="BI49" s="11">
        <f t="shared" si="29"/>
        <v>74.719560443267127</v>
      </c>
      <c r="BJ49" s="11">
        <f t="shared" si="30"/>
        <v>79.36661407371065</v>
      </c>
      <c r="BK49" s="11">
        <f t="shared" si="31"/>
        <v>77.221258938733541</v>
      </c>
      <c r="BL49" s="11">
        <f t="shared" si="32"/>
        <v>77.109953050759245</v>
      </c>
      <c r="BM49" s="11">
        <f t="shared" si="33"/>
        <v>74.818688562997608</v>
      </c>
      <c r="BN49" s="11">
        <f t="shared" si="34"/>
        <v>81.29719640747841</v>
      </c>
      <c r="BO49" s="11">
        <f t="shared" si="3"/>
        <v>83.796964282342358</v>
      </c>
      <c r="BP49" s="204">
        <f t="shared" si="2"/>
        <v>1.1396894553153492</v>
      </c>
    </row>
    <row r="50" spans="1:68" ht="13" x14ac:dyDescent="0.25">
      <c r="A50" s="25" t="s">
        <v>44</v>
      </c>
      <c r="B50" s="34">
        <v>10629000.585000001</v>
      </c>
      <c r="C50" s="34">
        <v>10638005.471000001</v>
      </c>
      <c r="D50" s="34">
        <v>9216472.9800000004</v>
      </c>
      <c r="E50" s="34">
        <v>8149262.6449999996</v>
      </c>
      <c r="F50" s="34">
        <v>6941669.182</v>
      </c>
      <c r="G50" s="34">
        <v>6853292.4670000002</v>
      </c>
      <c r="H50" s="34">
        <v>6283241.7089999998</v>
      </c>
      <c r="I50" s="34">
        <v>6011957.2879999997</v>
      </c>
      <c r="J50" s="34">
        <v>5682880.7719999999</v>
      </c>
      <c r="K50" s="34">
        <v>5659811.4689999996</v>
      </c>
      <c r="L50" s="30">
        <v>5604800.7680000002</v>
      </c>
      <c r="M50" s="30">
        <v>5617104.0029999996</v>
      </c>
      <c r="N50" s="30">
        <v>5682026.5710000005</v>
      </c>
      <c r="O50" s="30">
        <v>5901386.466</v>
      </c>
      <c r="P50" s="30">
        <v>5947945.8590000002</v>
      </c>
      <c r="Q50" s="30">
        <v>5912972.7680000002</v>
      </c>
      <c r="R50" s="30">
        <v>5678405.5939999996</v>
      </c>
      <c r="S50" s="30">
        <v>5849682.3080000002</v>
      </c>
      <c r="T50" s="30">
        <v>5651423.6629999997</v>
      </c>
      <c r="U50" s="30">
        <v>4809161.0029999996</v>
      </c>
      <c r="V50" s="30">
        <v>5559880.6670000004</v>
      </c>
      <c r="W50" s="30">
        <v>5311525.3020000001</v>
      </c>
      <c r="X50" s="30">
        <v>5145538.642</v>
      </c>
      <c r="Y50" s="30">
        <v>4872731.9819999998</v>
      </c>
      <c r="Z50" s="30">
        <v>4433391.1330000004</v>
      </c>
      <c r="AA50" s="30">
        <v>3898453.2990000001</v>
      </c>
      <c r="AB50" s="30">
        <v>3846123.8119999999</v>
      </c>
      <c r="AC50" s="31">
        <v>3758402.0720000002</v>
      </c>
      <c r="AD50" s="31">
        <v>3929337.4449999998</v>
      </c>
      <c r="AE50" s="30">
        <v>3753108.5</v>
      </c>
      <c r="AF50" s="30">
        <v>3625042.54</v>
      </c>
      <c r="AG50" s="30" t="s">
        <v>4</v>
      </c>
      <c r="AH50" s="30" t="s">
        <v>4</v>
      </c>
      <c r="AI50" s="11" t="e">
        <f t="shared" si="1"/>
        <v>#VALUE!</v>
      </c>
      <c r="AJ50" s="11" t="e">
        <f t="shared" si="4"/>
        <v>#VALUE!</v>
      </c>
      <c r="AK50" s="11" t="e">
        <f t="shared" si="5"/>
        <v>#VALUE!</v>
      </c>
      <c r="AL50" s="11" t="e">
        <f t="shared" si="6"/>
        <v>#VALUE!</v>
      </c>
      <c r="AM50" s="11" t="e">
        <f t="shared" si="7"/>
        <v>#VALUE!</v>
      </c>
      <c r="AN50" s="11" t="e">
        <f t="shared" si="8"/>
        <v>#VALUE!</v>
      </c>
      <c r="AO50" s="11" t="e">
        <f t="shared" si="9"/>
        <v>#VALUE!</v>
      </c>
      <c r="AP50" s="11" t="e">
        <f t="shared" si="10"/>
        <v>#VALUE!</v>
      </c>
      <c r="AQ50" s="11" t="e">
        <f t="shared" si="11"/>
        <v>#VALUE!</v>
      </c>
      <c r="AR50" s="11" t="e">
        <f t="shared" si="12"/>
        <v>#VALUE!</v>
      </c>
      <c r="AS50" s="11">
        <f t="shared" si="13"/>
        <v>114.11598236382201</v>
      </c>
      <c r="AT50" s="11">
        <f t="shared" si="14"/>
        <v>115.42719741562941</v>
      </c>
      <c r="AU50" s="11">
        <f t="shared" si="15"/>
        <v>117.78441810644421</v>
      </c>
      <c r="AV50" s="11">
        <f t="shared" si="16"/>
        <v>123.40031237618433</v>
      </c>
      <c r="AW50" s="11">
        <f t="shared" si="17"/>
        <v>125.3727910827854</v>
      </c>
      <c r="AX50" s="11">
        <f t="shared" si="18"/>
        <v>125.53959169232779</v>
      </c>
      <c r="AY50" s="11">
        <f t="shared" si="19"/>
        <v>121.46537775964791</v>
      </c>
      <c r="AZ50" s="11">
        <f t="shared" si="20"/>
        <v>125.89250653778075</v>
      </c>
      <c r="BA50" s="11">
        <f t="shared" si="21"/>
        <v>122.34555460304009</v>
      </c>
      <c r="BB50" s="11">
        <f t="shared" si="22"/>
        <v>104.63032092584878</v>
      </c>
      <c r="BC50" s="11">
        <f t="shared" si="23"/>
        <v>121.44093254920999</v>
      </c>
      <c r="BD50" s="11">
        <f t="shared" si="24"/>
        <v>116.4854697815893</v>
      </c>
      <c r="BE50" s="11">
        <f t="shared" si="25"/>
        <v>113.20499677009022</v>
      </c>
      <c r="BF50" s="11">
        <f t="shared" si="26"/>
        <v>107.39349523277129</v>
      </c>
      <c r="BG50" s="11">
        <f t="shared" si="27"/>
        <v>97.98438578758109</v>
      </c>
      <c r="BH50" s="11">
        <f t="shared" si="28"/>
        <v>91.171286390694263</v>
      </c>
      <c r="BI50" s="11">
        <f t="shared" si="29"/>
        <v>90.303931318252424</v>
      </c>
      <c r="BJ50" s="11">
        <f t="shared" si="30"/>
        <v>88.610408817372104</v>
      </c>
      <c r="BK50" s="11">
        <f t="shared" si="31"/>
        <v>93.075283052235676</v>
      </c>
      <c r="BL50" s="11">
        <f t="shared" si="32"/>
        <v>89.394709320056776</v>
      </c>
      <c r="BM50" s="11">
        <f t="shared" si="33"/>
        <v>86.863195475192299</v>
      </c>
      <c r="BN50" s="11" t="e">
        <f t="shared" si="34"/>
        <v>#VALUE!</v>
      </c>
      <c r="BO50" s="11" t="e">
        <f t="shared" si="3"/>
        <v>#VALUE!</v>
      </c>
      <c r="BP50" s="204" t="e">
        <f t="shared" si="2"/>
        <v>#VALUE!</v>
      </c>
    </row>
    <row r="51" spans="1:68" ht="13" x14ac:dyDescent="0.25">
      <c r="A51" s="25" t="s">
        <v>125</v>
      </c>
      <c r="B51" s="69" t="s">
        <v>4</v>
      </c>
      <c r="C51" s="69" t="s">
        <v>4</v>
      </c>
      <c r="D51" s="69" t="s">
        <v>4</v>
      </c>
      <c r="E51" s="69" t="s">
        <v>4</v>
      </c>
      <c r="F51" s="69" t="s">
        <v>4</v>
      </c>
      <c r="G51" s="69" t="s">
        <v>4</v>
      </c>
      <c r="H51" s="69" t="s">
        <v>4</v>
      </c>
      <c r="I51" s="69" t="s">
        <v>4</v>
      </c>
      <c r="J51" s="69" t="s">
        <v>4</v>
      </c>
      <c r="K51" s="69" t="s">
        <v>4</v>
      </c>
      <c r="L51" s="69">
        <v>64790.998</v>
      </c>
      <c r="M51" s="69">
        <v>79771.266000000003</v>
      </c>
      <c r="N51" s="69">
        <v>79431.178</v>
      </c>
      <c r="O51" s="69">
        <v>83622.967000000004</v>
      </c>
      <c r="P51" s="69">
        <v>84094.705000000002</v>
      </c>
      <c r="Q51" s="69">
        <v>81629.959000000003</v>
      </c>
      <c r="R51" s="69">
        <v>82495.434999999998</v>
      </c>
      <c r="S51" s="69">
        <v>85790.292000000001</v>
      </c>
      <c r="T51" s="69">
        <v>92907.987999999998</v>
      </c>
      <c r="U51" s="69">
        <v>102942.70600000001</v>
      </c>
      <c r="V51" s="69">
        <v>105369.811</v>
      </c>
      <c r="W51" s="69">
        <v>106377.02099999999</v>
      </c>
      <c r="X51" s="69">
        <v>99804.258000000002</v>
      </c>
      <c r="Y51" s="26">
        <v>96813.642000000007</v>
      </c>
      <c r="Z51" s="26">
        <v>92828.900999999998</v>
      </c>
      <c r="AA51" s="26">
        <v>105690.723</v>
      </c>
      <c r="AB51" s="26">
        <v>113193.762</v>
      </c>
      <c r="AC51" s="26">
        <v>107541.12</v>
      </c>
      <c r="AD51" s="26">
        <v>108225.8</v>
      </c>
      <c r="AE51" s="26">
        <v>111741.697</v>
      </c>
      <c r="AF51" s="26">
        <v>111581.545</v>
      </c>
      <c r="AG51" s="26">
        <v>120914.454</v>
      </c>
      <c r="AH51" s="26">
        <v>111459.232</v>
      </c>
      <c r="AI51" s="11" t="e">
        <f t="shared" si="1"/>
        <v>#VALUE!</v>
      </c>
      <c r="AJ51" s="11" t="e">
        <f t="shared" si="4"/>
        <v>#VALUE!</v>
      </c>
      <c r="AK51" s="11" t="e">
        <f t="shared" si="5"/>
        <v>#VALUE!</v>
      </c>
      <c r="AL51" s="11" t="e">
        <f t="shared" si="6"/>
        <v>#VALUE!</v>
      </c>
      <c r="AM51" s="11" t="e">
        <f t="shared" si="7"/>
        <v>#VALUE!</v>
      </c>
      <c r="AN51" s="11" t="e">
        <f t="shared" si="8"/>
        <v>#VALUE!</v>
      </c>
      <c r="AO51" s="11" t="e">
        <f t="shared" si="9"/>
        <v>#VALUE!</v>
      </c>
      <c r="AP51" s="11" t="e">
        <f t="shared" si="10"/>
        <v>#VALUE!</v>
      </c>
      <c r="AQ51" s="11" t="e">
        <f t="shared" si="11"/>
        <v>#VALUE!</v>
      </c>
      <c r="AR51" s="11" t="e">
        <f t="shared" si="12"/>
        <v>#VALUE!</v>
      </c>
      <c r="AS51" s="11" t="e">
        <f t="shared" si="13"/>
        <v>#VALUE!</v>
      </c>
      <c r="AT51" s="11" t="e">
        <f t="shared" si="14"/>
        <v>#VALUE!</v>
      </c>
      <c r="AU51" s="11" t="e">
        <f t="shared" si="15"/>
        <v>#VALUE!</v>
      </c>
      <c r="AV51" s="11">
        <f t="shared" si="16"/>
        <v>42.127439294710328</v>
      </c>
      <c r="AW51" s="11">
        <f t="shared" si="17"/>
        <v>41.713643353174604</v>
      </c>
      <c r="AX51" s="11">
        <f t="shared" si="18"/>
        <v>39.995080352768255</v>
      </c>
      <c r="AY51" s="11">
        <f t="shared" si="19"/>
        <v>39.283540476190474</v>
      </c>
      <c r="AZ51" s="11">
        <f t="shared" si="20"/>
        <v>40.339478668439675</v>
      </c>
      <c r="BA51" s="11">
        <f t="shared" si="21"/>
        <v>43.150018647193697</v>
      </c>
      <c r="BB51" s="11">
        <f t="shared" si="22"/>
        <v>47.206569859209445</v>
      </c>
      <c r="BC51" s="11">
        <f t="shared" si="23"/>
        <v>47.719522197067448</v>
      </c>
      <c r="BD51" s="11">
        <f t="shared" si="24"/>
        <v>59.29004949336187</v>
      </c>
      <c r="BE51" s="11" t="e">
        <f t="shared" si="25"/>
        <v>#VALUE!</v>
      </c>
      <c r="BF51" s="11" t="e">
        <f t="shared" si="26"/>
        <v>#VALUE!</v>
      </c>
      <c r="BG51" s="11" t="e">
        <f t="shared" si="27"/>
        <v>#VALUE!</v>
      </c>
      <c r="BH51" s="11" t="e">
        <f t="shared" si="28"/>
        <v>#VALUE!</v>
      </c>
      <c r="BI51" s="11">
        <f t="shared" si="29"/>
        <v>63.893376849453936</v>
      </c>
      <c r="BJ51" s="11">
        <f t="shared" si="30"/>
        <v>60.296748416483929</v>
      </c>
      <c r="BK51" s="11">
        <f t="shared" si="31"/>
        <v>60.175390018159518</v>
      </c>
      <c r="BL51" s="11">
        <f t="shared" si="32"/>
        <v>62.228553082811615</v>
      </c>
      <c r="BM51" s="11">
        <f t="shared" si="33"/>
        <v>62.611865676457462</v>
      </c>
      <c r="BN51" s="11">
        <f t="shared" si="34"/>
        <v>67.242462125720039</v>
      </c>
      <c r="BO51" s="11">
        <f t="shared" si="3"/>
        <v>62.830357429743785</v>
      </c>
      <c r="BP51" s="204" t="e">
        <f t="shared" si="2"/>
        <v>#VALUE!</v>
      </c>
    </row>
    <row r="52" spans="1:68" ht="13" x14ac:dyDescent="0.25">
      <c r="A52" s="205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68" ht="13" x14ac:dyDescent="0.25">
      <c r="A53" s="205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1:68" ht="13" x14ac:dyDescent="0.25">
      <c r="A54" s="10" t="s">
        <v>237</v>
      </c>
    </row>
    <row r="55" spans="1:68" x14ac:dyDescent="0.25">
      <c r="A55" s="13" t="s">
        <v>161</v>
      </c>
      <c r="B55" s="13" t="s">
        <v>162</v>
      </c>
      <c r="D55" s="4"/>
    </row>
    <row r="56" spans="1:68" x14ac:dyDescent="0.25">
      <c r="A56" s="14" t="s">
        <v>238</v>
      </c>
      <c r="D56" s="4"/>
    </row>
    <row r="57" spans="1:68" ht="13" x14ac:dyDescent="0.25">
      <c r="A57" s="14" t="s">
        <v>217</v>
      </c>
      <c r="B57" s="10" t="s">
        <v>237</v>
      </c>
      <c r="D57" s="4"/>
    </row>
    <row r="58" spans="1:68" x14ac:dyDescent="0.25">
      <c r="A58" s="14" t="s">
        <v>218</v>
      </c>
      <c r="B58" s="14" t="s">
        <v>208</v>
      </c>
      <c r="D58" s="4"/>
    </row>
    <row r="59" spans="1:68" x14ac:dyDescent="0.25">
      <c r="D59" s="4"/>
    </row>
    <row r="60" spans="1:68" ht="13" x14ac:dyDescent="0.25">
      <c r="A60" s="10" t="s">
        <v>219</v>
      </c>
      <c r="C60" s="14" t="s">
        <v>220</v>
      </c>
      <c r="D60" s="4"/>
    </row>
    <row r="61" spans="1:68" ht="13" x14ac:dyDescent="0.25">
      <c r="A61" s="10" t="s">
        <v>222</v>
      </c>
      <c r="C61" s="14" t="s">
        <v>239</v>
      </c>
      <c r="D61" s="4"/>
    </row>
    <row r="62" spans="1:68" ht="13" x14ac:dyDescent="0.25">
      <c r="A62" s="10" t="s">
        <v>240</v>
      </c>
      <c r="C62" s="14" t="s">
        <v>48</v>
      </c>
      <c r="D62" s="4"/>
    </row>
    <row r="63" spans="1:68" ht="13" x14ac:dyDescent="0.25">
      <c r="A63" s="10" t="s">
        <v>241</v>
      </c>
      <c r="C63" s="14" t="s">
        <v>48</v>
      </c>
      <c r="D63" s="4"/>
    </row>
    <row r="64" spans="1:68" x14ac:dyDescent="0.25">
      <c r="A64" s="4"/>
      <c r="B64" s="4"/>
      <c r="C64" s="4"/>
      <c r="D64" s="4"/>
    </row>
    <row r="65" spans="1:34" ht="13" x14ac:dyDescent="0.3">
      <c r="A65" s="202" t="s">
        <v>46</v>
      </c>
      <c r="B65" s="203">
        <v>1990</v>
      </c>
      <c r="C65" s="203">
        <v>1991</v>
      </c>
      <c r="D65" s="203">
        <v>1992</v>
      </c>
      <c r="E65" s="203">
        <v>1993</v>
      </c>
      <c r="F65" s="203">
        <v>1994</v>
      </c>
      <c r="G65" s="203">
        <v>1995</v>
      </c>
      <c r="H65" s="203">
        <v>1996</v>
      </c>
      <c r="I65" s="203">
        <v>1997</v>
      </c>
      <c r="J65" s="203">
        <v>1998</v>
      </c>
      <c r="K65" s="203">
        <v>1999</v>
      </c>
      <c r="L65" s="203">
        <v>2000</v>
      </c>
      <c r="M65" s="203">
        <v>2001</v>
      </c>
      <c r="N65" s="203">
        <v>2002</v>
      </c>
      <c r="O65" s="203">
        <v>2003</v>
      </c>
      <c r="P65" s="203">
        <v>2004</v>
      </c>
      <c r="Q65" s="203">
        <v>2005</v>
      </c>
      <c r="R65" s="203">
        <v>2006</v>
      </c>
      <c r="S65" s="203">
        <v>2007</v>
      </c>
      <c r="T65" s="203">
        <v>2008</v>
      </c>
      <c r="U65" s="203">
        <v>2009</v>
      </c>
      <c r="V65" s="203">
        <v>2010</v>
      </c>
      <c r="W65" s="203">
        <v>2011</v>
      </c>
      <c r="X65" s="203">
        <v>2012</v>
      </c>
      <c r="Y65" s="203">
        <v>2013</v>
      </c>
      <c r="Z65" s="203">
        <v>2014</v>
      </c>
      <c r="AA65" s="203">
        <v>2015</v>
      </c>
      <c r="AB65" s="203">
        <v>2016</v>
      </c>
      <c r="AC65" s="203">
        <v>2017</v>
      </c>
      <c r="AD65" s="203">
        <v>2018</v>
      </c>
      <c r="AE65" s="203">
        <v>2019</v>
      </c>
      <c r="AF65" s="203">
        <v>2020</v>
      </c>
      <c r="AG65" s="203">
        <v>2021</v>
      </c>
      <c r="AH65" s="203">
        <v>2022</v>
      </c>
    </row>
    <row r="66" spans="1:34" ht="13" x14ac:dyDescent="0.25">
      <c r="A66" s="25" t="s">
        <v>118</v>
      </c>
      <c r="B66" s="69">
        <v>418030739</v>
      </c>
      <c r="C66" s="69">
        <v>419504036</v>
      </c>
      <c r="D66" s="69">
        <v>420413536</v>
      </c>
      <c r="E66" s="69">
        <v>421912578</v>
      </c>
      <c r="F66" s="69">
        <v>423104986</v>
      </c>
      <c r="G66" s="69">
        <v>423960534</v>
      </c>
      <c r="H66" s="69">
        <v>424641798</v>
      </c>
      <c r="I66" s="69">
        <v>425273491</v>
      </c>
      <c r="J66" s="69">
        <v>427482962</v>
      </c>
      <c r="K66" s="69">
        <v>427998269</v>
      </c>
      <c r="L66" s="69">
        <v>428473834</v>
      </c>
      <c r="M66" s="69">
        <v>429240746</v>
      </c>
      <c r="N66" s="69">
        <v>429723142</v>
      </c>
      <c r="O66" s="69">
        <v>431190184</v>
      </c>
      <c r="P66" s="69">
        <v>432762039</v>
      </c>
      <c r="Q66" s="69">
        <v>434416272</v>
      </c>
      <c r="R66" s="69">
        <v>435816236</v>
      </c>
      <c r="S66" s="69">
        <v>437227496</v>
      </c>
      <c r="T66" s="69">
        <v>438725386</v>
      </c>
      <c r="U66" s="69">
        <v>440047892</v>
      </c>
      <c r="V66" s="69">
        <v>440660421</v>
      </c>
      <c r="W66" s="69">
        <v>439942305</v>
      </c>
      <c r="X66" s="69">
        <v>440552661</v>
      </c>
      <c r="Y66" s="69">
        <v>441257711</v>
      </c>
      <c r="Z66" s="69">
        <v>442883888</v>
      </c>
      <c r="AA66" s="69">
        <v>443666812</v>
      </c>
      <c r="AB66" s="69">
        <v>444802830</v>
      </c>
      <c r="AC66" s="69">
        <v>445534430</v>
      </c>
      <c r="AD66" s="69">
        <v>446208557</v>
      </c>
      <c r="AE66" s="69">
        <v>446446444</v>
      </c>
      <c r="AF66" s="69">
        <v>447319916</v>
      </c>
      <c r="AG66" s="69">
        <v>447073916</v>
      </c>
      <c r="AH66" s="69">
        <v>446820419</v>
      </c>
    </row>
    <row r="67" spans="1:34" ht="13" x14ac:dyDescent="0.25">
      <c r="A67" s="25" t="s">
        <v>12</v>
      </c>
      <c r="B67" s="34">
        <v>9947782</v>
      </c>
      <c r="C67" s="34">
        <v>9986975</v>
      </c>
      <c r="D67" s="34">
        <v>10021997</v>
      </c>
      <c r="E67" s="34">
        <v>10068319</v>
      </c>
      <c r="F67" s="34">
        <v>10100631</v>
      </c>
      <c r="G67" s="34">
        <v>10130574</v>
      </c>
      <c r="H67" s="34">
        <v>10143047</v>
      </c>
      <c r="I67" s="34">
        <v>10170226</v>
      </c>
      <c r="J67" s="34">
        <v>10192264</v>
      </c>
      <c r="K67" s="34">
        <v>10213752</v>
      </c>
      <c r="L67" s="34">
        <v>10239085</v>
      </c>
      <c r="M67" s="34">
        <v>10263414</v>
      </c>
      <c r="N67" s="34">
        <v>10309725</v>
      </c>
      <c r="O67" s="34">
        <v>10355844</v>
      </c>
      <c r="P67" s="34">
        <v>10396421</v>
      </c>
      <c r="Q67" s="34">
        <v>10445852</v>
      </c>
      <c r="R67" s="34">
        <v>10511382</v>
      </c>
      <c r="S67" s="34">
        <v>10584534</v>
      </c>
      <c r="T67" s="34">
        <v>10666866</v>
      </c>
      <c r="U67" s="34">
        <v>10753080</v>
      </c>
      <c r="V67" s="34">
        <v>10839905</v>
      </c>
      <c r="W67" s="34">
        <v>11000638</v>
      </c>
      <c r="X67" s="34">
        <v>11075889</v>
      </c>
      <c r="Y67" s="34">
        <v>11137974</v>
      </c>
      <c r="Z67" s="34">
        <v>11180840</v>
      </c>
      <c r="AA67" s="34">
        <v>11237274</v>
      </c>
      <c r="AB67" s="34">
        <v>11311117</v>
      </c>
      <c r="AC67" s="34">
        <v>11351727</v>
      </c>
      <c r="AD67" s="34">
        <v>11398589</v>
      </c>
      <c r="AE67" s="34">
        <v>11455519</v>
      </c>
      <c r="AF67" s="34">
        <v>11522440</v>
      </c>
      <c r="AG67" s="34">
        <v>11554767</v>
      </c>
      <c r="AH67" s="34">
        <v>11617623</v>
      </c>
    </row>
    <row r="68" spans="1:34" ht="13" x14ac:dyDescent="0.25">
      <c r="A68" s="25" t="s">
        <v>13</v>
      </c>
      <c r="B68" s="69">
        <v>8767308</v>
      </c>
      <c r="C68" s="69">
        <v>8669269</v>
      </c>
      <c r="D68" s="69">
        <v>8595465</v>
      </c>
      <c r="E68" s="69">
        <v>8484863</v>
      </c>
      <c r="F68" s="69">
        <v>8459763</v>
      </c>
      <c r="G68" s="69">
        <v>8427418</v>
      </c>
      <c r="H68" s="69">
        <v>8384715</v>
      </c>
      <c r="I68" s="69">
        <v>8340936</v>
      </c>
      <c r="J68" s="69">
        <v>8283200</v>
      </c>
      <c r="K68" s="69">
        <v>8230371</v>
      </c>
      <c r="L68" s="69">
        <v>8190876</v>
      </c>
      <c r="M68" s="69">
        <v>8149468</v>
      </c>
      <c r="N68" s="69">
        <v>7868815</v>
      </c>
      <c r="O68" s="69">
        <v>7805506</v>
      </c>
      <c r="P68" s="69">
        <v>7745147</v>
      </c>
      <c r="Q68" s="69">
        <v>7688573</v>
      </c>
      <c r="R68" s="69">
        <v>7629371</v>
      </c>
      <c r="S68" s="69">
        <v>7572673</v>
      </c>
      <c r="T68" s="69">
        <v>7518002</v>
      </c>
      <c r="U68" s="69">
        <v>7467119</v>
      </c>
      <c r="V68" s="69">
        <v>7421766</v>
      </c>
      <c r="W68" s="69">
        <v>7369431</v>
      </c>
      <c r="X68" s="69">
        <v>7327224</v>
      </c>
      <c r="Y68" s="69">
        <v>7284552</v>
      </c>
      <c r="Z68" s="69">
        <v>7245677</v>
      </c>
      <c r="AA68" s="69">
        <v>7202198</v>
      </c>
      <c r="AB68" s="69">
        <v>7153784</v>
      </c>
      <c r="AC68" s="69">
        <v>7101859</v>
      </c>
      <c r="AD68" s="69">
        <v>7050034</v>
      </c>
      <c r="AE68" s="69">
        <v>7000039</v>
      </c>
      <c r="AF68" s="69">
        <v>6951482</v>
      </c>
      <c r="AG68" s="69">
        <v>6916548</v>
      </c>
      <c r="AH68" s="69">
        <v>6838937</v>
      </c>
    </row>
    <row r="69" spans="1:34" ht="13" x14ac:dyDescent="0.25">
      <c r="A69" s="25" t="s">
        <v>96</v>
      </c>
      <c r="B69" s="34">
        <v>10362102</v>
      </c>
      <c r="C69" s="34">
        <v>10304607</v>
      </c>
      <c r="D69" s="34">
        <v>10312548</v>
      </c>
      <c r="E69" s="34">
        <v>10325697</v>
      </c>
      <c r="F69" s="34">
        <v>10334013</v>
      </c>
      <c r="G69" s="34">
        <v>10333161</v>
      </c>
      <c r="H69" s="34">
        <v>10321344</v>
      </c>
      <c r="I69" s="34">
        <v>10309137</v>
      </c>
      <c r="J69" s="34">
        <v>10299125</v>
      </c>
      <c r="K69" s="34">
        <v>10289621</v>
      </c>
      <c r="L69" s="34">
        <v>10278098</v>
      </c>
      <c r="M69" s="34">
        <v>10232027</v>
      </c>
      <c r="N69" s="34">
        <v>10201182</v>
      </c>
      <c r="O69" s="34">
        <v>10192649</v>
      </c>
      <c r="P69" s="34">
        <v>10195347</v>
      </c>
      <c r="Q69" s="34">
        <v>10198855</v>
      </c>
      <c r="R69" s="34">
        <v>10223577</v>
      </c>
      <c r="S69" s="34">
        <v>10254233</v>
      </c>
      <c r="T69" s="34">
        <v>10343422</v>
      </c>
      <c r="U69" s="34">
        <v>10425783</v>
      </c>
      <c r="V69" s="34">
        <v>10462088</v>
      </c>
      <c r="W69" s="34">
        <v>10486731</v>
      </c>
      <c r="X69" s="34">
        <v>10505445</v>
      </c>
      <c r="Y69" s="34">
        <v>10516125</v>
      </c>
      <c r="Z69" s="34">
        <v>10512419</v>
      </c>
      <c r="AA69" s="34">
        <v>10538275</v>
      </c>
      <c r="AB69" s="34">
        <v>10553843</v>
      </c>
      <c r="AC69" s="34">
        <v>10578820</v>
      </c>
      <c r="AD69" s="34">
        <v>10610055</v>
      </c>
      <c r="AE69" s="34">
        <v>10649800</v>
      </c>
      <c r="AF69" s="34">
        <v>10693939</v>
      </c>
      <c r="AG69" s="34">
        <v>10494836</v>
      </c>
      <c r="AH69" s="34">
        <v>10516707</v>
      </c>
    </row>
    <row r="70" spans="1:34" ht="13" x14ac:dyDescent="0.25">
      <c r="A70" s="25" t="s">
        <v>14</v>
      </c>
      <c r="B70" s="69">
        <v>5135409</v>
      </c>
      <c r="C70" s="69">
        <v>5146469</v>
      </c>
      <c r="D70" s="69">
        <v>5162126</v>
      </c>
      <c r="E70" s="69">
        <v>5180614</v>
      </c>
      <c r="F70" s="69">
        <v>5196642</v>
      </c>
      <c r="G70" s="69">
        <v>5215718</v>
      </c>
      <c r="H70" s="69">
        <v>5251027</v>
      </c>
      <c r="I70" s="69">
        <v>5275121</v>
      </c>
      <c r="J70" s="69">
        <v>5294860</v>
      </c>
      <c r="K70" s="69">
        <v>5313577</v>
      </c>
      <c r="L70" s="69">
        <v>5330020</v>
      </c>
      <c r="M70" s="69">
        <v>5349212</v>
      </c>
      <c r="N70" s="69">
        <v>5368354</v>
      </c>
      <c r="O70" s="69">
        <v>5383507</v>
      </c>
      <c r="P70" s="69">
        <v>5397640</v>
      </c>
      <c r="Q70" s="69">
        <v>5411405</v>
      </c>
      <c r="R70" s="69">
        <v>5427459</v>
      </c>
      <c r="S70" s="69">
        <v>5447084</v>
      </c>
      <c r="T70" s="69">
        <v>5475791</v>
      </c>
      <c r="U70" s="69">
        <v>5511451</v>
      </c>
      <c r="V70" s="69">
        <v>5534738</v>
      </c>
      <c r="W70" s="69">
        <v>5560628</v>
      </c>
      <c r="X70" s="69">
        <v>5580516</v>
      </c>
      <c r="Y70" s="69">
        <v>5602628</v>
      </c>
      <c r="Z70" s="69">
        <v>5627235</v>
      </c>
      <c r="AA70" s="69">
        <v>5659715</v>
      </c>
      <c r="AB70" s="69">
        <v>5707251</v>
      </c>
      <c r="AC70" s="69">
        <v>5748769</v>
      </c>
      <c r="AD70" s="69">
        <v>5781190</v>
      </c>
      <c r="AE70" s="69">
        <v>5806081</v>
      </c>
      <c r="AF70" s="69">
        <v>5822763</v>
      </c>
      <c r="AG70" s="69">
        <v>5840045</v>
      </c>
      <c r="AH70" s="69">
        <v>5873420</v>
      </c>
    </row>
    <row r="71" spans="1:34" ht="13" x14ac:dyDescent="0.25">
      <c r="A71" s="25" t="s">
        <v>15</v>
      </c>
      <c r="B71" s="34">
        <v>62679035</v>
      </c>
      <c r="C71" s="34">
        <v>79753227</v>
      </c>
      <c r="D71" s="34">
        <v>80274564</v>
      </c>
      <c r="E71" s="34">
        <v>80974632</v>
      </c>
      <c r="F71" s="34">
        <v>81338093</v>
      </c>
      <c r="G71" s="34">
        <v>81538603</v>
      </c>
      <c r="H71" s="34">
        <v>81817499</v>
      </c>
      <c r="I71" s="34">
        <v>82012162</v>
      </c>
      <c r="J71" s="34">
        <v>82057379</v>
      </c>
      <c r="K71" s="34">
        <v>82037011</v>
      </c>
      <c r="L71" s="34">
        <v>82163475</v>
      </c>
      <c r="M71" s="34">
        <v>82259540</v>
      </c>
      <c r="N71" s="34">
        <v>82440309</v>
      </c>
      <c r="O71" s="34">
        <v>82536680</v>
      </c>
      <c r="P71" s="34">
        <v>82531671</v>
      </c>
      <c r="Q71" s="34">
        <v>82500849</v>
      </c>
      <c r="R71" s="34">
        <v>82437995</v>
      </c>
      <c r="S71" s="34">
        <v>82314906</v>
      </c>
      <c r="T71" s="34">
        <v>82217837</v>
      </c>
      <c r="U71" s="34">
        <v>82002356</v>
      </c>
      <c r="V71" s="34">
        <v>81802257</v>
      </c>
      <c r="W71" s="34">
        <v>80222065</v>
      </c>
      <c r="X71" s="34">
        <v>80327900</v>
      </c>
      <c r="Y71" s="34">
        <v>80523746</v>
      </c>
      <c r="Z71" s="34">
        <v>80767463</v>
      </c>
      <c r="AA71" s="34">
        <v>81197537</v>
      </c>
      <c r="AB71" s="34">
        <v>82175684</v>
      </c>
      <c r="AC71" s="34">
        <v>82521653</v>
      </c>
      <c r="AD71" s="34">
        <v>82792351</v>
      </c>
      <c r="AE71" s="34">
        <v>83019213</v>
      </c>
      <c r="AF71" s="34">
        <v>83166711</v>
      </c>
      <c r="AG71" s="34">
        <v>83155031</v>
      </c>
      <c r="AH71" s="34">
        <v>83237124</v>
      </c>
    </row>
    <row r="72" spans="1:34" ht="13" x14ac:dyDescent="0.25">
      <c r="A72" s="25" t="s">
        <v>16</v>
      </c>
      <c r="B72" s="69">
        <v>1570599</v>
      </c>
      <c r="C72" s="69">
        <v>1567749</v>
      </c>
      <c r="D72" s="69">
        <v>1554878</v>
      </c>
      <c r="E72" s="69">
        <v>1511303</v>
      </c>
      <c r="F72" s="69">
        <v>1476952</v>
      </c>
      <c r="G72" s="69">
        <v>1448075</v>
      </c>
      <c r="H72" s="69">
        <v>1425192</v>
      </c>
      <c r="I72" s="69">
        <v>1405996</v>
      </c>
      <c r="J72" s="69">
        <v>1393074</v>
      </c>
      <c r="K72" s="69">
        <v>1379237</v>
      </c>
      <c r="L72" s="69">
        <v>1401250</v>
      </c>
      <c r="M72" s="69">
        <v>1392720</v>
      </c>
      <c r="N72" s="69">
        <v>1383510</v>
      </c>
      <c r="O72" s="69">
        <v>1375190</v>
      </c>
      <c r="P72" s="69">
        <v>1366250</v>
      </c>
      <c r="Q72" s="69">
        <v>1358850</v>
      </c>
      <c r="R72" s="69">
        <v>1350700</v>
      </c>
      <c r="S72" s="69">
        <v>1342920</v>
      </c>
      <c r="T72" s="69">
        <v>1338440</v>
      </c>
      <c r="U72" s="69">
        <v>1335740</v>
      </c>
      <c r="V72" s="69">
        <v>1333290</v>
      </c>
      <c r="W72" s="69">
        <v>1329660</v>
      </c>
      <c r="X72" s="69">
        <v>1325217</v>
      </c>
      <c r="Y72" s="69">
        <v>1320174</v>
      </c>
      <c r="Z72" s="69">
        <v>1315819</v>
      </c>
      <c r="AA72" s="69">
        <v>1314870</v>
      </c>
      <c r="AB72" s="69">
        <v>1315944</v>
      </c>
      <c r="AC72" s="69">
        <v>1315635</v>
      </c>
      <c r="AD72" s="69">
        <v>1319133</v>
      </c>
      <c r="AE72" s="69">
        <v>1324820</v>
      </c>
      <c r="AF72" s="69">
        <v>1328976</v>
      </c>
      <c r="AG72" s="69">
        <v>1330068</v>
      </c>
      <c r="AH72" s="69">
        <v>1331796</v>
      </c>
    </row>
    <row r="73" spans="1:34" ht="13" x14ac:dyDescent="0.25">
      <c r="A73" s="25" t="s">
        <v>17</v>
      </c>
      <c r="B73" s="34">
        <v>3506970</v>
      </c>
      <c r="C73" s="34">
        <v>3520977</v>
      </c>
      <c r="D73" s="34">
        <v>3547492</v>
      </c>
      <c r="E73" s="34">
        <v>3569367</v>
      </c>
      <c r="F73" s="34">
        <v>3583154</v>
      </c>
      <c r="G73" s="34">
        <v>3597617</v>
      </c>
      <c r="H73" s="34">
        <v>3620065</v>
      </c>
      <c r="I73" s="34">
        <v>3654955</v>
      </c>
      <c r="J73" s="34">
        <v>3693386</v>
      </c>
      <c r="K73" s="34">
        <v>3732006</v>
      </c>
      <c r="L73" s="34">
        <v>3777565</v>
      </c>
      <c r="M73" s="34">
        <v>3832783</v>
      </c>
      <c r="N73" s="34">
        <v>3899702</v>
      </c>
      <c r="O73" s="34">
        <v>3964191</v>
      </c>
      <c r="P73" s="34">
        <v>4028851</v>
      </c>
      <c r="Q73" s="34">
        <v>4111672</v>
      </c>
      <c r="R73" s="34">
        <v>4208156</v>
      </c>
      <c r="S73" s="34">
        <v>4340118</v>
      </c>
      <c r="T73" s="34">
        <v>4457765</v>
      </c>
      <c r="U73" s="34">
        <v>4521322</v>
      </c>
      <c r="V73" s="34">
        <v>4549428</v>
      </c>
      <c r="W73" s="34">
        <v>4570881</v>
      </c>
      <c r="X73" s="34">
        <v>4589287</v>
      </c>
      <c r="Y73" s="34">
        <v>4609779</v>
      </c>
      <c r="Z73" s="34">
        <v>4637852</v>
      </c>
      <c r="AA73" s="34">
        <v>4677627</v>
      </c>
      <c r="AB73" s="34">
        <v>4726286</v>
      </c>
      <c r="AC73" s="34">
        <v>4784383</v>
      </c>
      <c r="AD73" s="34">
        <v>4830392</v>
      </c>
      <c r="AE73" s="34">
        <v>4904240</v>
      </c>
      <c r="AF73" s="34">
        <v>4964440</v>
      </c>
      <c r="AG73" s="34">
        <v>5006324</v>
      </c>
      <c r="AH73" s="34">
        <v>5060004</v>
      </c>
    </row>
    <row r="74" spans="1:34" ht="13" x14ac:dyDescent="0.25">
      <c r="A74" s="25" t="s">
        <v>18</v>
      </c>
      <c r="B74" s="69">
        <v>10120892</v>
      </c>
      <c r="C74" s="69">
        <v>10272691</v>
      </c>
      <c r="D74" s="69">
        <v>10367163</v>
      </c>
      <c r="E74" s="69">
        <v>10430958</v>
      </c>
      <c r="F74" s="69">
        <v>10489871</v>
      </c>
      <c r="G74" s="69">
        <v>10535973</v>
      </c>
      <c r="H74" s="69">
        <v>10588332</v>
      </c>
      <c r="I74" s="69">
        <v>10629267</v>
      </c>
      <c r="J74" s="69">
        <v>10693250</v>
      </c>
      <c r="K74" s="69">
        <v>10747768</v>
      </c>
      <c r="L74" s="69">
        <v>10775627</v>
      </c>
      <c r="M74" s="69">
        <v>10835989</v>
      </c>
      <c r="N74" s="69">
        <v>10888274</v>
      </c>
      <c r="O74" s="69">
        <v>10915770</v>
      </c>
      <c r="P74" s="69">
        <v>10940369</v>
      </c>
      <c r="Q74" s="69">
        <v>10969912</v>
      </c>
      <c r="R74" s="69">
        <v>11004716</v>
      </c>
      <c r="S74" s="69">
        <v>11036008</v>
      </c>
      <c r="T74" s="69">
        <v>11060937</v>
      </c>
      <c r="U74" s="69">
        <v>11094745</v>
      </c>
      <c r="V74" s="69">
        <v>11119289</v>
      </c>
      <c r="W74" s="69">
        <v>11123392</v>
      </c>
      <c r="X74" s="69">
        <v>11086406</v>
      </c>
      <c r="Y74" s="69">
        <v>11003615</v>
      </c>
      <c r="Z74" s="69">
        <v>10926807</v>
      </c>
      <c r="AA74" s="69">
        <v>10858018</v>
      </c>
      <c r="AB74" s="69">
        <v>10783748</v>
      </c>
      <c r="AC74" s="69">
        <v>10768193</v>
      </c>
      <c r="AD74" s="69">
        <v>10741165</v>
      </c>
      <c r="AE74" s="69">
        <v>10724599</v>
      </c>
      <c r="AF74" s="69">
        <v>10718565</v>
      </c>
      <c r="AG74" s="69">
        <v>10678632</v>
      </c>
      <c r="AH74" s="69">
        <v>10459782</v>
      </c>
    </row>
    <row r="75" spans="1:34" ht="13" x14ac:dyDescent="0.25">
      <c r="A75" s="25" t="s">
        <v>19</v>
      </c>
      <c r="B75" s="34">
        <v>38853227</v>
      </c>
      <c r="C75" s="34">
        <v>38881416</v>
      </c>
      <c r="D75" s="34">
        <v>39051336</v>
      </c>
      <c r="E75" s="34">
        <v>39264034</v>
      </c>
      <c r="F75" s="34">
        <v>39458489</v>
      </c>
      <c r="G75" s="34">
        <v>39639726</v>
      </c>
      <c r="H75" s="34">
        <v>39808374</v>
      </c>
      <c r="I75" s="34">
        <v>39971329</v>
      </c>
      <c r="J75" s="34">
        <v>40143449</v>
      </c>
      <c r="K75" s="34">
        <v>40303568</v>
      </c>
      <c r="L75" s="34">
        <v>40470182</v>
      </c>
      <c r="M75" s="34">
        <v>40665545</v>
      </c>
      <c r="N75" s="34">
        <v>41035278</v>
      </c>
      <c r="O75" s="34">
        <v>41827838</v>
      </c>
      <c r="P75" s="34">
        <v>42547451</v>
      </c>
      <c r="Q75" s="34">
        <v>43296338</v>
      </c>
      <c r="R75" s="34">
        <v>44009971</v>
      </c>
      <c r="S75" s="34">
        <v>44784666</v>
      </c>
      <c r="T75" s="34">
        <v>45668939</v>
      </c>
      <c r="U75" s="34">
        <v>46239273</v>
      </c>
      <c r="V75" s="34">
        <v>46486619</v>
      </c>
      <c r="W75" s="34">
        <v>46667174</v>
      </c>
      <c r="X75" s="34">
        <v>46818219</v>
      </c>
      <c r="Y75" s="34">
        <v>46727890</v>
      </c>
      <c r="Z75" s="34">
        <v>46512199</v>
      </c>
      <c r="AA75" s="34">
        <v>46449565</v>
      </c>
      <c r="AB75" s="34">
        <v>46440099</v>
      </c>
      <c r="AC75" s="34">
        <v>46528024</v>
      </c>
      <c r="AD75" s="34">
        <v>46658447</v>
      </c>
      <c r="AE75" s="34">
        <v>46937060</v>
      </c>
      <c r="AF75" s="34">
        <v>47332614</v>
      </c>
      <c r="AG75" s="34">
        <v>47398695</v>
      </c>
      <c r="AH75" s="34">
        <v>47432893</v>
      </c>
    </row>
    <row r="76" spans="1:34" ht="13" x14ac:dyDescent="0.25">
      <c r="A76" s="25" t="s">
        <v>20</v>
      </c>
      <c r="B76" s="69" t="s">
        <v>4</v>
      </c>
      <c r="C76" s="69">
        <v>58313439</v>
      </c>
      <c r="D76" s="69">
        <v>58604851</v>
      </c>
      <c r="E76" s="69">
        <v>58885929</v>
      </c>
      <c r="F76" s="69">
        <v>59104320</v>
      </c>
      <c r="G76" s="69">
        <v>59315139</v>
      </c>
      <c r="H76" s="69">
        <v>59522297</v>
      </c>
      <c r="I76" s="69">
        <v>59726386</v>
      </c>
      <c r="J76" s="69">
        <v>59934884</v>
      </c>
      <c r="K76" s="69">
        <v>60158533</v>
      </c>
      <c r="L76" s="69">
        <v>60545022</v>
      </c>
      <c r="M76" s="69">
        <v>60979315</v>
      </c>
      <c r="N76" s="69">
        <v>61424036</v>
      </c>
      <c r="O76" s="69">
        <v>61864088</v>
      </c>
      <c r="P76" s="69">
        <v>62292241</v>
      </c>
      <c r="Q76" s="69">
        <v>62772870</v>
      </c>
      <c r="R76" s="69">
        <v>63229635</v>
      </c>
      <c r="S76" s="69">
        <v>63645065</v>
      </c>
      <c r="T76" s="69">
        <v>64007193</v>
      </c>
      <c r="U76" s="69">
        <v>64350226</v>
      </c>
      <c r="V76" s="69">
        <v>64658856</v>
      </c>
      <c r="W76" s="69">
        <v>64978721</v>
      </c>
      <c r="X76" s="69">
        <v>65276983</v>
      </c>
      <c r="Y76" s="69">
        <v>65600350</v>
      </c>
      <c r="Z76" s="69">
        <v>66165980</v>
      </c>
      <c r="AA76" s="69">
        <v>66458153</v>
      </c>
      <c r="AB76" s="69">
        <v>66638391</v>
      </c>
      <c r="AC76" s="69">
        <v>66809816</v>
      </c>
      <c r="AD76" s="69">
        <v>67026224</v>
      </c>
      <c r="AE76" s="69">
        <v>67177636</v>
      </c>
      <c r="AF76" s="69">
        <v>67320216</v>
      </c>
      <c r="AG76" s="69">
        <v>67656682</v>
      </c>
      <c r="AH76" s="69">
        <v>67871925</v>
      </c>
    </row>
    <row r="77" spans="1:34" ht="13" x14ac:dyDescent="0.25">
      <c r="A77" s="25" t="s">
        <v>21</v>
      </c>
      <c r="B77" s="34">
        <v>4772556</v>
      </c>
      <c r="C77" s="34">
        <v>4782179</v>
      </c>
      <c r="D77" s="34">
        <v>4595865</v>
      </c>
      <c r="E77" s="34">
        <v>4555771</v>
      </c>
      <c r="F77" s="34">
        <v>4645155</v>
      </c>
      <c r="G77" s="34">
        <v>4658893</v>
      </c>
      <c r="H77" s="34">
        <v>4581167</v>
      </c>
      <c r="I77" s="34">
        <v>4533028</v>
      </c>
      <c r="J77" s="34">
        <v>4536812</v>
      </c>
      <c r="K77" s="34">
        <v>4527460</v>
      </c>
      <c r="L77" s="34">
        <v>4497735</v>
      </c>
      <c r="M77" s="34">
        <v>4295406</v>
      </c>
      <c r="N77" s="34">
        <v>4305494</v>
      </c>
      <c r="O77" s="34">
        <v>4305384</v>
      </c>
      <c r="P77" s="34">
        <v>4305725</v>
      </c>
      <c r="Q77" s="34">
        <v>4310861</v>
      </c>
      <c r="R77" s="34">
        <v>4312487</v>
      </c>
      <c r="S77" s="34">
        <v>4313530</v>
      </c>
      <c r="T77" s="34">
        <v>4311967</v>
      </c>
      <c r="U77" s="34">
        <v>4309796</v>
      </c>
      <c r="V77" s="34">
        <v>4302847</v>
      </c>
      <c r="W77" s="34">
        <v>4289857</v>
      </c>
      <c r="X77" s="34">
        <v>4275984</v>
      </c>
      <c r="Y77" s="34">
        <v>4262140</v>
      </c>
      <c r="Z77" s="34">
        <v>4246809</v>
      </c>
      <c r="AA77" s="34">
        <v>4225316</v>
      </c>
      <c r="AB77" s="34">
        <v>4190669</v>
      </c>
      <c r="AC77" s="34">
        <v>4154213</v>
      </c>
      <c r="AD77" s="34">
        <v>4105493</v>
      </c>
      <c r="AE77" s="34">
        <v>4076246</v>
      </c>
      <c r="AF77" s="34">
        <v>4058165</v>
      </c>
      <c r="AG77" s="34">
        <v>4036355</v>
      </c>
      <c r="AH77" s="34">
        <v>3862305</v>
      </c>
    </row>
    <row r="78" spans="1:34" ht="13" x14ac:dyDescent="0.25">
      <c r="A78" s="25" t="s">
        <v>22</v>
      </c>
      <c r="B78" s="69">
        <v>56694360</v>
      </c>
      <c r="C78" s="69">
        <v>56744119</v>
      </c>
      <c r="D78" s="69">
        <v>56772923</v>
      </c>
      <c r="E78" s="69">
        <v>56821250</v>
      </c>
      <c r="F78" s="69">
        <v>56842392</v>
      </c>
      <c r="G78" s="69">
        <v>56844408</v>
      </c>
      <c r="H78" s="69">
        <v>56844197</v>
      </c>
      <c r="I78" s="69">
        <v>56876364</v>
      </c>
      <c r="J78" s="69">
        <v>56904379</v>
      </c>
      <c r="K78" s="69">
        <v>56909109</v>
      </c>
      <c r="L78" s="69">
        <v>56923524</v>
      </c>
      <c r="M78" s="69">
        <v>56960692</v>
      </c>
      <c r="N78" s="69">
        <v>56987507</v>
      </c>
      <c r="O78" s="69">
        <v>57130506</v>
      </c>
      <c r="P78" s="69">
        <v>57495900</v>
      </c>
      <c r="Q78" s="69">
        <v>57874753</v>
      </c>
      <c r="R78" s="69">
        <v>58064214</v>
      </c>
      <c r="S78" s="69">
        <v>58223744</v>
      </c>
      <c r="T78" s="69">
        <v>58652875</v>
      </c>
      <c r="U78" s="69">
        <v>59000586</v>
      </c>
      <c r="V78" s="69">
        <v>59190143</v>
      </c>
      <c r="W78" s="69">
        <v>59364690</v>
      </c>
      <c r="X78" s="69">
        <v>59394207</v>
      </c>
      <c r="Y78" s="69">
        <v>59685227</v>
      </c>
      <c r="Z78" s="69">
        <v>60782668</v>
      </c>
      <c r="AA78" s="69">
        <v>60795612</v>
      </c>
      <c r="AB78" s="69">
        <v>60665551</v>
      </c>
      <c r="AC78" s="69">
        <v>60589445</v>
      </c>
      <c r="AD78" s="69">
        <v>60483973</v>
      </c>
      <c r="AE78" s="69">
        <v>59816673</v>
      </c>
      <c r="AF78" s="69">
        <v>59641488</v>
      </c>
      <c r="AG78" s="69">
        <v>59236213</v>
      </c>
      <c r="AH78" s="69">
        <v>59030133</v>
      </c>
    </row>
    <row r="79" spans="1:34" ht="13" x14ac:dyDescent="0.25">
      <c r="A79" s="25" t="s">
        <v>23</v>
      </c>
      <c r="B79" s="34">
        <v>572655</v>
      </c>
      <c r="C79" s="34">
        <v>587141</v>
      </c>
      <c r="D79" s="34">
        <v>603069</v>
      </c>
      <c r="E79" s="34">
        <v>619231</v>
      </c>
      <c r="F79" s="34">
        <v>632944</v>
      </c>
      <c r="G79" s="34">
        <v>645399</v>
      </c>
      <c r="H79" s="34">
        <v>656333</v>
      </c>
      <c r="I79" s="34">
        <v>666313</v>
      </c>
      <c r="J79" s="34">
        <v>675215</v>
      </c>
      <c r="K79" s="34">
        <v>682862</v>
      </c>
      <c r="L79" s="34">
        <v>690497</v>
      </c>
      <c r="M79" s="34">
        <v>697549</v>
      </c>
      <c r="N79" s="34">
        <v>705539</v>
      </c>
      <c r="O79" s="34">
        <v>713720</v>
      </c>
      <c r="P79" s="34">
        <v>722893</v>
      </c>
      <c r="Q79" s="34">
        <v>733067</v>
      </c>
      <c r="R79" s="34">
        <v>744013</v>
      </c>
      <c r="S79" s="34">
        <v>757916</v>
      </c>
      <c r="T79" s="34">
        <v>776333</v>
      </c>
      <c r="U79" s="34">
        <v>796930</v>
      </c>
      <c r="V79" s="34">
        <v>819140</v>
      </c>
      <c r="W79" s="34">
        <v>839751</v>
      </c>
      <c r="X79" s="34">
        <v>862011</v>
      </c>
      <c r="Y79" s="34">
        <v>865878</v>
      </c>
      <c r="Z79" s="34">
        <v>858000</v>
      </c>
      <c r="AA79" s="34">
        <v>847008</v>
      </c>
      <c r="AB79" s="34">
        <v>848319</v>
      </c>
      <c r="AC79" s="34">
        <v>854802</v>
      </c>
      <c r="AD79" s="34">
        <v>864236</v>
      </c>
      <c r="AE79" s="34">
        <v>875899</v>
      </c>
      <c r="AF79" s="34">
        <v>888005</v>
      </c>
      <c r="AG79" s="34">
        <v>896007</v>
      </c>
      <c r="AH79" s="34">
        <v>904705</v>
      </c>
    </row>
    <row r="80" spans="1:34" ht="13" x14ac:dyDescent="0.25">
      <c r="A80" s="25" t="s">
        <v>24</v>
      </c>
      <c r="B80" s="69">
        <v>2668140</v>
      </c>
      <c r="C80" s="69">
        <v>2658161</v>
      </c>
      <c r="D80" s="69">
        <v>2643000</v>
      </c>
      <c r="E80" s="69">
        <v>2585675</v>
      </c>
      <c r="F80" s="69">
        <v>2540904</v>
      </c>
      <c r="G80" s="69">
        <v>2500580</v>
      </c>
      <c r="H80" s="69">
        <v>2469531</v>
      </c>
      <c r="I80" s="69">
        <v>2444912</v>
      </c>
      <c r="J80" s="69">
        <v>2420789</v>
      </c>
      <c r="K80" s="69">
        <v>2399248</v>
      </c>
      <c r="L80" s="69">
        <v>2381715</v>
      </c>
      <c r="M80" s="69">
        <v>2353384</v>
      </c>
      <c r="N80" s="69">
        <v>2320956</v>
      </c>
      <c r="O80" s="69">
        <v>2299390</v>
      </c>
      <c r="P80" s="69">
        <v>2276520</v>
      </c>
      <c r="Q80" s="69">
        <v>2249724</v>
      </c>
      <c r="R80" s="69">
        <v>2227874</v>
      </c>
      <c r="S80" s="69">
        <v>2208840</v>
      </c>
      <c r="T80" s="69">
        <v>2191810</v>
      </c>
      <c r="U80" s="69">
        <v>2162834</v>
      </c>
      <c r="V80" s="69">
        <v>2120504</v>
      </c>
      <c r="W80" s="69">
        <v>2074605</v>
      </c>
      <c r="X80" s="69">
        <v>2044813</v>
      </c>
      <c r="Y80" s="69">
        <v>2023825</v>
      </c>
      <c r="Z80" s="69">
        <v>2001468</v>
      </c>
      <c r="AA80" s="69">
        <v>1986096</v>
      </c>
      <c r="AB80" s="69">
        <v>1968957</v>
      </c>
      <c r="AC80" s="69">
        <v>1950116</v>
      </c>
      <c r="AD80" s="69">
        <v>1934379</v>
      </c>
      <c r="AE80" s="69">
        <v>1919968</v>
      </c>
      <c r="AF80" s="69">
        <v>1907675</v>
      </c>
      <c r="AG80" s="69">
        <v>1893223</v>
      </c>
      <c r="AH80" s="69">
        <v>1875757</v>
      </c>
    </row>
    <row r="81" spans="1:34" ht="13" x14ac:dyDescent="0.25">
      <c r="A81" s="25" t="s">
        <v>25</v>
      </c>
      <c r="B81" s="34">
        <v>3693708</v>
      </c>
      <c r="C81" s="34">
        <v>3701968</v>
      </c>
      <c r="D81" s="34">
        <v>3706299</v>
      </c>
      <c r="E81" s="34">
        <v>3693929</v>
      </c>
      <c r="F81" s="34">
        <v>3671296</v>
      </c>
      <c r="G81" s="34">
        <v>3642991</v>
      </c>
      <c r="H81" s="34">
        <v>3615212</v>
      </c>
      <c r="I81" s="34">
        <v>3588013</v>
      </c>
      <c r="J81" s="34">
        <v>3562261</v>
      </c>
      <c r="K81" s="34">
        <v>3536401</v>
      </c>
      <c r="L81" s="34">
        <v>3512074</v>
      </c>
      <c r="M81" s="34">
        <v>3486998</v>
      </c>
      <c r="N81" s="34">
        <v>3454637</v>
      </c>
      <c r="O81" s="34">
        <v>3431497</v>
      </c>
      <c r="P81" s="34">
        <v>3398929</v>
      </c>
      <c r="Q81" s="34">
        <v>3355220</v>
      </c>
      <c r="R81" s="34">
        <v>3289835</v>
      </c>
      <c r="S81" s="34">
        <v>3249983</v>
      </c>
      <c r="T81" s="34">
        <v>3212605</v>
      </c>
      <c r="U81" s="34">
        <v>3183856</v>
      </c>
      <c r="V81" s="34">
        <v>3141976</v>
      </c>
      <c r="W81" s="34">
        <v>3052588</v>
      </c>
      <c r="X81" s="34">
        <v>3003641</v>
      </c>
      <c r="Y81" s="34">
        <v>2971905</v>
      </c>
      <c r="Z81" s="34">
        <v>2943472</v>
      </c>
      <c r="AA81" s="34">
        <v>2921262</v>
      </c>
      <c r="AB81" s="34">
        <v>2888558</v>
      </c>
      <c r="AC81" s="34">
        <v>2847904</v>
      </c>
      <c r="AD81" s="34">
        <v>2808901</v>
      </c>
      <c r="AE81" s="34">
        <v>2794184</v>
      </c>
      <c r="AF81" s="34">
        <v>2794090</v>
      </c>
      <c r="AG81" s="34">
        <v>2795680</v>
      </c>
      <c r="AH81" s="34">
        <v>2805998</v>
      </c>
    </row>
    <row r="82" spans="1:34" ht="13" x14ac:dyDescent="0.25">
      <c r="A82" s="25" t="s">
        <v>26</v>
      </c>
      <c r="B82" s="69">
        <v>379300</v>
      </c>
      <c r="C82" s="69">
        <v>384400</v>
      </c>
      <c r="D82" s="69">
        <v>389600</v>
      </c>
      <c r="E82" s="69">
        <v>394750</v>
      </c>
      <c r="F82" s="69">
        <v>400200</v>
      </c>
      <c r="G82" s="69">
        <v>405650</v>
      </c>
      <c r="H82" s="69">
        <v>411600</v>
      </c>
      <c r="I82" s="69">
        <v>416850</v>
      </c>
      <c r="J82" s="69">
        <v>422050</v>
      </c>
      <c r="K82" s="69">
        <v>427350</v>
      </c>
      <c r="L82" s="69">
        <v>433600</v>
      </c>
      <c r="M82" s="69">
        <v>439000</v>
      </c>
      <c r="N82" s="69">
        <v>444050</v>
      </c>
      <c r="O82" s="69">
        <v>448300</v>
      </c>
      <c r="P82" s="69">
        <v>454960</v>
      </c>
      <c r="Q82" s="69">
        <v>461230</v>
      </c>
      <c r="R82" s="69">
        <v>469086</v>
      </c>
      <c r="S82" s="69">
        <v>476187</v>
      </c>
      <c r="T82" s="69">
        <v>483799</v>
      </c>
      <c r="U82" s="69">
        <v>493500</v>
      </c>
      <c r="V82" s="69">
        <v>502066</v>
      </c>
      <c r="W82" s="69">
        <v>511840</v>
      </c>
      <c r="X82" s="69">
        <v>524853</v>
      </c>
      <c r="Y82" s="69">
        <v>537039</v>
      </c>
      <c r="Z82" s="69">
        <v>549680</v>
      </c>
      <c r="AA82" s="69">
        <v>562958</v>
      </c>
      <c r="AB82" s="69">
        <v>576249</v>
      </c>
      <c r="AC82" s="69">
        <v>590667</v>
      </c>
      <c r="AD82" s="69">
        <v>602005</v>
      </c>
      <c r="AE82" s="69">
        <v>613894</v>
      </c>
      <c r="AF82" s="69">
        <v>626108</v>
      </c>
      <c r="AG82" s="69">
        <v>634730</v>
      </c>
      <c r="AH82" s="69">
        <v>645397</v>
      </c>
    </row>
    <row r="83" spans="1:34" ht="13" x14ac:dyDescent="0.25">
      <c r="A83" s="25" t="s">
        <v>27</v>
      </c>
      <c r="B83" s="34">
        <v>10374823</v>
      </c>
      <c r="C83" s="34">
        <v>10373153</v>
      </c>
      <c r="D83" s="34">
        <v>10373647</v>
      </c>
      <c r="E83" s="34">
        <v>10365035</v>
      </c>
      <c r="F83" s="34">
        <v>10350010</v>
      </c>
      <c r="G83" s="34">
        <v>10336700</v>
      </c>
      <c r="H83" s="34">
        <v>10321229</v>
      </c>
      <c r="I83" s="34">
        <v>10301247</v>
      </c>
      <c r="J83" s="34">
        <v>10279724</v>
      </c>
      <c r="K83" s="34">
        <v>10253416</v>
      </c>
      <c r="L83" s="34">
        <v>10221644</v>
      </c>
      <c r="M83" s="34">
        <v>10200298</v>
      </c>
      <c r="N83" s="34">
        <v>10174853</v>
      </c>
      <c r="O83" s="34">
        <v>10142362</v>
      </c>
      <c r="P83" s="34">
        <v>10116742</v>
      </c>
      <c r="Q83" s="34">
        <v>10097549</v>
      </c>
      <c r="R83" s="34">
        <v>10076581</v>
      </c>
      <c r="S83" s="34">
        <v>10066158</v>
      </c>
      <c r="T83" s="34">
        <v>10045401</v>
      </c>
      <c r="U83" s="34">
        <v>10030975</v>
      </c>
      <c r="V83" s="34">
        <v>10014324</v>
      </c>
      <c r="W83" s="34">
        <v>9985722</v>
      </c>
      <c r="X83" s="34">
        <v>9931925</v>
      </c>
      <c r="Y83" s="34">
        <v>9908798</v>
      </c>
      <c r="Z83" s="34">
        <v>9877365</v>
      </c>
      <c r="AA83" s="34">
        <v>9855571</v>
      </c>
      <c r="AB83" s="34">
        <v>9830485</v>
      </c>
      <c r="AC83" s="34">
        <v>9797561</v>
      </c>
      <c r="AD83" s="34">
        <v>9778371</v>
      </c>
      <c r="AE83" s="34">
        <v>9772756</v>
      </c>
      <c r="AF83" s="34">
        <v>9769526</v>
      </c>
      <c r="AG83" s="34">
        <v>9730772</v>
      </c>
      <c r="AH83" s="34">
        <v>9689010</v>
      </c>
    </row>
    <row r="84" spans="1:34" ht="13" x14ac:dyDescent="0.25">
      <c r="A84" s="25" t="s">
        <v>28</v>
      </c>
      <c r="B84" s="69">
        <v>352430</v>
      </c>
      <c r="C84" s="69">
        <v>361908</v>
      </c>
      <c r="D84" s="69">
        <v>365781</v>
      </c>
      <c r="E84" s="69">
        <v>369455</v>
      </c>
      <c r="F84" s="69">
        <v>373161</v>
      </c>
      <c r="G84" s="69">
        <v>376433</v>
      </c>
      <c r="H84" s="69">
        <v>378404</v>
      </c>
      <c r="I84" s="69">
        <v>381405</v>
      </c>
      <c r="J84" s="69">
        <v>384176</v>
      </c>
      <c r="K84" s="69">
        <v>386397</v>
      </c>
      <c r="L84" s="69">
        <v>388759</v>
      </c>
      <c r="M84" s="69">
        <v>391415</v>
      </c>
      <c r="N84" s="69">
        <v>394641</v>
      </c>
      <c r="O84" s="69">
        <v>397296</v>
      </c>
      <c r="P84" s="69">
        <v>399867</v>
      </c>
      <c r="Q84" s="69">
        <v>402668</v>
      </c>
      <c r="R84" s="69">
        <v>404999</v>
      </c>
      <c r="S84" s="69">
        <v>405616</v>
      </c>
      <c r="T84" s="69">
        <v>407832</v>
      </c>
      <c r="U84" s="69">
        <v>410926</v>
      </c>
      <c r="V84" s="69">
        <v>414027</v>
      </c>
      <c r="W84" s="69">
        <v>414989</v>
      </c>
      <c r="X84" s="69">
        <v>417546</v>
      </c>
      <c r="Y84" s="69">
        <v>422509</v>
      </c>
      <c r="Z84" s="69">
        <v>429424</v>
      </c>
      <c r="AA84" s="69">
        <v>439691</v>
      </c>
      <c r="AB84" s="69">
        <v>450415</v>
      </c>
      <c r="AC84" s="69">
        <v>460297</v>
      </c>
      <c r="AD84" s="69">
        <v>475701</v>
      </c>
      <c r="AE84" s="69">
        <v>493559</v>
      </c>
      <c r="AF84" s="69">
        <v>514564</v>
      </c>
      <c r="AG84" s="69">
        <v>516100</v>
      </c>
      <c r="AH84" s="69">
        <v>520971</v>
      </c>
    </row>
    <row r="85" spans="1:34" ht="13" x14ac:dyDescent="0.25">
      <c r="A85" s="25" t="s">
        <v>29</v>
      </c>
      <c r="B85" s="34">
        <v>14892574</v>
      </c>
      <c r="C85" s="34">
        <v>15010445</v>
      </c>
      <c r="D85" s="34">
        <v>15129150</v>
      </c>
      <c r="E85" s="34">
        <v>15239182</v>
      </c>
      <c r="F85" s="34">
        <v>15341553</v>
      </c>
      <c r="G85" s="34">
        <v>15424122</v>
      </c>
      <c r="H85" s="34">
        <v>15493889</v>
      </c>
      <c r="I85" s="34">
        <v>15567107</v>
      </c>
      <c r="J85" s="34">
        <v>15654192</v>
      </c>
      <c r="K85" s="34">
        <v>15760225</v>
      </c>
      <c r="L85" s="34">
        <v>15863950</v>
      </c>
      <c r="M85" s="34">
        <v>15987075</v>
      </c>
      <c r="N85" s="34">
        <v>16105285</v>
      </c>
      <c r="O85" s="34">
        <v>16192572</v>
      </c>
      <c r="P85" s="34">
        <v>16258032</v>
      </c>
      <c r="Q85" s="34">
        <v>16305526</v>
      </c>
      <c r="R85" s="34">
        <v>16334210</v>
      </c>
      <c r="S85" s="34">
        <v>16357992</v>
      </c>
      <c r="T85" s="34">
        <v>16405399</v>
      </c>
      <c r="U85" s="34">
        <v>16485787</v>
      </c>
      <c r="V85" s="34">
        <v>16574989</v>
      </c>
      <c r="W85" s="34">
        <v>16655799</v>
      </c>
      <c r="X85" s="34">
        <v>16730348</v>
      </c>
      <c r="Y85" s="34">
        <v>16779575</v>
      </c>
      <c r="Z85" s="34">
        <v>16829289</v>
      </c>
      <c r="AA85" s="34">
        <v>16900726</v>
      </c>
      <c r="AB85" s="34">
        <v>16979120</v>
      </c>
      <c r="AC85" s="34">
        <v>17081507</v>
      </c>
      <c r="AD85" s="34">
        <v>17181084</v>
      </c>
      <c r="AE85" s="34">
        <v>17282163</v>
      </c>
      <c r="AF85" s="34">
        <v>17407585</v>
      </c>
      <c r="AG85" s="34">
        <v>17475415</v>
      </c>
      <c r="AH85" s="34">
        <v>17590672</v>
      </c>
    </row>
    <row r="86" spans="1:34" ht="13" x14ac:dyDescent="0.25">
      <c r="A86" s="25" t="s">
        <v>30</v>
      </c>
      <c r="B86" s="69">
        <v>7644818</v>
      </c>
      <c r="C86" s="69">
        <v>7710882</v>
      </c>
      <c r="D86" s="69">
        <v>7798899</v>
      </c>
      <c r="E86" s="69">
        <v>7882519</v>
      </c>
      <c r="F86" s="69">
        <v>7928746</v>
      </c>
      <c r="G86" s="69">
        <v>7943489</v>
      </c>
      <c r="H86" s="69">
        <v>7953067</v>
      </c>
      <c r="I86" s="69">
        <v>7964966</v>
      </c>
      <c r="J86" s="69">
        <v>7971116</v>
      </c>
      <c r="K86" s="69">
        <v>7982461</v>
      </c>
      <c r="L86" s="69">
        <v>8002186</v>
      </c>
      <c r="M86" s="69">
        <v>8020946</v>
      </c>
      <c r="N86" s="69">
        <v>8063640</v>
      </c>
      <c r="O86" s="69">
        <v>8100273</v>
      </c>
      <c r="P86" s="69">
        <v>8142573</v>
      </c>
      <c r="Q86" s="69">
        <v>8201359</v>
      </c>
      <c r="R86" s="69">
        <v>8254298</v>
      </c>
      <c r="S86" s="69">
        <v>8282984</v>
      </c>
      <c r="T86" s="69">
        <v>8307989</v>
      </c>
      <c r="U86" s="69">
        <v>8335003</v>
      </c>
      <c r="V86" s="69">
        <v>8351643</v>
      </c>
      <c r="W86" s="69">
        <v>8375164</v>
      </c>
      <c r="X86" s="69">
        <v>8408121</v>
      </c>
      <c r="Y86" s="69">
        <v>8451860</v>
      </c>
      <c r="Z86" s="69">
        <v>8507786</v>
      </c>
      <c r="AA86" s="69">
        <v>8584926</v>
      </c>
      <c r="AB86" s="69">
        <v>8700471</v>
      </c>
      <c r="AC86" s="69">
        <v>8772865</v>
      </c>
      <c r="AD86" s="69">
        <v>8822267</v>
      </c>
      <c r="AE86" s="69">
        <v>8858775</v>
      </c>
      <c r="AF86" s="69">
        <v>8901064</v>
      </c>
      <c r="AG86" s="69">
        <v>8932664</v>
      </c>
      <c r="AH86" s="69">
        <v>8978929</v>
      </c>
    </row>
    <row r="87" spans="1:34" ht="13" x14ac:dyDescent="0.25">
      <c r="A87" s="25" t="s">
        <v>31</v>
      </c>
      <c r="B87" s="34">
        <v>38038403</v>
      </c>
      <c r="C87" s="34">
        <v>38183160</v>
      </c>
      <c r="D87" s="34">
        <v>38309226</v>
      </c>
      <c r="E87" s="34">
        <v>38418108</v>
      </c>
      <c r="F87" s="34">
        <v>38504707</v>
      </c>
      <c r="G87" s="34">
        <v>38580597</v>
      </c>
      <c r="H87" s="34">
        <v>38609399</v>
      </c>
      <c r="I87" s="34">
        <v>38639341</v>
      </c>
      <c r="J87" s="34">
        <v>38659979</v>
      </c>
      <c r="K87" s="34">
        <v>38666983</v>
      </c>
      <c r="L87" s="34">
        <v>38263303</v>
      </c>
      <c r="M87" s="34">
        <v>38253955</v>
      </c>
      <c r="N87" s="34">
        <v>38242197</v>
      </c>
      <c r="O87" s="34">
        <v>38218531</v>
      </c>
      <c r="P87" s="34">
        <v>38190608</v>
      </c>
      <c r="Q87" s="34">
        <v>38173835</v>
      </c>
      <c r="R87" s="34">
        <v>38157055</v>
      </c>
      <c r="S87" s="34">
        <v>38125479</v>
      </c>
      <c r="T87" s="34">
        <v>38115641</v>
      </c>
      <c r="U87" s="34">
        <v>38135876</v>
      </c>
      <c r="V87" s="34">
        <v>38022869</v>
      </c>
      <c r="W87" s="34">
        <v>38062718</v>
      </c>
      <c r="X87" s="34">
        <v>38063792</v>
      </c>
      <c r="Y87" s="34">
        <v>38062535</v>
      </c>
      <c r="Z87" s="34">
        <v>38017856</v>
      </c>
      <c r="AA87" s="34">
        <v>38005614</v>
      </c>
      <c r="AB87" s="34">
        <v>37967209</v>
      </c>
      <c r="AC87" s="34">
        <v>37972964</v>
      </c>
      <c r="AD87" s="34">
        <v>37976687</v>
      </c>
      <c r="AE87" s="34">
        <v>37972812</v>
      </c>
      <c r="AF87" s="34">
        <v>37958138</v>
      </c>
      <c r="AG87" s="34">
        <v>37073357</v>
      </c>
      <c r="AH87" s="34">
        <v>36889761</v>
      </c>
    </row>
    <row r="88" spans="1:34" ht="13" x14ac:dyDescent="0.25">
      <c r="A88" s="25" t="s">
        <v>32</v>
      </c>
      <c r="B88" s="69">
        <v>9995995</v>
      </c>
      <c r="C88" s="69">
        <v>9970441</v>
      </c>
      <c r="D88" s="69">
        <v>9950029</v>
      </c>
      <c r="E88" s="69">
        <v>9954958</v>
      </c>
      <c r="F88" s="69">
        <v>9974391</v>
      </c>
      <c r="G88" s="69">
        <v>10008659</v>
      </c>
      <c r="H88" s="69">
        <v>10043693</v>
      </c>
      <c r="I88" s="69">
        <v>10084196</v>
      </c>
      <c r="J88" s="69">
        <v>10133758</v>
      </c>
      <c r="K88" s="69">
        <v>10186634</v>
      </c>
      <c r="L88" s="69">
        <v>10249022</v>
      </c>
      <c r="M88" s="69">
        <v>10330774</v>
      </c>
      <c r="N88" s="69">
        <v>10394669</v>
      </c>
      <c r="O88" s="69">
        <v>10444592</v>
      </c>
      <c r="P88" s="69">
        <v>10473050</v>
      </c>
      <c r="Q88" s="69">
        <v>10494672</v>
      </c>
      <c r="R88" s="69">
        <v>10511988</v>
      </c>
      <c r="S88" s="69">
        <v>10532588</v>
      </c>
      <c r="T88" s="69">
        <v>10553339</v>
      </c>
      <c r="U88" s="69">
        <v>10563014</v>
      </c>
      <c r="V88" s="69">
        <v>10573479</v>
      </c>
      <c r="W88" s="69">
        <v>10572721</v>
      </c>
      <c r="X88" s="69">
        <v>10542398</v>
      </c>
      <c r="Y88" s="69">
        <v>10487289</v>
      </c>
      <c r="Z88" s="69">
        <v>10427301</v>
      </c>
      <c r="AA88" s="69">
        <v>10374822</v>
      </c>
      <c r="AB88" s="69">
        <v>10341330</v>
      </c>
      <c r="AC88" s="69">
        <v>10309573</v>
      </c>
      <c r="AD88" s="69">
        <v>10291027</v>
      </c>
      <c r="AE88" s="69">
        <v>10276617</v>
      </c>
      <c r="AF88" s="69">
        <v>10295909</v>
      </c>
      <c r="AG88" s="69">
        <v>10298252</v>
      </c>
      <c r="AH88" s="69">
        <v>10352042</v>
      </c>
    </row>
    <row r="89" spans="1:34" ht="13" x14ac:dyDescent="0.25">
      <c r="A89" s="25" t="s">
        <v>33</v>
      </c>
      <c r="B89" s="34">
        <v>23211395</v>
      </c>
      <c r="C89" s="34">
        <v>23192274</v>
      </c>
      <c r="D89" s="34">
        <v>22810035</v>
      </c>
      <c r="E89" s="34">
        <v>22778533</v>
      </c>
      <c r="F89" s="34">
        <v>22748027</v>
      </c>
      <c r="G89" s="34">
        <v>22712394</v>
      </c>
      <c r="H89" s="34">
        <v>22656145</v>
      </c>
      <c r="I89" s="34">
        <v>22581862</v>
      </c>
      <c r="J89" s="34">
        <v>22526093</v>
      </c>
      <c r="K89" s="34">
        <v>22488595</v>
      </c>
      <c r="L89" s="34">
        <v>22455485</v>
      </c>
      <c r="M89" s="34">
        <v>22430457</v>
      </c>
      <c r="N89" s="34">
        <v>21833483</v>
      </c>
      <c r="O89" s="34">
        <v>21627509</v>
      </c>
      <c r="P89" s="34">
        <v>21521142</v>
      </c>
      <c r="Q89" s="34">
        <v>21382354</v>
      </c>
      <c r="R89" s="34">
        <v>21257016</v>
      </c>
      <c r="S89" s="34">
        <v>21130503</v>
      </c>
      <c r="T89" s="34">
        <v>20635460</v>
      </c>
      <c r="U89" s="34">
        <v>20440290</v>
      </c>
      <c r="V89" s="34">
        <v>20294683</v>
      </c>
      <c r="W89" s="34">
        <v>20199059</v>
      </c>
      <c r="X89" s="34">
        <v>20095996</v>
      </c>
      <c r="Y89" s="34">
        <v>20020074</v>
      </c>
      <c r="Z89" s="34">
        <v>19947311</v>
      </c>
      <c r="AA89" s="34">
        <v>19870647</v>
      </c>
      <c r="AB89" s="34">
        <v>19760585</v>
      </c>
      <c r="AC89" s="34">
        <v>19643949</v>
      </c>
      <c r="AD89" s="34">
        <v>19533481</v>
      </c>
      <c r="AE89" s="34">
        <v>19414458</v>
      </c>
      <c r="AF89" s="34">
        <v>19328838</v>
      </c>
      <c r="AG89" s="34">
        <v>19201662</v>
      </c>
      <c r="AH89" s="34">
        <v>19042455</v>
      </c>
    </row>
    <row r="90" spans="1:34" ht="13" x14ac:dyDescent="0.25">
      <c r="A90" s="25" t="s">
        <v>34</v>
      </c>
      <c r="B90" s="69">
        <v>1996377</v>
      </c>
      <c r="C90" s="69">
        <v>1999945</v>
      </c>
      <c r="D90" s="69">
        <v>1998912</v>
      </c>
      <c r="E90" s="69">
        <v>1994084</v>
      </c>
      <c r="F90" s="69">
        <v>1989408</v>
      </c>
      <c r="G90" s="69">
        <v>1989477</v>
      </c>
      <c r="H90" s="69">
        <v>1990266</v>
      </c>
      <c r="I90" s="69">
        <v>1986989</v>
      </c>
      <c r="J90" s="69">
        <v>1984923</v>
      </c>
      <c r="K90" s="69">
        <v>1978334</v>
      </c>
      <c r="L90" s="69">
        <v>1987755</v>
      </c>
      <c r="M90" s="69">
        <v>1990094</v>
      </c>
      <c r="N90" s="69">
        <v>1994026</v>
      </c>
      <c r="O90" s="69">
        <v>1995033</v>
      </c>
      <c r="P90" s="69">
        <v>1996433</v>
      </c>
      <c r="Q90" s="69">
        <v>1997590</v>
      </c>
      <c r="R90" s="69">
        <v>2003358</v>
      </c>
      <c r="S90" s="69">
        <v>2010377</v>
      </c>
      <c r="T90" s="69">
        <v>2010269</v>
      </c>
      <c r="U90" s="69">
        <v>2032362</v>
      </c>
      <c r="V90" s="69">
        <v>2046976</v>
      </c>
      <c r="W90" s="69">
        <v>2050189</v>
      </c>
      <c r="X90" s="69">
        <v>2055496</v>
      </c>
      <c r="Y90" s="69">
        <v>2058821</v>
      </c>
      <c r="Z90" s="69">
        <v>2061085</v>
      </c>
      <c r="AA90" s="69">
        <v>2062874</v>
      </c>
      <c r="AB90" s="69">
        <v>2064188</v>
      </c>
      <c r="AC90" s="69">
        <v>2065895</v>
      </c>
      <c r="AD90" s="69">
        <v>2066880</v>
      </c>
      <c r="AE90" s="69">
        <v>2080908</v>
      </c>
      <c r="AF90" s="69">
        <v>2095861</v>
      </c>
      <c r="AG90" s="69">
        <v>2108977</v>
      </c>
      <c r="AH90" s="69">
        <v>2107180</v>
      </c>
    </row>
    <row r="91" spans="1:34" ht="13" x14ac:dyDescent="0.25">
      <c r="A91" s="25" t="s">
        <v>35</v>
      </c>
      <c r="B91" s="34">
        <v>5287663</v>
      </c>
      <c r="C91" s="34">
        <v>5310711</v>
      </c>
      <c r="D91" s="34">
        <v>5295877</v>
      </c>
      <c r="E91" s="34">
        <v>5314155</v>
      </c>
      <c r="F91" s="34">
        <v>5336455</v>
      </c>
      <c r="G91" s="34">
        <v>5356207</v>
      </c>
      <c r="H91" s="34">
        <v>5367790</v>
      </c>
      <c r="I91" s="34">
        <v>5378932</v>
      </c>
      <c r="J91" s="34">
        <v>5387650</v>
      </c>
      <c r="K91" s="34">
        <v>5393382</v>
      </c>
      <c r="L91" s="34">
        <v>5398657</v>
      </c>
      <c r="M91" s="34">
        <v>5378783</v>
      </c>
      <c r="N91" s="34">
        <v>5378951</v>
      </c>
      <c r="O91" s="34">
        <v>5374873</v>
      </c>
      <c r="P91" s="34">
        <v>5371875</v>
      </c>
      <c r="Q91" s="34">
        <v>5372685</v>
      </c>
      <c r="R91" s="34">
        <v>5372928</v>
      </c>
      <c r="S91" s="34">
        <v>5373180</v>
      </c>
      <c r="T91" s="34">
        <v>5376064</v>
      </c>
      <c r="U91" s="34">
        <v>5382401</v>
      </c>
      <c r="V91" s="34">
        <v>5390410</v>
      </c>
      <c r="W91" s="34">
        <v>5392446</v>
      </c>
      <c r="X91" s="34">
        <v>5404322</v>
      </c>
      <c r="Y91" s="34">
        <v>5410836</v>
      </c>
      <c r="Z91" s="34">
        <v>5415949</v>
      </c>
      <c r="AA91" s="34">
        <v>5421349</v>
      </c>
      <c r="AB91" s="34">
        <v>5426252</v>
      </c>
      <c r="AC91" s="34">
        <v>5435343</v>
      </c>
      <c r="AD91" s="34">
        <v>5443120</v>
      </c>
      <c r="AE91" s="34">
        <v>5450421</v>
      </c>
      <c r="AF91" s="34">
        <v>5457873</v>
      </c>
      <c r="AG91" s="34">
        <v>5459781</v>
      </c>
      <c r="AH91" s="34">
        <v>5434712</v>
      </c>
    </row>
    <row r="92" spans="1:34" ht="13" x14ac:dyDescent="0.25">
      <c r="A92" s="25" t="s">
        <v>36</v>
      </c>
      <c r="B92" s="69">
        <v>4974383</v>
      </c>
      <c r="C92" s="69">
        <v>4998478</v>
      </c>
      <c r="D92" s="69">
        <v>5029002</v>
      </c>
      <c r="E92" s="69">
        <v>5054982</v>
      </c>
      <c r="F92" s="69">
        <v>5077912</v>
      </c>
      <c r="G92" s="69">
        <v>5098754</v>
      </c>
      <c r="H92" s="69">
        <v>5116826</v>
      </c>
      <c r="I92" s="69">
        <v>5132320</v>
      </c>
      <c r="J92" s="69">
        <v>5147349</v>
      </c>
      <c r="K92" s="69">
        <v>5159646</v>
      </c>
      <c r="L92" s="69">
        <v>5171302</v>
      </c>
      <c r="M92" s="69">
        <v>5181115</v>
      </c>
      <c r="N92" s="69">
        <v>5194901</v>
      </c>
      <c r="O92" s="69">
        <v>5206295</v>
      </c>
      <c r="P92" s="69">
        <v>5219732</v>
      </c>
      <c r="Q92" s="69">
        <v>5236611</v>
      </c>
      <c r="R92" s="69">
        <v>5255580</v>
      </c>
      <c r="S92" s="69">
        <v>5276955</v>
      </c>
      <c r="T92" s="69">
        <v>5300484</v>
      </c>
      <c r="U92" s="69">
        <v>5326314</v>
      </c>
      <c r="V92" s="69">
        <v>5351427</v>
      </c>
      <c r="W92" s="69">
        <v>5375276</v>
      </c>
      <c r="X92" s="69">
        <v>5401267</v>
      </c>
      <c r="Y92" s="69">
        <v>5426674</v>
      </c>
      <c r="Z92" s="69">
        <v>5451270</v>
      </c>
      <c r="AA92" s="69">
        <v>5471753</v>
      </c>
      <c r="AB92" s="69">
        <v>5487308</v>
      </c>
      <c r="AC92" s="69">
        <v>5503297</v>
      </c>
      <c r="AD92" s="69">
        <v>5513130</v>
      </c>
      <c r="AE92" s="69">
        <v>5517919</v>
      </c>
      <c r="AF92" s="69">
        <v>5525292</v>
      </c>
      <c r="AG92" s="69">
        <v>5533793</v>
      </c>
      <c r="AH92" s="69">
        <v>5548241</v>
      </c>
    </row>
    <row r="93" spans="1:34" ht="13" x14ac:dyDescent="0.25">
      <c r="A93" s="25" t="s">
        <v>37</v>
      </c>
      <c r="B93" s="34">
        <v>8527039</v>
      </c>
      <c r="C93" s="34">
        <v>8590630</v>
      </c>
      <c r="D93" s="34">
        <v>8644120</v>
      </c>
      <c r="E93" s="34">
        <v>8692013</v>
      </c>
      <c r="F93" s="34">
        <v>8745109</v>
      </c>
      <c r="G93" s="34">
        <v>8816381</v>
      </c>
      <c r="H93" s="34">
        <v>8837496</v>
      </c>
      <c r="I93" s="34">
        <v>8844499</v>
      </c>
      <c r="J93" s="34">
        <v>8847625</v>
      </c>
      <c r="K93" s="34">
        <v>8854322</v>
      </c>
      <c r="L93" s="34">
        <v>8861426</v>
      </c>
      <c r="M93" s="34">
        <v>8882792</v>
      </c>
      <c r="N93" s="34">
        <v>8909128</v>
      </c>
      <c r="O93" s="34">
        <v>8940788</v>
      </c>
      <c r="P93" s="34">
        <v>8975670</v>
      </c>
      <c r="Q93" s="34">
        <v>9011392</v>
      </c>
      <c r="R93" s="34">
        <v>9047752</v>
      </c>
      <c r="S93" s="34">
        <v>9113257</v>
      </c>
      <c r="T93" s="34">
        <v>9182927</v>
      </c>
      <c r="U93" s="34">
        <v>9256347</v>
      </c>
      <c r="V93" s="34">
        <v>9340682</v>
      </c>
      <c r="W93" s="34">
        <v>9415570</v>
      </c>
      <c r="X93" s="34">
        <v>9482855</v>
      </c>
      <c r="Y93" s="34">
        <v>9555893</v>
      </c>
      <c r="Z93" s="34">
        <v>9644864</v>
      </c>
      <c r="AA93" s="34">
        <v>9747355</v>
      </c>
      <c r="AB93" s="34">
        <v>9851017</v>
      </c>
      <c r="AC93" s="34">
        <v>9995153</v>
      </c>
      <c r="AD93" s="34">
        <v>10120242</v>
      </c>
      <c r="AE93" s="34">
        <v>10230185</v>
      </c>
      <c r="AF93" s="34">
        <v>10327589</v>
      </c>
      <c r="AG93" s="34">
        <v>10379295</v>
      </c>
      <c r="AH93" s="34">
        <v>10452326</v>
      </c>
    </row>
    <row r="94" spans="1:34" ht="13" x14ac:dyDescent="0.25">
      <c r="A94" s="25" t="s">
        <v>38</v>
      </c>
      <c r="B94" s="69">
        <v>253785</v>
      </c>
      <c r="C94" s="69">
        <v>255866</v>
      </c>
      <c r="D94" s="69">
        <v>259727</v>
      </c>
      <c r="E94" s="69">
        <v>262386</v>
      </c>
      <c r="F94" s="69">
        <v>265064</v>
      </c>
      <c r="G94" s="69">
        <v>266978</v>
      </c>
      <c r="H94" s="69">
        <v>267958</v>
      </c>
      <c r="I94" s="69">
        <v>269874</v>
      </c>
      <c r="J94" s="69">
        <v>272381</v>
      </c>
      <c r="K94" s="69">
        <v>275712</v>
      </c>
      <c r="L94" s="69">
        <v>279049</v>
      </c>
      <c r="M94" s="69">
        <v>283361</v>
      </c>
      <c r="N94" s="69">
        <v>286575</v>
      </c>
      <c r="O94" s="69">
        <v>288471</v>
      </c>
      <c r="P94" s="69">
        <v>290570</v>
      </c>
      <c r="Q94" s="69">
        <v>293577</v>
      </c>
      <c r="R94" s="69">
        <v>299891</v>
      </c>
      <c r="S94" s="69">
        <v>307672</v>
      </c>
      <c r="T94" s="69">
        <v>315459</v>
      </c>
      <c r="U94" s="69">
        <v>319368</v>
      </c>
      <c r="V94" s="69">
        <v>317630</v>
      </c>
      <c r="W94" s="69">
        <v>318452</v>
      </c>
      <c r="X94" s="69">
        <v>319575</v>
      </c>
      <c r="Y94" s="69">
        <v>321857</v>
      </c>
      <c r="Z94" s="69">
        <v>325671</v>
      </c>
      <c r="AA94" s="69">
        <v>329100</v>
      </c>
      <c r="AB94" s="69">
        <v>332529</v>
      </c>
      <c r="AC94" s="69">
        <v>338349</v>
      </c>
      <c r="AD94" s="69">
        <v>348450</v>
      </c>
      <c r="AE94" s="69">
        <v>356991</v>
      </c>
      <c r="AF94" s="69">
        <v>364134</v>
      </c>
      <c r="AG94" s="69">
        <v>368792</v>
      </c>
      <c r="AH94" s="69">
        <v>376248</v>
      </c>
    </row>
    <row r="95" spans="1:34" ht="13" x14ac:dyDescent="0.25">
      <c r="A95" s="25" t="s">
        <v>39</v>
      </c>
      <c r="B95" s="34">
        <v>4233116</v>
      </c>
      <c r="C95" s="34">
        <v>4249830</v>
      </c>
      <c r="D95" s="34">
        <v>4273634</v>
      </c>
      <c r="E95" s="34">
        <v>4299167</v>
      </c>
      <c r="F95" s="34">
        <v>4324815</v>
      </c>
      <c r="G95" s="34">
        <v>4348410</v>
      </c>
      <c r="H95" s="34">
        <v>4369957</v>
      </c>
      <c r="I95" s="34">
        <v>4392714</v>
      </c>
      <c r="J95" s="34">
        <v>4417599</v>
      </c>
      <c r="K95" s="34">
        <v>4445329</v>
      </c>
      <c r="L95" s="34">
        <v>4478497</v>
      </c>
      <c r="M95" s="34">
        <v>4503436</v>
      </c>
      <c r="N95" s="34">
        <v>4524066</v>
      </c>
      <c r="O95" s="34">
        <v>4552252</v>
      </c>
      <c r="P95" s="34">
        <v>4577457</v>
      </c>
      <c r="Q95" s="34">
        <v>4606363</v>
      </c>
      <c r="R95" s="34">
        <v>4640219</v>
      </c>
      <c r="S95" s="34">
        <v>4681134</v>
      </c>
      <c r="T95" s="34">
        <v>4737171</v>
      </c>
      <c r="U95" s="34">
        <v>4799252</v>
      </c>
      <c r="V95" s="34">
        <v>4858199</v>
      </c>
      <c r="W95" s="34">
        <v>4920305</v>
      </c>
      <c r="X95" s="34">
        <v>4985870</v>
      </c>
      <c r="Y95" s="34">
        <v>5051275</v>
      </c>
      <c r="Z95" s="34">
        <v>5109056</v>
      </c>
      <c r="AA95" s="34">
        <v>5165802</v>
      </c>
      <c r="AB95" s="34">
        <v>5213985</v>
      </c>
      <c r="AC95" s="34">
        <v>5258317</v>
      </c>
      <c r="AD95" s="34">
        <v>5295619</v>
      </c>
      <c r="AE95" s="34">
        <v>5328212</v>
      </c>
      <c r="AF95" s="34">
        <v>5367580</v>
      </c>
      <c r="AG95" s="34">
        <v>5391369</v>
      </c>
      <c r="AH95" s="34">
        <v>5425270</v>
      </c>
    </row>
    <row r="96" spans="1:34" ht="13" x14ac:dyDescent="0.25">
      <c r="A96" s="25" t="s">
        <v>50</v>
      </c>
      <c r="B96" s="69">
        <v>4499203</v>
      </c>
      <c r="C96" s="69">
        <v>4517921</v>
      </c>
      <c r="D96" s="69" t="s">
        <v>4</v>
      </c>
      <c r="E96" s="69" t="s">
        <v>4</v>
      </c>
      <c r="F96" s="69" t="s">
        <v>4</v>
      </c>
      <c r="G96" s="69" t="s">
        <v>4</v>
      </c>
      <c r="H96" s="69" t="s">
        <v>4</v>
      </c>
      <c r="I96" s="69">
        <v>3727439</v>
      </c>
      <c r="J96" s="69">
        <v>3549736</v>
      </c>
      <c r="K96" s="69" t="s">
        <v>4</v>
      </c>
      <c r="L96" s="69">
        <v>3753085</v>
      </c>
      <c r="M96" s="69">
        <v>3789717</v>
      </c>
      <c r="N96" s="69">
        <v>3813167</v>
      </c>
      <c r="O96" s="69">
        <v>3830349</v>
      </c>
      <c r="P96" s="69">
        <v>3837414</v>
      </c>
      <c r="Q96" s="69">
        <v>3842532</v>
      </c>
      <c r="R96" s="69">
        <v>3842650</v>
      </c>
      <c r="S96" s="69">
        <v>3844017</v>
      </c>
      <c r="T96" s="69">
        <v>3843846</v>
      </c>
      <c r="U96" s="69">
        <v>3843998</v>
      </c>
      <c r="V96" s="69">
        <v>3844046</v>
      </c>
      <c r="W96" s="69">
        <v>3843183</v>
      </c>
      <c r="X96" s="69">
        <v>3839265</v>
      </c>
      <c r="Y96" s="69" t="s">
        <v>4</v>
      </c>
      <c r="Z96" s="69" t="s">
        <v>4</v>
      </c>
      <c r="AA96" s="69" t="s">
        <v>4</v>
      </c>
      <c r="AB96" s="69" t="s">
        <v>4</v>
      </c>
      <c r="AC96" s="69" t="s">
        <v>4</v>
      </c>
      <c r="AD96" s="69" t="s">
        <v>4</v>
      </c>
      <c r="AE96" s="69" t="s">
        <v>4</v>
      </c>
      <c r="AF96" s="69" t="s">
        <v>4</v>
      </c>
      <c r="AG96" s="69" t="s">
        <v>4</v>
      </c>
      <c r="AH96" s="69" t="s">
        <v>4</v>
      </c>
    </row>
    <row r="97" spans="1:34" ht="13" x14ac:dyDescent="0.25">
      <c r="A97" s="25" t="s">
        <v>40</v>
      </c>
      <c r="B97" s="34" t="s">
        <v>4</v>
      </c>
      <c r="C97" s="34" t="s">
        <v>4</v>
      </c>
      <c r="D97" s="34" t="s">
        <v>4</v>
      </c>
      <c r="E97" s="34" t="s">
        <v>4</v>
      </c>
      <c r="F97" s="34" t="s">
        <v>4</v>
      </c>
      <c r="G97" s="34" t="s">
        <v>4</v>
      </c>
      <c r="H97" s="34" t="s">
        <v>4</v>
      </c>
      <c r="I97" s="34" t="s">
        <v>4</v>
      </c>
      <c r="J97" s="34" t="s">
        <v>4</v>
      </c>
      <c r="K97" s="34" t="s">
        <v>4</v>
      </c>
      <c r="L97" s="34">
        <v>603152</v>
      </c>
      <c r="M97" s="34">
        <v>605988</v>
      </c>
      <c r="N97" s="34">
        <v>608460</v>
      </c>
      <c r="O97" s="34">
        <v>610510</v>
      </c>
      <c r="P97" s="34">
        <v>612214</v>
      </c>
      <c r="Q97" s="34">
        <v>613420</v>
      </c>
      <c r="R97" s="34">
        <v>613109</v>
      </c>
      <c r="S97" s="34">
        <v>614624</v>
      </c>
      <c r="T97" s="34">
        <v>615543</v>
      </c>
      <c r="U97" s="34">
        <v>617157</v>
      </c>
      <c r="V97" s="34">
        <v>619001</v>
      </c>
      <c r="W97" s="34">
        <v>619850</v>
      </c>
      <c r="X97" s="34">
        <v>620308</v>
      </c>
      <c r="Y97" s="34">
        <v>620893</v>
      </c>
      <c r="Z97" s="34">
        <v>621521</v>
      </c>
      <c r="AA97" s="34">
        <v>622099</v>
      </c>
      <c r="AB97" s="34">
        <v>622218</v>
      </c>
      <c r="AC97" s="34">
        <v>622387</v>
      </c>
      <c r="AD97" s="34">
        <v>622359</v>
      </c>
      <c r="AE97" s="34">
        <v>622182</v>
      </c>
      <c r="AF97" s="34">
        <v>621873</v>
      </c>
      <c r="AG97" s="34">
        <v>620739</v>
      </c>
      <c r="AH97" s="34">
        <v>617683</v>
      </c>
    </row>
    <row r="98" spans="1:34" ht="13" x14ac:dyDescent="0.25">
      <c r="A98" s="25" t="s">
        <v>43</v>
      </c>
      <c r="B98" s="69" t="s">
        <v>4</v>
      </c>
      <c r="C98" s="69" t="s">
        <v>4</v>
      </c>
      <c r="D98" s="69" t="s">
        <v>4</v>
      </c>
      <c r="E98" s="69" t="s">
        <v>4</v>
      </c>
      <c r="F98" s="69" t="s">
        <v>4</v>
      </c>
      <c r="G98" s="69" t="s">
        <v>4</v>
      </c>
      <c r="H98" s="69" t="s">
        <v>4</v>
      </c>
      <c r="I98" s="69" t="s">
        <v>4</v>
      </c>
      <c r="J98" s="69" t="s">
        <v>4</v>
      </c>
      <c r="K98" s="69" t="s">
        <v>4</v>
      </c>
      <c r="L98" s="69">
        <v>3644070</v>
      </c>
      <c r="M98" s="69">
        <v>3635112</v>
      </c>
      <c r="N98" s="69">
        <v>3627812</v>
      </c>
      <c r="O98" s="69">
        <v>3618312</v>
      </c>
      <c r="P98" s="69">
        <v>3607435</v>
      </c>
      <c r="Q98" s="69">
        <v>3600436</v>
      </c>
      <c r="R98" s="69">
        <v>3589936</v>
      </c>
      <c r="S98" s="69">
        <v>3581110</v>
      </c>
      <c r="T98" s="69">
        <v>3572703</v>
      </c>
      <c r="U98" s="69">
        <v>3567512</v>
      </c>
      <c r="V98" s="69">
        <v>3563695</v>
      </c>
      <c r="W98" s="69">
        <v>3560430</v>
      </c>
      <c r="X98" s="69">
        <v>3559541</v>
      </c>
      <c r="Y98" s="69">
        <v>3559497</v>
      </c>
      <c r="Z98" s="69">
        <v>3557634</v>
      </c>
      <c r="AA98" s="69">
        <v>3555159</v>
      </c>
      <c r="AB98" s="69" t="s">
        <v>4</v>
      </c>
      <c r="AC98" s="69">
        <v>3550852</v>
      </c>
      <c r="AD98" s="69" t="s">
        <v>4</v>
      </c>
      <c r="AE98" s="69" t="s">
        <v>4</v>
      </c>
      <c r="AF98" s="69" t="s">
        <v>4</v>
      </c>
      <c r="AG98" s="69">
        <v>2597107</v>
      </c>
      <c r="AH98" s="69" t="s">
        <v>4</v>
      </c>
    </row>
    <row r="99" spans="1:34" ht="13" x14ac:dyDescent="0.25">
      <c r="A99" s="25" t="s">
        <v>97</v>
      </c>
      <c r="B99" s="34">
        <v>1873109</v>
      </c>
      <c r="C99" s="34">
        <v>1890872</v>
      </c>
      <c r="D99" s="34">
        <v>1908941</v>
      </c>
      <c r="E99" s="34">
        <v>2061000</v>
      </c>
      <c r="F99" s="34">
        <v>1936741</v>
      </c>
      <c r="G99" s="34">
        <v>1957265</v>
      </c>
      <c r="H99" s="34">
        <v>1971687</v>
      </c>
      <c r="I99" s="34">
        <v>1991398</v>
      </c>
      <c r="J99" s="34">
        <v>2002340</v>
      </c>
      <c r="K99" s="34">
        <v>2012705</v>
      </c>
      <c r="L99" s="34">
        <v>2021578</v>
      </c>
      <c r="M99" s="34">
        <v>2031112</v>
      </c>
      <c r="N99" s="34">
        <v>2038651</v>
      </c>
      <c r="O99" s="34">
        <v>2023654</v>
      </c>
      <c r="P99" s="34">
        <v>2029892</v>
      </c>
      <c r="Q99" s="34">
        <v>2035196</v>
      </c>
      <c r="R99" s="34">
        <v>2038514</v>
      </c>
      <c r="S99" s="34">
        <v>2041941</v>
      </c>
      <c r="T99" s="34">
        <v>2045177</v>
      </c>
      <c r="U99" s="34">
        <v>2048619</v>
      </c>
      <c r="V99" s="34">
        <v>2052722</v>
      </c>
      <c r="W99" s="34">
        <v>2057284</v>
      </c>
      <c r="X99" s="34">
        <v>2059794</v>
      </c>
      <c r="Y99" s="34">
        <v>2062294</v>
      </c>
      <c r="Z99" s="34">
        <v>2065769</v>
      </c>
      <c r="AA99" s="34">
        <v>2069172</v>
      </c>
      <c r="AB99" s="34">
        <v>2071278</v>
      </c>
      <c r="AC99" s="34">
        <v>2073702</v>
      </c>
      <c r="AD99" s="34">
        <v>2075301</v>
      </c>
      <c r="AE99" s="34">
        <v>2077132</v>
      </c>
      <c r="AF99" s="34">
        <v>2076255</v>
      </c>
      <c r="AG99" s="34">
        <v>2068808</v>
      </c>
      <c r="AH99" s="34">
        <v>1837114</v>
      </c>
    </row>
    <row r="100" spans="1:34" ht="13" x14ac:dyDescent="0.25">
      <c r="A100" s="25" t="s">
        <v>51</v>
      </c>
      <c r="B100" s="69" t="s">
        <v>4</v>
      </c>
      <c r="C100" s="69" t="s">
        <v>4</v>
      </c>
      <c r="D100" s="69" t="s">
        <v>4</v>
      </c>
      <c r="E100" s="69" t="s">
        <v>4</v>
      </c>
      <c r="F100" s="69" t="s">
        <v>4</v>
      </c>
      <c r="G100" s="69" t="s">
        <v>4</v>
      </c>
      <c r="H100" s="69" t="s">
        <v>4</v>
      </c>
      <c r="I100" s="69" t="s">
        <v>4</v>
      </c>
      <c r="J100" s="69" t="s">
        <v>4</v>
      </c>
      <c r="K100" s="69" t="s">
        <v>4</v>
      </c>
      <c r="L100" s="69">
        <v>4435200</v>
      </c>
      <c r="M100" s="69">
        <v>4401400</v>
      </c>
      <c r="N100" s="69">
        <v>4371500</v>
      </c>
      <c r="O100" s="69">
        <v>4352600</v>
      </c>
      <c r="P100" s="69">
        <v>4315200</v>
      </c>
      <c r="Q100" s="69">
        <v>4321500</v>
      </c>
      <c r="R100" s="69">
        <v>4401292</v>
      </c>
      <c r="S100" s="69">
        <v>4394702</v>
      </c>
      <c r="T100" s="69">
        <v>4382070</v>
      </c>
      <c r="U100" s="69">
        <v>4385429</v>
      </c>
      <c r="V100" s="69">
        <v>4436391</v>
      </c>
      <c r="W100" s="69">
        <v>4469250</v>
      </c>
      <c r="X100" s="69">
        <v>4497617</v>
      </c>
      <c r="Y100" s="69" t="s">
        <v>4</v>
      </c>
      <c r="Z100" s="69">
        <v>4490498</v>
      </c>
      <c r="AA100" s="69">
        <v>3729500</v>
      </c>
      <c r="AB100" s="69">
        <v>3720400</v>
      </c>
      <c r="AC100" s="69">
        <v>3718200</v>
      </c>
      <c r="AD100" s="69">
        <v>3729633</v>
      </c>
      <c r="AE100" s="69">
        <v>3723464</v>
      </c>
      <c r="AF100" s="69">
        <v>3716858</v>
      </c>
      <c r="AG100" s="69">
        <v>3728573</v>
      </c>
      <c r="AH100" s="69">
        <v>3688647</v>
      </c>
    </row>
    <row r="101" spans="1:34" ht="13" x14ac:dyDescent="0.25">
      <c r="A101" s="25" t="s">
        <v>41</v>
      </c>
      <c r="B101" s="34">
        <v>3286500</v>
      </c>
      <c r="C101" s="34">
        <v>3259814</v>
      </c>
      <c r="D101" s="34">
        <v>3190103</v>
      </c>
      <c r="E101" s="34">
        <v>3167478</v>
      </c>
      <c r="F101" s="34">
        <v>3220310</v>
      </c>
      <c r="G101" s="34">
        <v>3248836</v>
      </c>
      <c r="H101" s="34">
        <v>3283000</v>
      </c>
      <c r="I101" s="34">
        <v>3324317</v>
      </c>
      <c r="J101" s="34">
        <v>3354341</v>
      </c>
      <c r="K101" s="34">
        <v>3373445</v>
      </c>
      <c r="L101" s="34">
        <v>3058497</v>
      </c>
      <c r="M101" s="34">
        <v>3063318</v>
      </c>
      <c r="N101" s="34">
        <v>3057018</v>
      </c>
      <c r="O101" s="34">
        <v>3044993</v>
      </c>
      <c r="P101" s="34">
        <v>3034231</v>
      </c>
      <c r="Q101" s="34">
        <v>3019634</v>
      </c>
      <c r="R101" s="34">
        <v>3003329</v>
      </c>
      <c r="S101" s="34">
        <v>2981755</v>
      </c>
      <c r="T101" s="34">
        <v>2958266</v>
      </c>
      <c r="U101" s="34">
        <v>2936355</v>
      </c>
      <c r="V101" s="34">
        <v>2918674</v>
      </c>
      <c r="W101" s="34">
        <v>2907361</v>
      </c>
      <c r="X101" s="34">
        <v>2903008</v>
      </c>
      <c r="Y101" s="34">
        <v>2897770</v>
      </c>
      <c r="Z101" s="34">
        <v>2892394</v>
      </c>
      <c r="AA101" s="34">
        <v>2885796</v>
      </c>
      <c r="AB101" s="34">
        <v>2875592</v>
      </c>
      <c r="AC101" s="34">
        <v>2876591</v>
      </c>
      <c r="AD101" s="34">
        <v>2870324</v>
      </c>
      <c r="AE101" s="34">
        <v>2862427</v>
      </c>
      <c r="AF101" s="34">
        <v>2845955</v>
      </c>
      <c r="AG101" s="34">
        <v>2829741</v>
      </c>
      <c r="AH101" s="34">
        <v>2793592</v>
      </c>
    </row>
    <row r="102" spans="1:34" ht="13" x14ac:dyDescent="0.25">
      <c r="A102" s="25" t="s">
        <v>42</v>
      </c>
      <c r="B102" s="69" t="s">
        <v>4</v>
      </c>
      <c r="C102" s="69" t="s">
        <v>4</v>
      </c>
      <c r="D102" s="69" t="s">
        <v>4</v>
      </c>
      <c r="E102" s="69" t="s">
        <v>4</v>
      </c>
      <c r="F102" s="69" t="s">
        <v>4</v>
      </c>
      <c r="G102" s="69" t="s">
        <v>4</v>
      </c>
      <c r="H102" s="69" t="s">
        <v>4</v>
      </c>
      <c r="I102" s="69" t="s">
        <v>4</v>
      </c>
      <c r="J102" s="69" t="s">
        <v>4</v>
      </c>
      <c r="K102" s="69">
        <v>7552850</v>
      </c>
      <c r="L102" s="69">
        <v>7527952</v>
      </c>
      <c r="M102" s="69">
        <v>7504739</v>
      </c>
      <c r="N102" s="69">
        <v>7502126</v>
      </c>
      <c r="O102" s="69">
        <v>7490918</v>
      </c>
      <c r="P102" s="69">
        <v>7470263</v>
      </c>
      <c r="Q102" s="69">
        <v>7456050</v>
      </c>
      <c r="R102" s="69">
        <v>7425487</v>
      </c>
      <c r="S102" s="69">
        <v>7397651</v>
      </c>
      <c r="T102" s="69">
        <v>7365507</v>
      </c>
      <c r="U102" s="69">
        <v>7334937</v>
      </c>
      <c r="V102" s="69">
        <v>7306677</v>
      </c>
      <c r="W102" s="69">
        <v>7251549</v>
      </c>
      <c r="X102" s="69">
        <v>7216649</v>
      </c>
      <c r="Y102" s="69">
        <v>7181505</v>
      </c>
      <c r="Z102" s="69">
        <v>7146759</v>
      </c>
      <c r="AA102" s="69">
        <v>7114393</v>
      </c>
      <c r="AB102" s="69">
        <v>7076372</v>
      </c>
      <c r="AC102" s="69">
        <v>7040272</v>
      </c>
      <c r="AD102" s="69">
        <v>7001444</v>
      </c>
      <c r="AE102" s="69">
        <v>6963764</v>
      </c>
      <c r="AF102" s="69">
        <v>6926705</v>
      </c>
      <c r="AG102" s="69">
        <v>6871547</v>
      </c>
      <c r="AH102" s="69">
        <v>6797105</v>
      </c>
    </row>
    <row r="103" spans="1:34" ht="13" x14ac:dyDescent="0.25">
      <c r="A103" s="25" t="s">
        <v>205</v>
      </c>
      <c r="B103" s="69">
        <v>55494711</v>
      </c>
      <c r="C103" s="69">
        <v>56714051</v>
      </c>
      <c r="D103" s="69">
        <v>57835076</v>
      </c>
      <c r="E103" s="69">
        <v>58958565</v>
      </c>
      <c r="F103" s="69">
        <v>60079060</v>
      </c>
      <c r="G103" s="69">
        <v>61203584</v>
      </c>
      <c r="H103" s="69">
        <v>62337617</v>
      </c>
      <c r="I103" s="69">
        <v>63484661</v>
      </c>
      <c r="J103" s="69">
        <v>64641675</v>
      </c>
      <c r="K103" s="69">
        <v>65786563</v>
      </c>
      <c r="L103" s="69">
        <v>66889425</v>
      </c>
      <c r="M103" s="69">
        <v>64729501</v>
      </c>
      <c r="N103" s="69">
        <v>65603160</v>
      </c>
      <c r="O103" s="69">
        <v>66401851</v>
      </c>
      <c r="P103" s="69">
        <v>67187251</v>
      </c>
      <c r="Q103" s="69">
        <v>68010221</v>
      </c>
      <c r="R103" s="69">
        <v>68860539</v>
      </c>
      <c r="S103" s="69">
        <v>69729967</v>
      </c>
      <c r="T103" s="69">
        <v>70586256</v>
      </c>
      <c r="U103" s="69">
        <v>71517100</v>
      </c>
      <c r="V103" s="69">
        <v>72561312</v>
      </c>
      <c r="W103" s="69">
        <v>73722988</v>
      </c>
      <c r="X103" s="69">
        <v>74724269</v>
      </c>
      <c r="Y103" s="69">
        <v>75627384</v>
      </c>
      <c r="Z103" s="69">
        <v>76667864</v>
      </c>
      <c r="AA103" s="69">
        <v>77695904</v>
      </c>
      <c r="AB103" s="69">
        <v>78741053</v>
      </c>
      <c r="AC103" s="69">
        <v>79814871</v>
      </c>
      <c r="AD103" s="69">
        <v>80810525</v>
      </c>
      <c r="AE103" s="69">
        <v>82003882</v>
      </c>
      <c r="AF103" s="69">
        <v>83154997</v>
      </c>
      <c r="AG103" s="69">
        <v>83614362</v>
      </c>
      <c r="AH103" s="69">
        <v>84680273</v>
      </c>
    </row>
    <row r="104" spans="1:34" ht="13" x14ac:dyDescent="0.25">
      <c r="A104" s="25" t="s">
        <v>44</v>
      </c>
      <c r="B104" s="34" t="s">
        <v>4</v>
      </c>
      <c r="C104" s="34" t="s">
        <v>4</v>
      </c>
      <c r="D104" s="34" t="s">
        <v>4</v>
      </c>
      <c r="E104" s="34" t="s">
        <v>4</v>
      </c>
      <c r="F104" s="34" t="s">
        <v>4</v>
      </c>
      <c r="G104" s="34" t="s">
        <v>4</v>
      </c>
      <c r="H104" s="34" t="s">
        <v>4</v>
      </c>
      <c r="I104" s="34" t="s">
        <v>4</v>
      </c>
      <c r="J104" s="34" t="s">
        <v>4</v>
      </c>
      <c r="K104" s="34" t="s">
        <v>4</v>
      </c>
      <c r="L104" s="34">
        <v>49114950</v>
      </c>
      <c r="M104" s="34">
        <v>48663609</v>
      </c>
      <c r="N104" s="34">
        <v>48240902</v>
      </c>
      <c r="O104" s="34">
        <v>47823108</v>
      </c>
      <c r="P104" s="34">
        <v>47442079</v>
      </c>
      <c r="Q104" s="34">
        <v>47100462</v>
      </c>
      <c r="R104" s="34">
        <v>46749170</v>
      </c>
      <c r="S104" s="34">
        <v>46465691</v>
      </c>
      <c r="T104" s="34">
        <v>46192309</v>
      </c>
      <c r="U104" s="34">
        <v>45963359</v>
      </c>
      <c r="V104" s="34">
        <v>45782592</v>
      </c>
      <c r="W104" s="34">
        <v>45598179</v>
      </c>
      <c r="X104" s="34">
        <v>45453282</v>
      </c>
      <c r="Y104" s="34">
        <v>45372692</v>
      </c>
      <c r="Z104" s="34">
        <v>45245894</v>
      </c>
      <c r="AA104" s="34">
        <v>42759661</v>
      </c>
      <c r="AB104" s="34">
        <v>42590879</v>
      </c>
      <c r="AC104" s="34">
        <v>42414905</v>
      </c>
      <c r="AD104" s="34">
        <v>42216766</v>
      </c>
      <c r="AE104" s="34">
        <v>41983564</v>
      </c>
      <c r="AF104" s="34">
        <v>41732779</v>
      </c>
      <c r="AG104" s="34">
        <v>41418717</v>
      </c>
      <c r="AH104" s="34">
        <v>40997698</v>
      </c>
    </row>
    <row r="105" spans="1:34" ht="13" x14ac:dyDescent="0.25">
      <c r="A105" s="25" t="s">
        <v>125</v>
      </c>
      <c r="B105" s="69" t="s">
        <v>4</v>
      </c>
      <c r="C105" s="69" t="s">
        <v>4</v>
      </c>
      <c r="D105" s="69" t="s">
        <v>4</v>
      </c>
      <c r="E105" s="69" t="s">
        <v>4</v>
      </c>
      <c r="F105" s="69" t="s">
        <v>4</v>
      </c>
      <c r="G105" s="69" t="s">
        <v>4</v>
      </c>
      <c r="H105" s="69" t="s">
        <v>4</v>
      </c>
      <c r="I105" s="69" t="s">
        <v>4</v>
      </c>
      <c r="J105" s="69" t="s">
        <v>4</v>
      </c>
      <c r="K105" s="69" t="s">
        <v>4</v>
      </c>
      <c r="L105" s="69" t="s">
        <v>4</v>
      </c>
      <c r="M105" s="69" t="s">
        <v>4</v>
      </c>
      <c r="N105" s="69" t="s">
        <v>4</v>
      </c>
      <c r="O105" s="69">
        <v>1985000</v>
      </c>
      <c r="P105" s="69">
        <v>2016000</v>
      </c>
      <c r="Q105" s="69">
        <v>2041000</v>
      </c>
      <c r="R105" s="69">
        <v>2100000</v>
      </c>
      <c r="S105" s="69">
        <v>2126708</v>
      </c>
      <c r="T105" s="69">
        <v>2153139</v>
      </c>
      <c r="U105" s="69">
        <v>2180686</v>
      </c>
      <c r="V105" s="69">
        <v>2208107</v>
      </c>
      <c r="W105" s="69">
        <v>1794180</v>
      </c>
      <c r="X105" s="69" t="s">
        <v>4</v>
      </c>
      <c r="Y105" s="69" t="s">
        <v>4</v>
      </c>
      <c r="Z105" s="69" t="s">
        <v>4</v>
      </c>
      <c r="AA105" s="69" t="s">
        <v>4</v>
      </c>
      <c r="AB105" s="69">
        <v>1771604</v>
      </c>
      <c r="AC105" s="69">
        <v>1783531</v>
      </c>
      <c r="AD105" s="69">
        <v>1798506</v>
      </c>
      <c r="AE105" s="69">
        <v>1795666</v>
      </c>
      <c r="AF105" s="69">
        <v>1782115</v>
      </c>
      <c r="AG105" s="69">
        <v>1798186</v>
      </c>
      <c r="AH105" s="69">
        <v>1773971</v>
      </c>
    </row>
    <row r="111" spans="1:34" ht="13" x14ac:dyDescent="0.3">
      <c r="A111" s="206" t="s">
        <v>242</v>
      </c>
    </row>
    <row r="112" spans="1:34" x14ac:dyDescent="0.25">
      <c r="A112" s="4" t="s">
        <v>152</v>
      </c>
    </row>
    <row r="114" spans="1:36" ht="13" x14ac:dyDescent="0.3">
      <c r="A114" s="202"/>
      <c r="B114" s="203">
        <v>1990</v>
      </c>
      <c r="C114" s="202">
        <v>1991</v>
      </c>
      <c r="D114" s="202">
        <v>1992</v>
      </c>
      <c r="E114" s="203">
        <v>1993</v>
      </c>
      <c r="F114" s="202">
        <v>1994</v>
      </c>
      <c r="G114" s="202">
        <v>1995</v>
      </c>
      <c r="H114" s="203">
        <v>1996</v>
      </c>
      <c r="I114" s="202">
        <v>1997</v>
      </c>
      <c r="J114" s="202">
        <v>1998</v>
      </c>
      <c r="K114" s="203">
        <v>1999</v>
      </c>
      <c r="L114" s="202">
        <v>2000</v>
      </c>
      <c r="M114" s="202">
        <v>2001</v>
      </c>
      <c r="N114" s="203">
        <v>2002</v>
      </c>
      <c r="O114" s="202">
        <v>2003</v>
      </c>
      <c r="P114" s="202">
        <v>2004</v>
      </c>
      <c r="Q114" s="203">
        <v>2005</v>
      </c>
      <c r="R114" s="202">
        <v>2006</v>
      </c>
      <c r="S114" s="202">
        <v>2007</v>
      </c>
      <c r="T114" s="203">
        <v>2008</v>
      </c>
      <c r="U114" s="202">
        <v>2009</v>
      </c>
      <c r="V114" s="202">
        <v>2010</v>
      </c>
      <c r="W114" s="203">
        <v>2011</v>
      </c>
      <c r="X114" s="202">
        <v>2012</v>
      </c>
      <c r="Y114" s="202">
        <v>2013</v>
      </c>
      <c r="Z114" s="203">
        <v>2014</v>
      </c>
      <c r="AA114" s="202">
        <v>2015</v>
      </c>
      <c r="AB114" s="202">
        <v>2016</v>
      </c>
      <c r="AC114" s="202">
        <v>2017</v>
      </c>
      <c r="AD114" s="202">
        <v>2018</v>
      </c>
      <c r="AE114" s="202">
        <v>2019</v>
      </c>
      <c r="AF114" s="202">
        <v>2020</v>
      </c>
      <c r="AG114" s="202">
        <v>2021</v>
      </c>
      <c r="AH114" s="202">
        <v>2022</v>
      </c>
      <c r="AI114" s="207" t="s">
        <v>200</v>
      </c>
      <c r="AJ114" s="193" t="s">
        <v>129</v>
      </c>
    </row>
    <row r="115" spans="1:36" ht="13" x14ac:dyDescent="0.25">
      <c r="A115" s="25" t="s">
        <v>134</v>
      </c>
      <c r="B115" s="208">
        <f>IFERROR(B12/B66*1000,":")</f>
        <v>149.21353192163221</v>
      </c>
      <c r="C115" s="208">
        <f t="shared" ref="C115:AH115" si="35">IFERROR(C12/C66*1000,":")</f>
        <v>148.10345990568729</v>
      </c>
      <c r="D115" s="208">
        <f t="shared" si="35"/>
        <v>143.81212945293939</v>
      </c>
      <c r="E115" s="208">
        <f t="shared" si="35"/>
        <v>143.14794185159371</v>
      </c>
      <c r="F115" s="208">
        <f t="shared" si="35"/>
        <v>141.97526841482318</v>
      </c>
      <c r="G115" s="208">
        <f t="shared" si="35"/>
        <v>146.58904832872958</v>
      </c>
      <c r="H115" s="208">
        <f t="shared" si="35"/>
        <v>151.32545349198054</v>
      </c>
      <c r="I115" s="208">
        <f t="shared" si="35"/>
        <v>150.47311689596944</v>
      </c>
      <c r="J115" s="208">
        <f t="shared" si="35"/>
        <v>150.67985553772783</v>
      </c>
      <c r="K115" s="208">
        <f t="shared" si="35"/>
        <v>149.1241643012346</v>
      </c>
      <c r="L115" s="208">
        <f t="shared" si="35"/>
        <v>150.33678658659937</v>
      </c>
      <c r="M115" s="208">
        <f t="shared" si="35"/>
        <v>153.89007017754088</v>
      </c>
      <c r="N115" s="208">
        <f t="shared" si="35"/>
        <v>154.03124577591402</v>
      </c>
      <c r="O115" s="208">
        <f t="shared" si="35"/>
        <v>157.29495329142279</v>
      </c>
      <c r="P115" s="208">
        <f t="shared" si="35"/>
        <v>158.97364407463658</v>
      </c>
      <c r="Q115" s="208">
        <f t="shared" si="35"/>
        <v>159.11835325772512</v>
      </c>
      <c r="R115" s="208">
        <f t="shared" si="35"/>
        <v>160.23688791162888</v>
      </c>
      <c r="S115" s="208">
        <f t="shared" si="35"/>
        <v>157.9229520505728</v>
      </c>
      <c r="T115" s="208">
        <f t="shared" si="35"/>
        <v>156.95363522684323</v>
      </c>
      <c r="U115" s="208">
        <f t="shared" si="35"/>
        <v>147.01337583273778</v>
      </c>
      <c r="V115" s="208">
        <f t="shared" si="35"/>
        <v>152.62562361142935</v>
      </c>
      <c r="W115" s="208">
        <f t="shared" si="35"/>
        <v>148.50441678483273</v>
      </c>
      <c r="X115" s="208">
        <f t="shared" si="35"/>
        <v>146.18642857090811</v>
      </c>
      <c r="Y115" s="208">
        <f t="shared" si="35"/>
        <v>144.29934627023437</v>
      </c>
      <c r="Z115" s="208">
        <f t="shared" si="35"/>
        <v>138.83362657347337</v>
      </c>
      <c r="AA115" s="208">
        <f t="shared" si="35"/>
        <v>139.76980014903617</v>
      </c>
      <c r="AB115" s="208">
        <f t="shared" si="35"/>
        <v>141.12773931991396</v>
      </c>
      <c r="AC115" s="208">
        <f t="shared" si="35"/>
        <v>143.65263610940238</v>
      </c>
      <c r="AD115" s="208">
        <f t="shared" si="35"/>
        <v>142.2044469084442</v>
      </c>
      <c r="AE115" s="208">
        <f t="shared" si="35"/>
        <v>140.84209553699569</v>
      </c>
      <c r="AF115" s="208">
        <f t="shared" si="35"/>
        <v>129.09176669880264</v>
      </c>
      <c r="AG115" s="208">
        <f t="shared" si="35"/>
        <v>136.95711199577121</v>
      </c>
      <c r="AH115" s="208">
        <f t="shared" si="35"/>
        <v>130.83800121050422</v>
      </c>
      <c r="AI115" s="28">
        <f>AG115/B115-1</f>
        <v>-8.2140136809429221E-2</v>
      </c>
      <c r="AJ115" s="28">
        <f>AF115/C115-1</f>
        <v>-0.12836765068818345</v>
      </c>
    </row>
    <row r="116" spans="1:36" ht="13" x14ac:dyDescent="0.25">
      <c r="A116" s="25"/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8"/>
      <c r="AJ116" s="28"/>
    </row>
    <row r="117" spans="1:36" ht="13" x14ac:dyDescent="0.25">
      <c r="A117" s="25" t="s">
        <v>26</v>
      </c>
      <c r="B117" s="210">
        <v>387.54326127076195</v>
      </c>
      <c r="C117" s="210">
        <v>407.93198231009364</v>
      </c>
      <c r="D117" s="210">
        <v>403.26809034907598</v>
      </c>
      <c r="E117" s="210">
        <v>403.29828499050029</v>
      </c>
      <c r="F117" s="210">
        <v>387.96028235882056</v>
      </c>
      <c r="G117" s="210">
        <v>343.21883890052999</v>
      </c>
      <c r="H117" s="210">
        <v>344.51116618075798</v>
      </c>
      <c r="I117" s="210">
        <v>335.96657550677702</v>
      </c>
      <c r="J117" s="210">
        <v>324.3487999052245</v>
      </c>
      <c r="K117" s="210">
        <v>337.54794196794199</v>
      </c>
      <c r="L117" s="210">
        <v>353.06360701107013</v>
      </c>
      <c r="M117" s="210">
        <v>367.82214123006833</v>
      </c>
      <c r="N117" s="210">
        <v>379.10769507938295</v>
      </c>
      <c r="O117" s="210">
        <v>395.74559000669188</v>
      </c>
      <c r="P117" s="210">
        <v>433.07039080358709</v>
      </c>
      <c r="Q117" s="210">
        <v>435.90072631875637</v>
      </c>
      <c r="R117" s="210">
        <v>421.67347778445742</v>
      </c>
      <c r="S117" s="210">
        <v>407.48129831347768</v>
      </c>
      <c r="T117" s="210">
        <v>401.42136300405747</v>
      </c>
      <c r="U117" s="210">
        <v>370.6262127659574</v>
      </c>
      <c r="V117" s="210">
        <v>387.27477662299373</v>
      </c>
      <c r="W117" s="210">
        <v>373.79356048765243</v>
      </c>
      <c r="X117" s="210">
        <v>355.83413832063457</v>
      </c>
      <c r="Y117" s="210">
        <v>338.35607842260987</v>
      </c>
      <c r="Z117" s="210">
        <v>321.58225694949789</v>
      </c>
      <c r="AA117" s="210">
        <v>310.74156686644471</v>
      </c>
      <c r="AB117" s="210">
        <v>304.4659634984182</v>
      </c>
      <c r="AC117" s="210">
        <v>306.94913885488779</v>
      </c>
      <c r="AD117" s="210">
        <v>313.30320346176529</v>
      </c>
      <c r="AE117" s="210">
        <v>310.02583670796588</v>
      </c>
      <c r="AF117" s="210">
        <v>265.38396889993419</v>
      </c>
      <c r="AG117" s="210">
        <v>278.53753249413137</v>
      </c>
      <c r="AH117" s="210">
        <v>248.30099613106353</v>
      </c>
      <c r="AI117" s="28">
        <f t="shared" ref="AI117:AI156" si="36">AG117/B117-1</f>
        <v>-0.2812737045644883</v>
      </c>
      <c r="AJ117" s="28">
        <f t="shared" ref="AJ117:AJ143" si="37">AF117/C117-1</f>
        <v>-0.34944064106697115</v>
      </c>
    </row>
    <row r="118" spans="1:36" ht="13" x14ac:dyDescent="0.25">
      <c r="A118" s="25" t="s">
        <v>36</v>
      </c>
      <c r="B118" s="210">
        <v>245.86895862260707</v>
      </c>
      <c r="C118" s="210">
        <v>247.65057443485799</v>
      </c>
      <c r="D118" s="210">
        <v>233.00746708790331</v>
      </c>
      <c r="E118" s="210">
        <v>242.59061535728512</v>
      </c>
      <c r="F118" s="210">
        <v>256.6705925585162</v>
      </c>
      <c r="G118" s="210">
        <v>242.58796188245208</v>
      </c>
      <c r="H118" s="210">
        <v>260.1492732017856</v>
      </c>
      <c r="I118" s="210">
        <v>269.50384738285999</v>
      </c>
      <c r="J118" s="210">
        <v>272.06905360409792</v>
      </c>
      <c r="K118" s="210">
        <v>271.28495656484961</v>
      </c>
      <c r="L118" s="210">
        <v>270.74717372916916</v>
      </c>
      <c r="M118" s="210">
        <v>276.28698552338636</v>
      </c>
      <c r="N118" s="210">
        <v>290.30721509418566</v>
      </c>
      <c r="O118" s="210">
        <v>305.04604214705466</v>
      </c>
      <c r="P118" s="210">
        <v>306.82763367927703</v>
      </c>
      <c r="Q118" s="210">
        <v>282.66297267450261</v>
      </c>
      <c r="R118" s="210">
        <v>306.76762298357175</v>
      </c>
      <c r="S118" s="210">
        <v>300.52432472893929</v>
      </c>
      <c r="T118" s="210">
        <v>287.32299408884171</v>
      </c>
      <c r="U118" s="210">
        <v>266.19770633124523</v>
      </c>
      <c r="V118" s="210">
        <v>289.50206739249171</v>
      </c>
      <c r="W118" s="210">
        <v>277.56288867771627</v>
      </c>
      <c r="X118" s="210">
        <v>265.83823425133397</v>
      </c>
      <c r="Y118" s="210">
        <v>260.40255228156326</v>
      </c>
      <c r="Z118" s="210">
        <v>264.54611567579667</v>
      </c>
      <c r="AA118" s="210">
        <v>252.18840616526367</v>
      </c>
      <c r="AB118" s="210">
        <v>260.56427997116253</v>
      </c>
      <c r="AC118" s="210">
        <v>263.30109096419841</v>
      </c>
      <c r="AD118" s="210">
        <v>267.59106006932541</v>
      </c>
      <c r="AE118" s="210">
        <v>262.11772699091813</v>
      </c>
      <c r="AF118" s="210">
        <v>245.76279787565977</v>
      </c>
      <c r="AG118" s="210">
        <v>257.16646809882474</v>
      </c>
      <c r="AH118" s="210">
        <v>247.75556577300804</v>
      </c>
      <c r="AI118" s="28">
        <f t="shared" si="36"/>
        <v>4.5949311940425286E-2</v>
      </c>
      <c r="AJ118" s="28">
        <f t="shared" si="37"/>
        <v>-7.6227425012284078E-3</v>
      </c>
    </row>
    <row r="119" spans="1:36" ht="13" x14ac:dyDescent="0.25">
      <c r="A119" s="25" t="s">
        <v>28</v>
      </c>
      <c r="B119" s="210">
        <v>94.830179042646762</v>
      </c>
      <c r="C119" s="210">
        <v>92.170662157233338</v>
      </c>
      <c r="D119" s="210">
        <v>91.42218978022369</v>
      </c>
      <c r="E119" s="210">
        <v>109.29396002219485</v>
      </c>
      <c r="F119" s="210">
        <v>99.503431494716764</v>
      </c>
      <c r="G119" s="210">
        <v>92.930216001253882</v>
      </c>
      <c r="H119" s="210">
        <v>87.813553767930571</v>
      </c>
      <c r="I119" s="210">
        <v>109.8845059713428</v>
      </c>
      <c r="J119" s="210">
        <v>87.521604681187782</v>
      </c>
      <c r="K119" s="210">
        <v>93.956992419713387</v>
      </c>
      <c r="L119" s="210">
        <v>157.99685666441164</v>
      </c>
      <c r="M119" s="210">
        <v>172.67631541969521</v>
      </c>
      <c r="N119" s="210">
        <v>167.14203541953322</v>
      </c>
      <c r="O119" s="210">
        <v>192.96695662679713</v>
      </c>
      <c r="P119" s="210">
        <v>201.3209392122881</v>
      </c>
      <c r="Q119" s="210">
        <v>165.75292797043716</v>
      </c>
      <c r="R119" s="210">
        <v>174.66857942859122</v>
      </c>
      <c r="S119" s="210">
        <v>185.88467910536073</v>
      </c>
      <c r="T119" s="210">
        <v>193.88326565840839</v>
      </c>
      <c r="U119" s="210">
        <v>206.53840350817424</v>
      </c>
      <c r="V119" s="210">
        <v>241.46200127044852</v>
      </c>
      <c r="W119" s="210">
        <v>229.10457626587694</v>
      </c>
      <c r="X119" s="210">
        <v>217.22088584251796</v>
      </c>
      <c r="Y119" s="210">
        <v>205.00475019467041</v>
      </c>
      <c r="Z119" s="210">
        <v>206.27143103319798</v>
      </c>
      <c r="AA119" s="210">
        <v>218.48819057019588</v>
      </c>
      <c r="AB119" s="210">
        <v>229.63838238069337</v>
      </c>
      <c r="AC119" s="210">
        <v>269.1753606910321</v>
      </c>
      <c r="AD119" s="210">
        <v>268.77609674984922</v>
      </c>
      <c r="AE119" s="210">
        <v>268.36719622172831</v>
      </c>
      <c r="AF119" s="210">
        <v>239.77562752155222</v>
      </c>
      <c r="AG119" s="210">
        <v>222.07417942259252</v>
      </c>
      <c r="AH119" s="210">
        <v>244.38577387225007</v>
      </c>
      <c r="AI119" s="28">
        <f t="shared" si="36"/>
        <v>1.3418091335957718</v>
      </c>
      <c r="AJ119" s="28">
        <f t="shared" si="37"/>
        <v>1.6014311051874675</v>
      </c>
    </row>
    <row r="120" spans="1:36" ht="13" x14ac:dyDescent="0.25">
      <c r="A120" s="25" t="s">
        <v>12</v>
      </c>
      <c r="B120" s="210">
        <v>222.34966327167203</v>
      </c>
      <c r="C120" s="210">
        <v>230.73818408477041</v>
      </c>
      <c r="D120" s="210">
        <v>232.15653955993005</v>
      </c>
      <c r="E120" s="210">
        <v>226.16128650671479</v>
      </c>
      <c r="F120" s="210">
        <v>237.20883992297112</v>
      </c>
      <c r="G120" s="210">
        <v>239.86702145406568</v>
      </c>
      <c r="H120" s="210">
        <v>254.12441872742974</v>
      </c>
      <c r="I120" s="210">
        <v>256.98765523991301</v>
      </c>
      <c r="J120" s="210">
        <v>262.73479631218345</v>
      </c>
      <c r="K120" s="210">
        <v>259.75921111066725</v>
      </c>
      <c r="L120" s="210">
        <v>264.88291082650449</v>
      </c>
      <c r="M120" s="210">
        <v>261.68340213110378</v>
      </c>
      <c r="N120" s="210">
        <v>258.31156563341887</v>
      </c>
      <c r="O120" s="210">
        <v>269.96694137146136</v>
      </c>
      <c r="P120" s="210">
        <v>271.34263493177122</v>
      </c>
      <c r="Q120" s="210">
        <v>268.21708157458102</v>
      </c>
      <c r="R120" s="210">
        <v>266.40238276945888</v>
      </c>
      <c r="S120" s="210">
        <v>264.44270990106884</v>
      </c>
      <c r="T120" s="210">
        <v>270.90198742536001</v>
      </c>
      <c r="U120" s="210">
        <v>247.75199245239503</v>
      </c>
      <c r="V120" s="210">
        <v>263.74335347034872</v>
      </c>
      <c r="W120" s="210">
        <v>241.30143051703004</v>
      </c>
      <c r="X120" s="210">
        <v>228.31781304417191</v>
      </c>
      <c r="Y120" s="210">
        <v>235.47302256227209</v>
      </c>
      <c r="Z120" s="210">
        <v>220.94036771834675</v>
      </c>
      <c r="AA120" s="210">
        <v>221.69296094408665</v>
      </c>
      <c r="AB120" s="210">
        <v>233.73758197355755</v>
      </c>
      <c r="AC120" s="210">
        <v>235.76044015152939</v>
      </c>
      <c r="AD120" s="210">
        <v>235.05061705444419</v>
      </c>
      <c r="AE120" s="210">
        <v>234.94571079669112</v>
      </c>
      <c r="AF120" s="210">
        <v>210.09260408385722</v>
      </c>
      <c r="AG120" s="210">
        <v>233.23406062623332</v>
      </c>
      <c r="AH120" s="210">
        <v>215.96757529487746</v>
      </c>
      <c r="AI120" s="28">
        <f t="shared" si="36"/>
        <v>4.8951715034811993E-2</v>
      </c>
      <c r="AJ120" s="28">
        <f t="shared" si="37"/>
        <v>-8.9476217743519437E-2</v>
      </c>
    </row>
    <row r="121" spans="1:36" ht="13" x14ac:dyDescent="0.25">
      <c r="A121" s="25" t="s">
        <v>37</v>
      </c>
      <c r="B121" s="210">
        <v>235.8650277077424</v>
      </c>
      <c r="C121" s="210">
        <v>241.94615586982562</v>
      </c>
      <c r="D121" s="210">
        <v>229.27842799498387</v>
      </c>
      <c r="E121" s="210">
        <v>228.6765295910165</v>
      </c>
      <c r="F121" s="210">
        <v>243.52770525787614</v>
      </c>
      <c r="G121" s="210">
        <v>244.40851739506269</v>
      </c>
      <c r="H121" s="210">
        <v>249.52038824119413</v>
      </c>
      <c r="I121" s="210">
        <v>244.42156915841136</v>
      </c>
      <c r="J121" s="210">
        <v>249.37917203769371</v>
      </c>
      <c r="K121" s="210">
        <v>244.78285915059334</v>
      </c>
      <c r="L121" s="210">
        <v>231.82074058960714</v>
      </c>
      <c r="M121" s="210">
        <v>245.23841175162045</v>
      </c>
      <c r="N121" s="210">
        <v>248.7115699763209</v>
      </c>
      <c r="O121" s="210">
        <v>244.53767565006572</v>
      </c>
      <c r="P121" s="210">
        <v>254.54768435114033</v>
      </c>
      <c r="Q121" s="210">
        <v>247.8484102123179</v>
      </c>
      <c r="R121" s="210">
        <v>241.53876841451887</v>
      </c>
      <c r="S121" s="210">
        <v>238.5664939549055</v>
      </c>
      <c r="T121" s="210">
        <v>235.44590858666305</v>
      </c>
      <c r="U121" s="210">
        <v>212.30163421920113</v>
      </c>
      <c r="V121" s="210">
        <v>234.95173221826846</v>
      </c>
      <c r="W121" s="210">
        <v>233.75989164755825</v>
      </c>
      <c r="X121" s="210">
        <v>231.3864889845938</v>
      </c>
      <c r="Y121" s="210">
        <v>225.71427411336651</v>
      </c>
      <c r="Z121" s="210">
        <v>221.6370922389367</v>
      </c>
      <c r="AA121" s="210">
        <v>209.90978783475106</v>
      </c>
      <c r="AB121" s="210">
        <v>217.23762795252512</v>
      </c>
      <c r="AC121" s="210">
        <v>220.61903154458966</v>
      </c>
      <c r="AD121" s="210">
        <v>218.70844748574197</v>
      </c>
      <c r="AE121" s="210">
        <v>211.93645442384474</v>
      </c>
      <c r="AF121" s="210">
        <v>192.00663058919173</v>
      </c>
      <c r="AG121" s="210">
        <v>200.62484426928802</v>
      </c>
      <c r="AH121" s="210">
        <v>191.75339871718506</v>
      </c>
      <c r="AI121" s="28">
        <f t="shared" si="36"/>
        <v>-0.14940826022804909</v>
      </c>
      <c r="AJ121" s="28">
        <f t="shared" si="37"/>
        <v>-0.20640759966239297</v>
      </c>
    </row>
    <row r="122" spans="1:36" ht="13" x14ac:dyDescent="0.25">
      <c r="A122" s="25" t="s">
        <v>29</v>
      </c>
      <c r="B122" s="210">
        <v>224.60978961729518</v>
      </c>
      <c r="C122" s="210">
        <v>231.32407573526299</v>
      </c>
      <c r="D122" s="210">
        <v>228.31166760855697</v>
      </c>
      <c r="E122" s="210">
        <v>229.97369432296298</v>
      </c>
      <c r="F122" s="210">
        <v>230.10746337088563</v>
      </c>
      <c r="G122" s="210">
        <v>235.54343086757223</v>
      </c>
      <c r="H122" s="210">
        <v>246.00124106994701</v>
      </c>
      <c r="I122" s="210">
        <v>241.33719951947396</v>
      </c>
      <c r="J122" s="210">
        <v>241.90081602423172</v>
      </c>
      <c r="K122" s="210">
        <v>238.92455234617526</v>
      </c>
      <c r="L122" s="210">
        <v>241.29842687350882</v>
      </c>
      <c r="M122" s="210">
        <v>247.69559378435395</v>
      </c>
      <c r="N122" s="210">
        <v>247.87079030268634</v>
      </c>
      <c r="O122" s="210">
        <v>251.59875447828796</v>
      </c>
      <c r="P122" s="210">
        <v>256.10489350740608</v>
      </c>
      <c r="Q122" s="210">
        <v>255.0269328324643</v>
      </c>
      <c r="R122" s="210">
        <v>255.57000607926557</v>
      </c>
      <c r="S122" s="210">
        <v>255.48539215571202</v>
      </c>
      <c r="T122" s="210">
        <v>251.50613691261026</v>
      </c>
      <c r="U122" s="210">
        <v>241.73138255395386</v>
      </c>
      <c r="V122" s="210">
        <v>252.63181761387594</v>
      </c>
      <c r="W122" s="210">
        <v>240.00460548305128</v>
      </c>
      <c r="X122" s="210">
        <v>236.3272204499273</v>
      </c>
      <c r="Y122" s="210">
        <v>230.15255589012236</v>
      </c>
      <c r="Z122" s="210">
        <v>218.76175065981693</v>
      </c>
      <c r="AA122" s="210">
        <v>200.54960029527726</v>
      </c>
      <c r="AB122" s="210">
        <v>213.84877626166727</v>
      </c>
      <c r="AC122" s="210">
        <v>209.20052206166588</v>
      </c>
      <c r="AD122" s="210">
        <v>192.40657219300013</v>
      </c>
      <c r="AE122" s="210">
        <v>212.51036412513875</v>
      </c>
      <c r="AF122" s="210">
        <v>201.75597557041948</v>
      </c>
      <c r="AG122" s="210">
        <v>205.26588186889981</v>
      </c>
      <c r="AH122" s="210">
        <v>187.37571287782524</v>
      </c>
      <c r="AI122" s="28">
        <f t="shared" si="36"/>
        <v>-8.6122282476444045E-2</v>
      </c>
      <c r="AJ122" s="28">
        <f t="shared" si="37"/>
        <v>-0.12782111014973851</v>
      </c>
    </row>
    <row r="123" spans="1:36" ht="13" x14ac:dyDescent="0.25">
      <c r="A123" s="25" t="s">
        <v>96</v>
      </c>
      <c r="B123" s="210">
        <v>202.00268690657552</v>
      </c>
      <c r="C123" s="210">
        <v>184.29619897197438</v>
      </c>
      <c r="D123" s="210">
        <v>179.28468269917386</v>
      </c>
      <c r="E123" s="210">
        <v>173.25907403635802</v>
      </c>
      <c r="F123" s="210">
        <v>167.16869332368751</v>
      </c>
      <c r="G123" s="210">
        <v>169.68240657432898</v>
      </c>
      <c r="H123" s="210">
        <v>174.61339434089203</v>
      </c>
      <c r="I123" s="210">
        <v>176.3092721534305</v>
      </c>
      <c r="J123" s="210">
        <v>170.912720643744</v>
      </c>
      <c r="K123" s="210">
        <v>159.72251990622397</v>
      </c>
      <c r="L123" s="210">
        <v>168.19432700486027</v>
      </c>
      <c r="M123" s="210">
        <v>173.34492100147901</v>
      </c>
      <c r="N123" s="210">
        <v>176.22627485716851</v>
      </c>
      <c r="O123" s="210">
        <v>184.18899051659682</v>
      </c>
      <c r="P123" s="210">
        <v>188.8431512924474</v>
      </c>
      <c r="Q123" s="210">
        <v>186.92850707260766</v>
      </c>
      <c r="R123" s="210">
        <v>190.69962098392764</v>
      </c>
      <c r="S123" s="210">
        <v>189.72804460362855</v>
      </c>
      <c r="T123" s="210">
        <v>184.62681286715363</v>
      </c>
      <c r="U123" s="210">
        <v>172.04890136309186</v>
      </c>
      <c r="V123" s="210">
        <v>181.95081345138752</v>
      </c>
      <c r="W123" s="210">
        <v>174.14264206834332</v>
      </c>
      <c r="X123" s="210">
        <v>172.33624829790645</v>
      </c>
      <c r="Y123" s="210">
        <v>172.97211853225403</v>
      </c>
      <c r="Z123" s="210">
        <v>167.3242665650979</v>
      </c>
      <c r="AA123" s="210">
        <v>167.07054503701983</v>
      </c>
      <c r="AB123" s="210">
        <v>165.26722199676459</v>
      </c>
      <c r="AC123" s="210">
        <v>172.01390136139949</v>
      </c>
      <c r="AD123" s="210">
        <v>172.2026864139724</v>
      </c>
      <c r="AE123" s="210">
        <v>168.79063015267892</v>
      </c>
      <c r="AF123" s="210">
        <v>157.8613447299447</v>
      </c>
      <c r="AG123" s="210">
        <v>170.53373382871345</v>
      </c>
      <c r="AH123" s="210">
        <v>166.66823892688083</v>
      </c>
      <c r="AI123" s="28">
        <f t="shared" si="36"/>
        <v>-0.15578482425046247</v>
      </c>
      <c r="AJ123" s="28">
        <f t="shared" si="37"/>
        <v>-0.14343678485767131</v>
      </c>
    </row>
    <row r="124" spans="1:36" ht="13" x14ac:dyDescent="0.25">
      <c r="A124" s="25" t="s">
        <v>16</v>
      </c>
      <c r="B124" s="210">
        <v>291.24684849538295</v>
      </c>
      <c r="C124" s="210">
        <v>271.63746173654073</v>
      </c>
      <c r="D124" s="210">
        <v>174.18557919013583</v>
      </c>
      <c r="E124" s="210">
        <v>153.38378670590873</v>
      </c>
      <c r="F124" s="210">
        <v>174.06459519334413</v>
      </c>
      <c r="G124" s="210">
        <v>165.30988243012277</v>
      </c>
      <c r="H124" s="210">
        <v>175.1935402387889</v>
      </c>
      <c r="I124" s="210">
        <v>172.0078122555114</v>
      </c>
      <c r="J124" s="210">
        <v>160.4160984987158</v>
      </c>
      <c r="K124" s="210">
        <v>153.63231699845639</v>
      </c>
      <c r="L124" s="210">
        <v>143.79835075825156</v>
      </c>
      <c r="M124" s="210">
        <v>152.47647337584007</v>
      </c>
      <c r="N124" s="210">
        <v>143.76158177389394</v>
      </c>
      <c r="O124" s="210">
        <v>155.04860492004741</v>
      </c>
      <c r="P124" s="210">
        <v>169.87163915827998</v>
      </c>
      <c r="Q124" s="210">
        <v>172.97164219744639</v>
      </c>
      <c r="R124" s="210">
        <v>175.37884652402457</v>
      </c>
      <c r="S124" s="210">
        <v>206.31072141304026</v>
      </c>
      <c r="T124" s="210">
        <v>182.73198723887512</v>
      </c>
      <c r="U124" s="210">
        <v>145.89239223202122</v>
      </c>
      <c r="V124" s="210">
        <v>192.8083500213757</v>
      </c>
      <c r="W124" s="210">
        <v>187.44603056420439</v>
      </c>
      <c r="X124" s="210">
        <v>179.43480275305856</v>
      </c>
      <c r="Y124" s="210">
        <v>199.62650226409548</v>
      </c>
      <c r="Z124" s="210">
        <v>187.74066113956403</v>
      </c>
      <c r="AA124" s="210">
        <v>163.53282453778701</v>
      </c>
      <c r="AB124" s="210">
        <v>200.21233654319636</v>
      </c>
      <c r="AC124" s="210">
        <v>198.39936532548921</v>
      </c>
      <c r="AD124" s="210">
        <v>191.19646313146592</v>
      </c>
      <c r="AE124" s="210">
        <v>161.1820096314971</v>
      </c>
      <c r="AF124" s="210">
        <v>150.90857622711019</v>
      </c>
      <c r="AG124" s="210">
        <v>154.54253090819418</v>
      </c>
      <c r="AH124" s="210">
        <v>162.32022471910113</v>
      </c>
      <c r="AI124" s="28">
        <f t="shared" si="36"/>
        <v>-0.46937612644881854</v>
      </c>
      <c r="AJ124" s="28">
        <f t="shared" si="37"/>
        <v>-0.44444858502810136</v>
      </c>
    </row>
    <row r="125" spans="1:36" ht="13" x14ac:dyDescent="0.25">
      <c r="A125" s="25" t="s">
        <v>30</v>
      </c>
      <c r="B125" s="210">
        <v>138.80746997508638</v>
      </c>
      <c r="C125" s="210">
        <v>146.35796371932545</v>
      </c>
      <c r="D125" s="210">
        <v>139.09365103971726</v>
      </c>
      <c r="E125" s="210">
        <v>139.3205134044079</v>
      </c>
      <c r="F125" s="210">
        <v>137.92674226163885</v>
      </c>
      <c r="G125" s="210">
        <v>143.89059278611705</v>
      </c>
      <c r="H125" s="210">
        <v>152.99645822171499</v>
      </c>
      <c r="I125" s="210">
        <v>151.66455563024374</v>
      </c>
      <c r="J125" s="210">
        <v>154.18733813433403</v>
      </c>
      <c r="K125" s="210">
        <v>153.72113612581381</v>
      </c>
      <c r="L125" s="210">
        <v>153.01110121659255</v>
      </c>
      <c r="M125" s="210">
        <v>161.02136917515713</v>
      </c>
      <c r="N125" s="210">
        <v>161.11254098645279</v>
      </c>
      <c r="O125" s="210">
        <v>168.81426156871504</v>
      </c>
      <c r="P125" s="210">
        <v>170.18942439938826</v>
      </c>
      <c r="Q125" s="210">
        <v>175.62313709227945</v>
      </c>
      <c r="R125" s="210">
        <v>176.06894880703362</v>
      </c>
      <c r="S125" s="210">
        <v>172.46838627238685</v>
      </c>
      <c r="T125" s="210">
        <v>173.31554663830201</v>
      </c>
      <c r="U125" s="210">
        <v>164.01112525094473</v>
      </c>
      <c r="V125" s="210">
        <v>174.72908755798107</v>
      </c>
      <c r="W125" s="210">
        <v>169.16884146985061</v>
      </c>
      <c r="X125" s="210">
        <v>168.01137638242838</v>
      </c>
      <c r="Y125" s="210">
        <v>169.10011121812241</v>
      </c>
      <c r="Z125" s="210">
        <v>162.09364845331089</v>
      </c>
      <c r="AA125" s="210">
        <v>164.5564334509115</v>
      </c>
      <c r="AB125" s="210">
        <v>164.62083087225966</v>
      </c>
      <c r="AC125" s="210">
        <v>166.19969394262876</v>
      </c>
      <c r="AD125" s="210">
        <v>161.4879215285595</v>
      </c>
      <c r="AE125" s="210">
        <v>164.39006691105712</v>
      </c>
      <c r="AF125" s="210">
        <v>152.17807826120563</v>
      </c>
      <c r="AG125" s="210">
        <v>160.42504195836761</v>
      </c>
      <c r="AH125" s="210">
        <v>151.20822628177595</v>
      </c>
      <c r="AI125" s="28">
        <f t="shared" si="36"/>
        <v>0.15573781430611211</v>
      </c>
      <c r="AJ125" s="28">
        <f t="shared" si="37"/>
        <v>3.9766298969843294E-2</v>
      </c>
    </row>
    <row r="126" spans="1:36" ht="13" x14ac:dyDescent="0.25">
      <c r="A126" s="25" t="s">
        <v>15</v>
      </c>
      <c r="B126" s="210">
        <v>239.29996908854773</v>
      </c>
      <c r="C126" s="210">
        <v>183.94905692029238</v>
      </c>
      <c r="D126" s="210">
        <v>179.27464246333372</v>
      </c>
      <c r="E126" s="210">
        <v>176.35046430343766</v>
      </c>
      <c r="F126" s="210">
        <v>174.8289801802951</v>
      </c>
      <c r="G126" s="210">
        <v>176.26545940454733</v>
      </c>
      <c r="H126" s="210">
        <v>181.47696800167407</v>
      </c>
      <c r="I126" s="210">
        <v>179.72076511042351</v>
      </c>
      <c r="J126" s="210">
        <v>178.52744173074308</v>
      </c>
      <c r="K126" s="210">
        <v>174.80345145680647</v>
      </c>
      <c r="L126" s="210">
        <v>175.6143051033321</v>
      </c>
      <c r="M126" s="210">
        <v>180.44340712335614</v>
      </c>
      <c r="N126" s="210">
        <v>176.15547723141114</v>
      </c>
      <c r="O126" s="210">
        <v>176.48234790883276</v>
      </c>
      <c r="P126" s="210">
        <v>177.78472923442928</v>
      </c>
      <c r="Q126" s="210">
        <v>177.0949876770359</v>
      </c>
      <c r="R126" s="210">
        <v>182.64299063799402</v>
      </c>
      <c r="S126" s="210">
        <v>174.22098562561683</v>
      </c>
      <c r="T126" s="210">
        <v>176.55874097004036</v>
      </c>
      <c r="U126" s="210">
        <v>165.55094562161116</v>
      </c>
      <c r="V126" s="210">
        <v>174.5426059943554</v>
      </c>
      <c r="W126" s="210">
        <v>168.82637725668118</v>
      </c>
      <c r="X126" s="210">
        <v>169.99244373374631</v>
      </c>
      <c r="Y126" s="210">
        <v>173.17716044904319</v>
      </c>
      <c r="Z126" s="210">
        <v>165.29036636943766</v>
      </c>
      <c r="AA126" s="210">
        <v>165.26780423154955</v>
      </c>
      <c r="AB126" s="210">
        <v>164.48789728358088</v>
      </c>
      <c r="AC126" s="210">
        <v>164.52628902137965</v>
      </c>
      <c r="AD126" s="210">
        <v>160.08383805890475</v>
      </c>
      <c r="AE126" s="210">
        <v>156.09263346064242</v>
      </c>
      <c r="AF126" s="210">
        <v>144.08410116158134</v>
      </c>
      <c r="AG126" s="210">
        <v>149.91556383401502</v>
      </c>
      <c r="AH126" s="210">
        <v>142.72197370730876</v>
      </c>
      <c r="AI126" s="28">
        <f t="shared" si="36"/>
        <v>-0.37352451650947749</v>
      </c>
      <c r="AJ126" s="28">
        <f t="shared" si="37"/>
        <v>-0.21671736961383314</v>
      </c>
    </row>
    <row r="127" spans="1:36" ht="13" x14ac:dyDescent="0.25">
      <c r="A127" s="25" t="s">
        <v>20</v>
      </c>
      <c r="B127" s="210" t="s">
        <v>4</v>
      </c>
      <c r="C127" s="210">
        <v>173.43515548791419</v>
      </c>
      <c r="D127" s="210">
        <v>169.83506925049599</v>
      </c>
      <c r="E127" s="210">
        <v>171.70652353977468</v>
      </c>
      <c r="F127" s="210">
        <v>164.63705815412479</v>
      </c>
      <c r="G127" s="210">
        <v>170.86178064928754</v>
      </c>
      <c r="H127" s="210">
        <v>179.92578720542318</v>
      </c>
      <c r="I127" s="210">
        <v>174.12626123067281</v>
      </c>
      <c r="J127" s="210">
        <v>178.81307520341576</v>
      </c>
      <c r="K127" s="210">
        <v>178.21362469061535</v>
      </c>
      <c r="L127" s="210">
        <v>178.91833384749617</v>
      </c>
      <c r="M127" s="210">
        <v>183.18329451552549</v>
      </c>
      <c r="N127" s="210">
        <v>182.25793891173157</v>
      </c>
      <c r="O127" s="210">
        <v>185.40095762827698</v>
      </c>
      <c r="P127" s="210">
        <v>187.27354989524298</v>
      </c>
      <c r="Q127" s="210">
        <v>186.56352996127148</v>
      </c>
      <c r="R127" s="210">
        <v>182.6237097525551</v>
      </c>
      <c r="S127" s="210">
        <v>179.84122800408798</v>
      </c>
      <c r="T127" s="210">
        <v>179.59824941862394</v>
      </c>
      <c r="U127" s="210">
        <v>171.72088329573231</v>
      </c>
      <c r="V127" s="210">
        <v>176.12682112717863</v>
      </c>
      <c r="W127" s="210">
        <v>172.19933402505725</v>
      </c>
      <c r="X127" s="210">
        <v>171.45103051101489</v>
      </c>
      <c r="Y127" s="210">
        <v>171.33151338369385</v>
      </c>
      <c r="Z127" s="210">
        <v>163.21469709962733</v>
      </c>
      <c r="AA127" s="210">
        <v>165.13214930905468</v>
      </c>
      <c r="AB127" s="210">
        <v>161.81178193513105</v>
      </c>
      <c r="AC127" s="210">
        <v>161.47556897926495</v>
      </c>
      <c r="AD127" s="210">
        <v>160.35351466315635</v>
      </c>
      <c r="AE127" s="210">
        <v>158.03225811637668</v>
      </c>
      <c r="AF127" s="210">
        <v>139.70525763018941</v>
      </c>
      <c r="AG127" s="210">
        <v>150.4243874684839</v>
      </c>
      <c r="AH127" s="210">
        <v>136.32828046353481</v>
      </c>
      <c r="AI127" s="28" t="e">
        <f t="shared" si="36"/>
        <v>#VALUE!</v>
      </c>
      <c r="AJ127" s="28">
        <f t="shared" si="37"/>
        <v>-0.19448131933133506</v>
      </c>
    </row>
    <row r="128" spans="1:36" ht="13" x14ac:dyDescent="0.25">
      <c r="A128" s="25" t="s">
        <v>23</v>
      </c>
      <c r="B128" s="210">
        <v>122.52258340536623</v>
      </c>
      <c r="C128" s="210">
        <v>124.50628043349042</v>
      </c>
      <c r="D128" s="210">
        <v>133.20581890297794</v>
      </c>
      <c r="E128" s="210">
        <v>134.04133352496885</v>
      </c>
      <c r="F128" s="210">
        <v>148.38491872898706</v>
      </c>
      <c r="G128" s="210">
        <v>132.42479148557712</v>
      </c>
      <c r="H128" s="210">
        <v>143.17730024240743</v>
      </c>
      <c r="I128" s="210">
        <v>138.56216072626529</v>
      </c>
      <c r="J128" s="210">
        <v>145.75453744362906</v>
      </c>
      <c r="K128" s="210">
        <v>148.41180355620904</v>
      </c>
      <c r="L128" s="210">
        <v>158.5255924355935</v>
      </c>
      <c r="M128" s="210">
        <v>158.38749822593107</v>
      </c>
      <c r="N128" s="210">
        <v>154.4901146499343</v>
      </c>
      <c r="O128" s="210">
        <v>164.49117300902313</v>
      </c>
      <c r="P128" s="210">
        <v>148.70969285910914</v>
      </c>
      <c r="Q128" s="210">
        <v>161.93667973050214</v>
      </c>
      <c r="R128" s="210">
        <v>165.49090808897157</v>
      </c>
      <c r="S128" s="210">
        <v>167.84147055874266</v>
      </c>
      <c r="T128" s="210">
        <v>171.14232552268163</v>
      </c>
      <c r="U128" s="210">
        <v>160.95297077535042</v>
      </c>
      <c r="V128" s="210">
        <v>150.53277583807409</v>
      </c>
      <c r="W128" s="210">
        <v>145.09485311717401</v>
      </c>
      <c r="X128" s="210">
        <v>132.87884493353334</v>
      </c>
      <c r="Y128" s="210">
        <v>118.00242528393146</v>
      </c>
      <c r="Z128" s="210">
        <v>120.87637645687644</v>
      </c>
      <c r="AA128" s="210">
        <v>125.64543428161245</v>
      </c>
      <c r="AB128" s="210">
        <v>135.73932801222182</v>
      </c>
      <c r="AC128" s="210">
        <v>138.4562436681243</v>
      </c>
      <c r="AD128" s="210">
        <v>140.60882675565472</v>
      </c>
      <c r="AE128" s="210">
        <v>138.78589312238054</v>
      </c>
      <c r="AF128" s="210">
        <v>120.63230049380353</v>
      </c>
      <c r="AG128" s="210">
        <v>124.38976927635611</v>
      </c>
      <c r="AH128" s="210">
        <v>132.31666896944307</v>
      </c>
      <c r="AI128" s="28">
        <f t="shared" si="36"/>
        <v>1.5239524168473295E-2</v>
      </c>
      <c r="AJ128" s="28">
        <f t="shared" si="37"/>
        <v>-3.1114735145881367E-2</v>
      </c>
    </row>
    <row r="129" spans="1:36" ht="13" x14ac:dyDescent="0.25">
      <c r="A129" s="25" t="s">
        <v>35</v>
      </c>
      <c r="B129" s="210">
        <v>168.51153921874371</v>
      </c>
      <c r="C129" s="210">
        <v>150.52309361213591</v>
      </c>
      <c r="D129" s="210">
        <v>142.80366084786337</v>
      </c>
      <c r="E129" s="210">
        <v>139.633024441327</v>
      </c>
      <c r="F129" s="210">
        <v>136.70168454526461</v>
      </c>
      <c r="G129" s="210">
        <v>138.99744259323808</v>
      </c>
      <c r="H129" s="210">
        <v>141.01915741860245</v>
      </c>
      <c r="I129" s="210">
        <v>140.86500052426766</v>
      </c>
      <c r="J129" s="210">
        <v>136.34997744842369</v>
      </c>
      <c r="K129" s="210">
        <v>136.87169590435093</v>
      </c>
      <c r="L129" s="210">
        <v>137.51107395783802</v>
      </c>
      <c r="M129" s="210">
        <v>143.99328100799008</v>
      </c>
      <c r="N129" s="210">
        <v>145.11618826793551</v>
      </c>
      <c r="O129" s="210">
        <v>144.4577256057957</v>
      </c>
      <c r="P129" s="210">
        <v>142.31478915648634</v>
      </c>
      <c r="Q129" s="210">
        <v>145.71617692085056</v>
      </c>
      <c r="R129" s="210">
        <v>144.47627383058176</v>
      </c>
      <c r="S129" s="210">
        <v>138.35674684265183</v>
      </c>
      <c r="T129" s="210">
        <v>142.22607208545136</v>
      </c>
      <c r="U129" s="210">
        <v>129.82774954894663</v>
      </c>
      <c r="V129" s="210">
        <v>143.13422355627867</v>
      </c>
      <c r="W129" s="210">
        <v>138.70781311486473</v>
      </c>
      <c r="X129" s="210">
        <v>134.03801586952071</v>
      </c>
      <c r="Y129" s="210">
        <v>135.04245517698189</v>
      </c>
      <c r="Z129" s="210">
        <v>124.69936792240843</v>
      </c>
      <c r="AA129" s="210">
        <v>130.13288113345959</v>
      </c>
      <c r="AB129" s="210">
        <v>131.1984371533058</v>
      </c>
      <c r="AC129" s="210">
        <v>137.7538431337268</v>
      </c>
      <c r="AD129" s="210">
        <v>134.87062585428947</v>
      </c>
      <c r="AE129" s="210">
        <v>130.72762599439565</v>
      </c>
      <c r="AF129" s="210">
        <v>126.16398512753962</v>
      </c>
      <c r="AG129" s="210">
        <v>136.443416869651</v>
      </c>
      <c r="AH129" s="210">
        <v>128.02356205811827</v>
      </c>
      <c r="AI129" s="28">
        <f t="shared" si="36"/>
        <v>-0.19030223388717193</v>
      </c>
      <c r="AJ129" s="28">
        <f t="shared" si="37"/>
        <v>-0.16182970931599527</v>
      </c>
    </row>
    <row r="130" spans="1:36" ht="13" x14ac:dyDescent="0.25">
      <c r="A130" s="25" t="s">
        <v>34</v>
      </c>
      <c r="B130" s="210">
        <v>120.25027186748797</v>
      </c>
      <c r="C130" s="210">
        <v>116.65952563695501</v>
      </c>
      <c r="D130" s="210">
        <v>108.31230939631159</v>
      </c>
      <c r="E130" s="210">
        <v>114.00324409603608</v>
      </c>
      <c r="F130" s="210">
        <v>118.92032604674355</v>
      </c>
      <c r="G130" s="210">
        <v>128.20372188268576</v>
      </c>
      <c r="H130" s="210">
        <v>133.5325484131267</v>
      </c>
      <c r="I130" s="210">
        <v>139.03661972965125</v>
      </c>
      <c r="J130" s="210">
        <v>136.57358194751131</v>
      </c>
      <c r="K130" s="210">
        <v>136.77085315219776</v>
      </c>
      <c r="L130" s="210">
        <v>138.19904817243571</v>
      </c>
      <c r="M130" s="210">
        <v>146.73055192367798</v>
      </c>
      <c r="N130" s="210">
        <v>146.72661891068623</v>
      </c>
      <c r="O130" s="210">
        <v>149.01302685218744</v>
      </c>
      <c r="P130" s="210">
        <v>153.03245788864439</v>
      </c>
      <c r="Q130" s="210">
        <v>158.96051792409855</v>
      </c>
      <c r="R130" s="210">
        <v>157.62895648206663</v>
      </c>
      <c r="S130" s="210">
        <v>159.40726689571159</v>
      </c>
      <c r="T130" s="210">
        <v>168.36280069980683</v>
      </c>
      <c r="U130" s="210">
        <v>146.18059184338222</v>
      </c>
      <c r="V130" s="210">
        <v>148.75153348158454</v>
      </c>
      <c r="W130" s="210">
        <v>148.57208969514519</v>
      </c>
      <c r="X130" s="210">
        <v>142.89150891074465</v>
      </c>
      <c r="Y130" s="210">
        <v>139.17323118425546</v>
      </c>
      <c r="Z130" s="210">
        <v>134.29591841190441</v>
      </c>
      <c r="AA130" s="210">
        <v>133.20693265802956</v>
      </c>
      <c r="AB130" s="210">
        <v>138.57999949616993</v>
      </c>
      <c r="AC130" s="210">
        <v>143.00702407431163</v>
      </c>
      <c r="AD130" s="210">
        <v>143.13305949063323</v>
      </c>
      <c r="AE130" s="210">
        <v>139.1237599163442</v>
      </c>
      <c r="AF130" s="210">
        <v>128.96584315467487</v>
      </c>
      <c r="AG130" s="210">
        <v>131.63446448206881</v>
      </c>
      <c r="AH130" s="210">
        <v>126.54373522907395</v>
      </c>
      <c r="AI130" s="28">
        <f t="shared" si="36"/>
        <v>9.4670826417139864E-2</v>
      </c>
      <c r="AJ130" s="28">
        <f t="shared" si="37"/>
        <v>0.10548917844923511</v>
      </c>
    </row>
    <row r="131" spans="1:36" ht="13" x14ac:dyDescent="0.25">
      <c r="A131" s="25" t="s">
        <v>14</v>
      </c>
      <c r="B131" s="210">
        <v>154.33965318049641</v>
      </c>
      <c r="C131" s="210">
        <v>168.29083493945072</v>
      </c>
      <c r="D131" s="210">
        <v>161.58384859261474</v>
      </c>
      <c r="E131" s="210">
        <v>168.74931909615344</v>
      </c>
      <c r="F131" s="210">
        <v>175.38930024427313</v>
      </c>
      <c r="G131" s="210">
        <v>174.03261947827701</v>
      </c>
      <c r="H131" s="210">
        <v>192.79376453406164</v>
      </c>
      <c r="I131" s="210">
        <v>178.35153278948482</v>
      </c>
      <c r="J131" s="210">
        <v>175.64714836652905</v>
      </c>
      <c r="K131" s="210">
        <v>168.08496216390577</v>
      </c>
      <c r="L131" s="210">
        <v>163.31811231477556</v>
      </c>
      <c r="M131" s="210">
        <v>165.66710741694291</v>
      </c>
      <c r="N131" s="210">
        <v>161.20607657393683</v>
      </c>
      <c r="O131" s="210">
        <v>169.74420428913717</v>
      </c>
      <c r="P131" s="210">
        <v>163.64161188964067</v>
      </c>
      <c r="Q131" s="210">
        <v>159.32811534157949</v>
      </c>
      <c r="R131" s="210">
        <v>171.61390367020738</v>
      </c>
      <c r="S131" s="210">
        <v>167.87506636578397</v>
      </c>
      <c r="T131" s="210">
        <v>161.63596400958326</v>
      </c>
      <c r="U131" s="210">
        <v>151.54843470439999</v>
      </c>
      <c r="V131" s="210">
        <v>159.00659290466868</v>
      </c>
      <c r="W131" s="210">
        <v>147.90187169506751</v>
      </c>
      <c r="X131" s="210">
        <v>140.14865041153902</v>
      </c>
      <c r="Y131" s="210">
        <v>141.22677536327598</v>
      </c>
      <c r="Z131" s="210">
        <v>134.50501231954948</v>
      </c>
      <c r="AA131" s="210">
        <v>133.39547980772883</v>
      </c>
      <c r="AB131" s="210">
        <v>135.10620489619259</v>
      </c>
      <c r="AC131" s="210">
        <v>134.03258384534149</v>
      </c>
      <c r="AD131" s="210">
        <v>133.95348103072206</v>
      </c>
      <c r="AE131" s="210">
        <v>130.59427107544658</v>
      </c>
      <c r="AF131" s="210">
        <v>119.23472980095531</v>
      </c>
      <c r="AG131" s="210">
        <v>125.10261530519028</v>
      </c>
      <c r="AH131" s="210">
        <v>122.53727794028011</v>
      </c>
      <c r="AI131" s="28">
        <f t="shared" si="36"/>
        <v>-0.18943309300503697</v>
      </c>
      <c r="AJ131" s="28">
        <f t="shared" si="37"/>
        <v>-0.29149599950671878</v>
      </c>
    </row>
    <row r="132" spans="1:36" ht="13" x14ac:dyDescent="0.25">
      <c r="A132" s="25" t="s">
        <v>17</v>
      </c>
      <c r="B132" s="210">
        <v>122.84431859981694</v>
      </c>
      <c r="C132" s="210">
        <v>124.22695007664065</v>
      </c>
      <c r="D132" s="210">
        <v>122.38990701036113</v>
      </c>
      <c r="E132" s="210">
        <v>124.78554404744595</v>
      </c>
      <c r="F132" s="210">
        <v>129.18492702239422</v>
      </c>
      <c r="G132" s="210">
        <v>127.33181797840071</v>
      </c>
      <c r="H132" s="210">
        <v>137.13409510602708</v>
      </c>
      <c r="I132" s="210">
        <v>145.55505471339595</v>
      </c>
      <c r="J132" s="210">
        <v>152.1929172851145</v>
      </c>
      <c r="K132" s="210">
        <v>156.45398962381091</v>
      </c>
      <c r="L132" s="210">
        <v>160.98797214607822</v>
      </c>
      <c r="M132" s="210">
        <v>167.25054457818248</v>
      </c>
      <c r="N132" s="210">
        <v>166.86764988709393</v>
      </c>
      <c r="O132" s="210">
        <v>157.39591281045742</v>
      </c>
      <c r="P132" s="210">
        <v>158.38591226133704</v>
      </c>
      <c r="Q132" s="210">
        <v>158.58325566825371</v>
      </c>
      <c r="R132" s="210">
        <v>156.00394377014541</v>
      </c>
      <c r="S132" s="210">
        <v>156.51034165430525</v>
      </c>
      <c r="T132" s="210">
        <v>150.5152566364535</v>
      </c>
      <c r="U132" s="210">
        <v>141.57889882649368</v>
      </c>
      <c r="V132" s="210">
        <v>139.90403980456446</v>
      </c>
      <c r="W132" s="210">
        <v>128.07941160577138</v>
      </c>
      <c r="X132" s="210">
        <v>129.08048592297669</v>
      </c>
      <c r="Y132" s="210">
        <v>122.11285790490172</v>
      </c>
      <c r="Z132" s="210">
        <v>122.15811630039077</v>
      </c>
      <c r="AA132" s="210">
        <v>128.15710722552268</v>
      </c>
      <c r="AB132" s="210">
        <v>133.81886834609668</v>
      </c>
      <c r="AC132" s="210">
        <v>131.12100139140199</v>
      </c>
      <c r="AD132" s="210">
        <v>130.61904644591993</v>
      </c>
      <c r="AE132" s="210">
        <v>129.04815343457906</v>
      </c>
      <c r="AF132" s="210">
        <v>117.4182592598561</v>
      </c>
      <c r="AG132" s="210">
        <v>120.87241596828331</v>
      </c>
      <c r="AH132" s="210">
        <v>122.39285285149971</v>
      </c>
      <c r="AI132" s="28">
        <f t="shared" si="36"/>
        <v>-1.6052045825231787E-2</v>
      </c>
      <c r="AJ132" s="28">
        <f t="shared" si="37"/>
        <v>-5.4808484089676091E-2</v>
      </c>
    </row>
    <row r="133" spans="1:36" ht="13" x14ac:dyDescent="0.25">
      <c r="A133" s="25" t="s">
        <v>13</v>
      </c>
      <c r="B133" s="210">
        <v>134.95358004988532</v>
      </c>
      <c r="C133" s="210">
        <v>110.70808830594598</v>
      </c>
      <c r="D133" s="210">
        <v>102.37823003176676</v>
      </c>
      <c r="E133" s="210">
        <v>111.50573851339733</v>
      </c>
      <c r="F133" s="210">
        <v>107.97232463840891</v>
      </c>
      <c r="G133" s="210">
        <v>117.46239880352441</v>
      </c>
      <c r="H133" s="210">
        <v>116.65265402580768</v>
      </c>
      <c r="I133" s="210">
        <v>105.42123605791964</v>
      </c>
      <c r="J133" s="210">
        <v>102.08667290419162</v>
      </c>
      <c r="K133" s="210">
        <v>93.231042561750868</v>
      </c>
      <c r="L133" s="210">
        <v>95.586437030666815</v>
      </c>
      <c r="M133" s="210">
        <v>100.41877604771256</v>
      </c>
      <c r="N133" s="210">
        <v>101.58456197025855</v>
      </c>
      <c r="O133" s="210">
        <v>105.18244070275522</v>
      </c>
      <c r="P133" s="210">
        <v>103.15585191604497</v>
      </c>
      <c r="Q133" s="210">
        <v>109.96538811558399</v>
      </c>
      <c r="R133" s="210">
        <v>114.12740748876939</v>
      </c>
      <c r="S133" s="210">
        <v>112.80532131784905</v>
      </c>
      <c r="T133" s="210">
        <v>112.25971847307302</v>
      </c>
      <c r="U133" s="210">
        <v>99.675339846599456</v>
      </c>
      <c r="V133" s="210">
        <v>101.61222504185662</v>
      </c>
      <c r="W133" s="210">
        <v>109.51001305256811</v>
      </c>
      <c r="X133" s="210">
        <v>105.47351043178153</v>
      </c>
      <c r="Y133" s="210">
        <v>98.716201078666202</v>
      </c>
      <c r="Z133" s="210">
        <v>103.75368954481409</v>
      </c>
      <c r="AA133" s="210">
        <v>109.10131879184661</v>
      </c>
      <c r="AB133" s="210">
        <v>107.51968902052397</v>
      </c>
      <c r="AC133" s="210">
        <v>112.10512669992461</v>
      </c>
      <c r="AD133" s="210">
        <v>112.50128722783465</v>
      </c>
      <c r="AE133" s="210">
        <v>112.13846751425241</v>
      </c>
      <c r="AF133" s="210">
        <v>107.19759527536718</v>
      </c>
      <c r="AG133" s="210">
        <v>117.23247738611805</v>
      </c>
      <c r="AH133" s="210">
        <v>120.13036645899794</v>
      </c>
      <c r="AI133" s="28">
        <f t="shared" si="36"/>
        <v>-0.13131257916401107</v>
      </c>
      <c r="AJ133" s="28">
        <f t="shared" si="37"/>
        <v>-3.1709453973023383E-2</v>
      </c>
    </row>
    <row r="134" spans="1:36" ht="13" x14ac:dyDescent="0.25">
      <c r="A134" s="25" t="s">
        <v>31</v>
      </c>
      <c r="B134" s="210">
        <v>114.18451040123846</v>
      </c>
      <c r="C134" s="210">
        <v>111.23393165992547</v>
      </c>
      <c r="D134" s="210">
        <v>108.29221276879883</v>
      </c>
      <c r="E134" s="210">
        <v>110.46470953228618</v>
      </c>
      <c r="F134" s="210">
        <v>105.06552593686793</v>
      </c>
      <c r="G134" s="210">
        <v>108.44641058820318</v>
      </c>
      <c r="H134" s="210">
        <v>112.85349580292613</v>
      </c>
      <c r="I134" s="210">
        <v>111.2772537192081</v>
      </c>
      <c r="J134" s="210">
        <v>103.77378539186479</v>
      </c>
      <c r="K134" s="210">
        <v>101.18958011283166</v>
      </c>
      <c r="L134" s="210">
        <v>97.934705845964217</v>
      </c>
      <c r="M134" s="210">
        <v>98.63653501971234</v>
      </c>
      <c r="N134" s="210">
        <v>97.538685421237702</v>
      </c>
      <c r="O134" s="210">
        <v>100.15539707687876</v>
      </c>
      <c r="P134" s="210">
        <v>100.56915938599353</v>
      </c>
      <c r="Q134" s="210">
        <v>101.89589662657681</v>
      </c>
      <c r="R134" s="210">
        <v>107.34937263895236</v>
      </c>
      <c r="S134" s="210">
        <v>106.97227685978712</v>
      </c>
      <c r="T134" s="210">
        <v>108.26234172475284</v>
      </c>
      <c r="U134" s="210">
        <v>103.75200553935092</v>
      </c>
      <c r="V134" s="210">
        <v>112.11572117296039</v>
      </c>
      <c r="W134" s="210">
        <v>112.01650368215954</v>
      </c>
      <c r="X134" s="210">
        <v>107.72514272881693</v>
      </c>
      <c r="Y134" s="210">
        <v>108.49970481472135</v>
      </c>
      <c r="Z134" s="210">
        <v>104.58788567666731</v>
      </c>
      <c r="AA134" s="210">
        <v>105.82359371960152</v>
      </c>
      <c r="AB134" s="210">
        <v>111.11804844543616</v>
      </c>
      <c r="AC134" s="210">
        <v>116.31338917867986</v>
      </c>
      <c r="AD134" s="210">
        <v>121.54313861027424</v>
      </c>
      <c r="AE134" s="210">
        <v>117.25680644878237</v>
      </c>
      <c r="AF134" s="210">
        <v>113.89752866697516</v>
      </c>
      <c r="AG134" s="210">
        <v>124.17265320753123</v>
      </c>
      <c r="AH134" s="210">
        <v>119.09226996618384</v>
      </c>
      <c r="AI134" s="28">
        <f t="shared" si="36"/>
        <v>8.7473710498866764E-2</v>
      </c>
      <c r="AJ134" s="28">
        <f t="shared" si="37"/>
        <v>2.3945903622224485E-2</v>
      </c>
    </row>
    <row r="135" spans="1:36" ht="13" x14ac:dyDescent="0.25">
      <c r="A135" s="25" t="s">
        <v>19</v>
      </c>
      <c r="B135" s="210">
        <v>99.262651207839184</v>
      </c>
      <c r="C135" s="210">
        <v>103.12409992989967</v>
      </c>
      <c r="D135" s="210">
        <v>104.72384409588444</v>
      </c>
      <c r="E135" s="210">
        <v>99.764789425355517</v>
      </c>
      <c r="F135" s="210">
        <v>104.40271899413077</v>
      </c>
      <c r="G135" s="210">
        <v>111.82274352754102</v>
      </c>
      <c r="H135" s="210">
        <v>111.48292218617118</v>
      </c>
      <c r="I135" s="210">
        <v>118.96021425757446</v>
      </c>
      <c r="J135" s="210">
        <v>124.37694304741977</v>
      </c>
      <c r="K135" s="210">
        <v>129.41705024726346</v>
      </c>
      <c r="L135" s="210">
        <v>134.52887404855261</v>
      </c>
      <c r="M135" s="210">
        <v>137.97443169641525</v>
      </c>
      <c r="N135" s="210">
        <v>140.56300556803831</v>
      </c>
      <c r="O135" s="210">
        <v>142.58995250961812</v>
      </c>
      <c r="P135" s="210">
        <v>146.43433534949014</v>
      </c>
      <c r="Q135" s="210">
        <v>147.35938718420019</v>
      </c>
      <c r="R135" s="210">
        <v>145.47149749314764</v>
      </c>
      <c r="S135" s="210">
        <v>145.22502255571138</v>
      </c>
      <c r="T135" s="210">
        <v>137.92699526038913</v>
      </c>
      <c r="U135" s="210">
        <v>125.83495726673729</v>
      </c>
      <c r="V135" s="210">
        <v>124.77273139610347</v>
      </c>
      <c r="W135" s="210">
        <v>123.90763273987835</v>
      </c>
      <c r="X135" s="210">
        <v>122.93462694512149</v>
      </c>
      <c r="Y135" s="210">
        <v>114.65664736841318</v>
      </c>
      <c r="Z135" s="210">
        <v>113.49084368167587</v>
      </c>
      <c r="AA135" s="210">
        <v>117.53913350964643</v>
      </c>
      <c r="AB135" s="210">
        <v>118.49525938779759</v>
      </c>
      <c r="AC135" s="210">
        <v>123.40433758803081</v>
      </c>
      <c r="AD135" s="210">
        <v>123.16919502271476</v>
      </c>
      <c r="AE135" s="210">
        <v>119.54236111081521</v>
      </c>
      <c r="AF135" s="210">
        <v>104.52511720565442</v>
      </c>
      <c r="AG135" s="210">
        <v>110.63436335114291</v>
      </c>
      <c r="AH135" s="210">
        <v>113.0884492750632</v>
      </c>
      <c r="AI135" s="28">
        <f t="shared" si="36"/>
        <v>0.11456184178975115</v>
      </c>
      <c r="AJ135" s="28">
        <f t="shared" si="37"/>
        <v>1.3585740643623723E-2</v>
      </c>
    </row>
    <row r="136" spans="1:36" ht="13" x14ac:dyDescent="0.25">
      <c r="A136" s="25" t="s">
        <v>27</v>
      </c>
      <c r="B136" s="210">
        <v>117.63408262483129</v>
      </c>
      <c r="C136" s="210">
        <v>112.25061473594383</v>
      </c>
      <c r="D136" s="210">
        <v>101.68539097195037</v>
      </c>
      <c r="E136" s="210">
        <v>104.42384767634648</v>
      </c>
      <c r="F136" s="210">
        <v>101.54203793039814</v>
      </c>
      <c r="G136" s="210">
        <v>105.48806147029518</v>
      </c>
      <c r="H136" s="210">
        <v>108.53522327622031</v>
      </c>
      <c r="I136" s="210">
        <v>106.66879349655434</v>
      </c>
      <c r="J136" s="210">
        <v>105.48212160170837</v>
      </c>
      <c r="K136" s="210">
        <v>105.03134487082158</v>
      </c>
      <c r="L136" s="210">
        <v>103.34470678102268</v>
      </c>
      <c r="M136" s="210">
        <v>105.97746301137475</v>
      </c>
      <c r="N136" s="210">
        <v>106.18779082115486</v>
      </c>
      <c r="O136" s="210">
        <v>108.76483712571095</v>
      </c>
      <c r="P136" s="210">
        <v>109.40432334836652</v>
      </c>
      <c r="Q136" s="210">
        <v>118.21367175341264</v>
      </c>
      <c r="R136" s="210">
        <v>117.17393280518462</v>
      </c>
      <c r="S136" s="210">
        <v>114.78283492073142</v>
      </c>
      <c r="T136" s="210">
        <v>113.2435230808606</v>
      </c>
      <c r="U136" s="210">
        <v>107.85431406219237</v>
      </c>
      <c r="V136" s="210">
        <v>111.17788859238027</v>
      </c>
      <c r="W136" s="210">
        <v>109.27501396493915</v>
      </c>
      <c r="X136" s="210">
        <v>104.42218512524006</v>
      </c>
      <c r="Y136" s="210">
        <v>101.06970663848431</v>
      </c>
      <c r="Z136" s="210">
        <v>100.98150437895127</v>
      </c>
      <c r="AA136" s="210">
        <v>107.06730437028965</v>
      </c>
      <c r="AB136" s="210">
        <v>108.68810806384427</v>
      </c>
      <c r="AC136" s="210">
        <v>113.91123035620802</v>
      </c>
      <c r="AD136" s="210">
        <v>114.34079633509508</v>
      </c>
      <c r="AE136" s="210">
        <v>114.41043816094458</v>
      </c>
      <c r="AF136" s="210">
        <v>112.02276957960909</v>
      </c>
      <c r="AG136" s="210">
        <v>117.78690889068206</v>
      </c>
      <c r="AH136" s="210">
        <v>111.44160837897783</v>
      </c>
      <c r="AI136" s="28">
        <f t="shared" si="36"/>
        <v>1.299166554800113E-3</v>
      </c>
      <c r="AJ136" s="28">
        <f t="shared" si="37"/>
        <v>-2.0297898311801843E-3</v>
      </c>
    </row>
    <row r="137" spans="1:36" ht="13" x14ac:dyDescent="0.25">
      <c r="A137" s="25" t="s">
        <v>25</v>
      </c>
      <c r="B137" s="210">
        <v>185.74697566781131</v>
      </c>
      <c r="C137" s="210">
        <v>197.1198886646238</v>
      </c>
      <c r="D137" s="210">
        <v>129.58608574213793</v>
      </c>
      <c r="E137" s="210">
        <v>106.62313487887829</v>
      </c>
      <c r="F137" s="210">
        <v>95.955349282651127</v>
      </c>
      <c r="G137" s="210">
        <v>103.34312107825686</v>
      </c>
      <c r="H137" s="210">
        <v>111.92977617910098</v>
      </c>
      <c r="I137" s="210">
        <v>106.19466819100153</v>
      </c>
      <c r="J137" s="210">
        <v>111.94915251858299</v>
      </c>
      <c r="K137" s="210">
        <v>96.643635718913103</v>
      </c>
      <c r="L137" s="210">
        <v>88.707226840892304</v>
      </c>
      <c r="M137" s="210">
        <v>102.03239003865215</v>
      </c>
      <c r="N137" s="210">
        <v>110.19009377830436</v>
      </c>
      <c r="O137" s="210">
        <v>115.64046828541595</v>
      </c>
      <c r="P137" s="210">
        <v>118.3477059979776</v>
      </c>
      <c r="Q137" s="210">
        <v>113.85879018365412</v>
      </c>
      <c r="R137" s="210">
        <v>114.65345496050715</v>
      </c>
      <c r="S137" s="210">
        <v>125.23855663245007</v>
      </c>
      <c r="T137" s="210">
        <v>126.65961548338497</v>
      </c>
      <c r="U137" s="210">
        <v>117.93539594755542</v>
      </c>
      <c r="V137" s="210">
        <v>96.219110203260627</v>
      </c>
      <c r="W137" s="210">
        <v>102.6810100151085</v>
      </c>
      <c r="X137" s="210">
        <v>105.0840593133467</v>
      </c>
      <c r="Y137" s="210">
        <v>100.06834269601485</v>
      </c>
      <c r="Z137" s="210">
        <v>100.57959749574653</v>
      </c>
      <c r="AA137" s="210">
        <v>104.05302468590629</v>
      </c>
      <c r="AB137" s="210">
        <v>108.97319873791699</v>
      </c>
      <c r="AC137" s="210">
        <v>115.67765065114553</v>
      </c>
      <c r="AD137" s="210">
        <v>119.75426937439234</v>
      </c>
      <c r="AE137" s="210">
        <v>119.82158655263935</v>
      </c>
      <c r="AF137" s="210">
        <v>117.09741490073691</v>
      </c>
      <c r="AG137" s="210">
        <v>121.85103087620901</v>
      </c>
      <c r="AH137" s="210">
        <v>108.72153080650806</v>
      </c>
      <c r="AI137" s="28">
        <f t="shared" si="36"/>
        <v>-0.34399453644873013</v>
      </c>
      <c r="AJ137" s="28">
        <f t="shared" si="37"/>
        <v>-0.4059583957052435</v>
      </c>
    </row>
    <row r="138" spans="1:36" ht="13" x14ac:dyDescent="0.25">
      <c r="A138" s="25" t="s">
        <v>22</v>
      </c>
      <c r="B138" s="210">
        <v>111.35796073895182</v>
      </c>
      <c r="C138" s="210">
        <v>113.99221115760031</v>
      </c>
      <c r="D138" s="210">
        <v>113.17854551896156</v>
      </c>
      <c r="E138" s="210">
        <v>112.53387794179113</v>
      </c>
      <c r="F138" s="210">
        <v>111.10245548779861</v>
      </c>
      <c r="G138" s="210">
        <v>120.50656718951141</v>
      </c>
      <c r="H138" s="210">
        <v>120.1902220379681</v>
      </c>
      <c r="I138" s="210">
        <v>121.93181459349265</v>
      </c>
      <c r="J138" s="210">
        <v>125.49825072337578</v>
      </c>
      <c r="K138" s="210">
        <v>126.96271328022374</v>
      </c>
      <c r="L138" s="210">
        <v>129.58663130202549</v>
      </c>
      <c r="M138" s="210">
        <v>129.83573185873516</v>
      </c>
      <c r="N138" s="210">
        <v>130.79577839753546</v>
      </c>
      <c r="O138" s="210">
        <v>136.89858917055628</v>
      </c>
      <c r="P138" s="210">
        <v>137.01531211790754</v>
      </c>
      <c r="Q138" s="210">
        <v>138.67068517769744</v>
      </c>
      <c r="R138" s="210">
        <v>137.20826089198417</v>
      </c>
      <c r="S138" s="210">
        <v>136.63491459772837</v>
      </c>
      <c r="T138" s="210">
        <v>133.87767978978013</v>
      </c>
      <c r="U138" s="210">
        <v>124.12926517373913</v>
      </c>
      <c r="V138" s="210">
        <v>127.19465614401371</v>
      </c>
      <c r="W138" s="210">
        <v>122.49679631107313</v>
      </c>
      <c r="X138" s="210">
        <v>117.65641332663975</v>
      </c>
      <c r="Y138" s="210">
        <v>112.63692591803327</v>
      </c>
      <c r="Z138" s="210">
        <v>104.53359228982841</v>
      </c>
      <c r="AA138" s="210">
        <v>108.55444437338669</v>
      </c>
      <c r="AB138" s="210">
        <v>108.00095144606863</v>
      </c>
      <c r="AC138" s="210">
        <v>111.81620310270213</v>
      </c>
      <c r="AD138" s="210">
        <v>110.55450133872655</v>
      </c>
      <c r="AE138" s="210">
        <v>110.65080453404688</v>
      </c>
      <c r="AF138" s="210">
        <v>101.11170832961109</v>
      </c>
      <c r="AG138" s="210">
        <v>110.6715821114358</v>
      </c>
      <c r="AH138" s="210">
        <v>106.76627347256697</v>
      </c>
      <c r="AI138" s="28">
        <f t="shared" si="36"/>
        <v>-6.1637140529633427E-3</v>
      </c>
      <c r="AJ138" s="28">
        <f t="shared" si="37"/>
        <v>-0.11299458706157772</v>
      </c>
    </row>
    <row r="139" spans="1:36" ht="13" x14ac:dyDescent="0.25">
      <c r="A139" s="25" t="s">
        <v>24</v>
      </c>
      <c r="B139" s="210">
        <v>132.21362072454971</v>
      </c>
      <c r="C139" s="210">
        <v>120.54804430581895</v>
      </c>
      <c r="D139" s="210">
        <v>100.18454029511918</v>
      </c>
      <c r="E139" s="210">
        <v>89.525748595627832</v>
      </c>
      <c r="F139" s="210">
        <v>83.96400454326492</v>
      </c>
      <c r="G139" s="210">
        <v>80.115978293036022</v>
      </c>
      <c r="H139" s="210">
        <v>79.552625174577685</v>
      </c>
      <c r="I139" s="210">
        <v>77.889044677272636</v>
      </c>
      <c r="J139" s="210">
        <v>75.917730128482901</v>
      </c>
      <c r="K139" s="210">
        <v>70.354168889585395</v>
      </c>
      <c r="L139" s="210">
        <v>68.074979164173712</v>
      </c>
      <c r="M139" s="210">
        <v>77.177747872850333</v>
      </c>
      <c r="N139" s="210">
        <v>77.953514844745015</v>
      </c>
      <c r="O139" s="210">
        <v>83.089240189789464</v>
      </c>
      <c r="P139" s="210">
        <v>86.233696607102061</v>
      </c>
      <c r="Q139" s="210">
        <v>90.243368964370745</v>
      </c>
      <c r="R139" s="210">
        <v>93.247661223211011</v>
      </c>
      <c r="S139" s="210">
        <v>95.986087267525036</v>
      </c>
      <c r="T139" s="210">
        <v>93.589980883379496</v>
      </c>
      <c r="U139" s="210">
        <v>92.591368547008244</v>
      </c>
      <c r="V139" s="210">
        <v>96.36846287486371</v>
      </c>
      <c r="W139" s="210">
        <v>92.669891376912716</v>
      </c>
      <c r="X139" s="210">
        <v>97.836324886432152</v>
      </c>
      <c r="Y139" s="210">
        <v>97.359263276222009</v>
      </c>
      <c r="Z139" s="210">
        <v>97.987304318630123</v>
      </c>
      <c r="AA139" s="210">
        <v>97.690917256769069</v>
      </c>
      <c r="AB139" s="210">
        <v>100.08327556162983</v>
      </c>
      <c r="AC139" s="210">
        <v>103.29611469266443</v>
      </c>
      <c r="AD139" s="210">
        <v>104.57476378724128</v>
      </c>
      <c r="AE139" s="210">
        <v>107.73014758579309</v>
      </c>
      <c r="AF139" s="210">
        <v>100.26138991180363</v>
      </c>
      <c r="AG139" s="210">
        <v>105.87987574628028</v>
      </c>
      <c r="AH139" s="210">
        <v>100.73078335839877</v>
      </c>
      <c r="AI139" s="28">
        <f t="shared" si="36"/>
        <v>-0.19917573419407708</v>
      </c>
      <c r="AJ139" s="28">
        <f t="shared" si="37"/>
        <v>-0.16828688105922318</v>
      </c>
    </row>
    <row r="140" spans="1:36" ht="13" x14ac:dyDescent="0.25">
      <c r="A140" s="25" t="s">
        <v>18</v>
      </c>
      <c r="B140" s="210">
        <v>102.3597102903578</v>
      </c>
      <c r="C140" s="210">
        <v>100.38368807160656</v>
      </c>
      <c r="D140" s="210">
        <v>103.14678712006361</v>
      </c>
      <c r="E140" s="210">
        <v>103.45979726886064</v>
      </c>
      <c r="F140" s="210">
        <v>106.53807687434859</v>
      </c>
      <c r="G140" s="210">
        <v>107.57695848309405</v>
      </c>
      <c r="H140" s="210">
        <v>107.99860875159563</v>
      </c>
      <c r="I140" s="210">
        <v>111.28209461668429</v>
      </c>
      <c r="J140" s="210">
        <v>117.20617885114441</v>
      </c>
      <c r="K140" s="210">
        <v>115.99831788330378</v>
      </c>
      <c r="L140" s="210">
        <v>122.39275784137665</v>
      </c>
      <c r="M140" s="210">
        <v>124.68660950098787</v>
      </c>
      <c r="N140" s="210">
        <v>124.51365615891002</v>
      </c>
      <c r="O140" s="210">
        <v>127.51950719005623</v>
      </c>
      <c r="P140" s="210">
        <v>129.33999374244141</v>
      </c>
      <c r="Q140" s="210">
        <v>129.49186766493659</v>
      </c>
      <c r="R140" s="210">
        <v>130.44039191924628</v>
      </c>
      <c r="S140" s="210">
        <v>130.44239257528628</v>
      </c>
      <c r="T140" s="210">
        <v>130.62338823555365</v>
      </c>
      <c r="U140" s="210">
        <v>124.2965594071788</v>
      </c>
      <c r="V140" s="210">
        <v>116.93862836014065</v>
      </c>
      <c r="W140" s="210">
        <v>114.00879974381915</v>
      </c>
      <c r="X140" s="210">
        <v>111.44795391761765</v>
      </c>
      <c r="Y140" s="210">
        <v>99.648958274167185</v>
      </c>
      <c r="Z140" s="210">
        <v>99.083875554862459</v>
      </c>
      <c r="AA140" s="210">
        <v>99.758943575153395</v>
      </c>
      <c r="AB140" s="210">
        <v>98.515347725113756</v>
      </c>
      <c r="AC140" s="210">
        <v>103.14695316103641</v>
      </c>
      <c r="AD140" s="210">
        <v>101.43542343870523</v>
      </c>
      <c r="AE140" s="210">
        <v>101.78480556708925</v>
      </c>
      <c r="AF140" s="210">
        <v>86.228998004863527</v>
      </c>
      <c r="AG140" s="210">
        <v>91.43657755038285</v>
      </c>
      <c r="AH140" s="210">
        <v>95.161376403447036</v>
      </c>
      <c r="AI140" s="28">
        <f t="shared" si="36"/>
        <v>-0.10671320492203362</v>
      </c>
      <c r="AJ140" s="28">
        <f t="shared" si="37"/>
        <v>-0.14100587793353525</v>
      </c>
    </row>
    <row r="141" spans="1:36" ht="13" x14ac:dyDescent="0.25">
      <c r="A141" s="25" t="s">
        <v>32</v>
      </c>
      <c r="B141" s="210">
        <v>74.782928162729164</v>
      </c>
      <c r="C141" s="210">
        <v>75.983975232389426</v>
      </c>
      <c r="D141" s="210">
        <v>80.745906368715112</v>
      </c>
      <c r="E141" s="210">
        <v>79.200222040113076</v>
      </c>
      <c r="F141" s="210">
        <v>80.712018407940903</v>
      </c>
      <c r="G141" s="210">
        <v>88.736191631666145</v>
      </c>
      <c r="H141" s="210">
        <v>87.72575316668879</v>
      </c>
      <c r="I141" s="210">
        <v>91.904743521446832</v>
      </c>
      <c r="J141" s="210">
        <v>98.298414270401949</v>
      </c>
      <c r="K141" s="210">
        <v>105.89953835584943</v>
      </c>
      <c r="L141" s="210">
        <v>106.39581503483943</v>
      </c>
      <c r="M141" s="210">
        <v>105.48921794243103</v>
      </c>
      <c r="N141" s="210">
        <v>109.11846053010443</v>
      </c>
      <c r="O141" s="210">
        <v>106.1829625321889</v>
      </c>
      <c r="P141" s="210">
        <v>109.56564935715957</v>
      </c>
      <c r="Q141" s="210">
        <v>111.76618668977935</v>
      </c>
      <c r="R141" s="210">
        <v>106.54715739782046</v>
      </c>
      <c r="S141" s="210">
        <v>106.10181894516334</v>
      </c>
      <c r="T141" s="210">
        <v>103.61229701803383</v>
      </c>
      <c r="U141" s="210">
        <v>101.68155111789116</v>
      </c>
      <c r="V141" s="210">
        <v>98.366599867460835</v>
      </c>
      <c r="W141" s="210">
        <v>96.341784673973706</v>
      </c>
      <c r="X141" s="210">
        <v>91.207350737469781</v>
      </c>
      <c r="Y141" s="210">
        <v>91.982561174770723</v>
      </c>
      <c r="Z141" s="210">
        <v>93.637435996141292</v>
      </c>
      <c r="AA141" s="210">
        <v>97.781918089775417</v>
      </c>
      <c r="AB141" s="210">
        <v>98.316744751400449</v>
      </c>
      <c r="AC141" s="210">
        <v>103.23219312768822</v>
      </c>
      <c r="AD141" s="210">
        <v>101.07163016868967</v>
      </c>
      <c r="AE141" s="210">
        <v>101.2736740115935</v>
      </c>
      <c r="AF141" s="210">
        <v>89.814836358790657</v>
      </c>
      <c r="AG141" s="210">
        <v>90.26862578231723</v>
      </c>
      <c r="AH141" s="210">
        <v>94.190679964397361</v>
      </c>
      <c r="AI141" s="28">
        <f t="shared" si="36"/>
        <v>0.20707530448514766</v>
      </c>
      <c r="AJ141" s="28">
        <f t="shared" si="37"/>
        <v>0.18202339485530894</v>
      </c>
    </row>
    <row r="142" spans="1:36" ht="13" x14ac:dyDescent="0.25">
      <c r="A142" s="25" t="s">
        <v>21</v>
      </c>
      <c r="B142" s="210">
        <v>84.730861198904748</v>
      </c>
      <c r="C142" s="210">
        <v>70.923168915258088</v>
      </c>
      <c r="D142" s="210">
        <v>67.436485405902914</v>
      </c>
      <c r="E142" s="210">
        <v>69.712674759113213</v>
      </c>
      <c r="F142" s="210">
        <v>67.083662009125632</v>
      </c>
      <c r="G142" s="210">
        <v>68.908696550875931</v>
      </c>
      <c r="H142" s="210">
        <v>75.958962421583848</v>
      </c>
      <c r="I142" s="210">
        <v>78.359145145364209</v>
      </c>
      <c r="J142" s="210">
        <v>79.522985744174548</v>
      </c>
      <c r="K142" s="210">
        <v>81.638075212149857</v>
      </c>
      <c r="L142" s="210">
        <v>79.020215286138466</v>
      </c>
      <c r="M142" s="210">
        <v>86.099494436614364</v>
      </c>
      <c r="N142" s="210">
        <v>87.899208313842735</v>
      </c>
      <c r="O142" s="210">
        <v>94.073001153904031</v>
      </c>
      <c r="P142" s="210">
        <v>94.136431611401107</v>
      </c>
      <c r="Q142" s="210">
        <v>95.674101067049023</v>
      </c>
      <c r="R142" s="210">
        <v>95.095623708546839</v>
      </c>
      <c r="S142" s="210">
        <v>98.824092332729805</v>
      </c>
      <c r="T142" s="210">
        <v>96.512230265213077</v>
      </c>
      <c r="U142" s="210">
        <v>92.970403935592302</v>
      </c>
      <c r="V142" s="210">
        <v>92.221454074476725</v>
      </c>
      <c r="W142" s="210">
        <v>90.610816164734644</v>
      </c>
      <c r="X142" s="210">
        <v>85.468565598000367</v>
      </c>
      <c r="Y142" s="210">
        <v>84.082165062621115</v>
      </c>
      <c r="Z142" s="210">
        <v>80.409417282481968</v>
      </c>
      <c r="AA142" s="210">
        <v>84.308672771456628</v>
      </c>
      <c r="AB142" s="210">
        <v>85.750827851113982</v>
      </c>
      <c r="AC142" s="210">
        <v>89.579609663731731</v>
      </c>
      <c r="AD142" s="210">
        <v>88.690264725819773</v>
      </c>
      <c r="AE142" s="210">
        <v>90.530956424121612</v>
      </c>
      <c r="AF142" s="210">
        <v>85.86956962075223</v>
      </c>
      <c r="AG142" s="210">
        <v>90.431313400332726</v>
      </c>
      <c r="AH142" s="210">
        <v>92.433134876712217</v>
      </c>
      <c r="AI142" s="28">
        <f t="shared" si="36"/>
        <v>6.7277165849243925E-2</v>
      </c>
      <c r="AJ142" s="28">
        <f t="shared" si="37"/>
        <v>0.21074073443267483</v>
      </c>
    </row>
    <row r="143" spans="1:36" ht="13" x14ac:dyDescent="0.25">
      <c r="A143" s="25" t="s">
        <v>33</v>
      </c>
      <c r="B143" s="210">
        <v>113.96785893308007</v>
      </c>
      <c r="C143" s="210">
        <v>93.666448878622262</v>
      </c>
      <c r="D143" s="210">
        <v>85.004041422996508</v>
      </c>
      <c r="E143" s="210">
        <v>84.479585845146389</v>
      </c>
      <c r="F143" s="210">
        <v>79.596164845417135</v>
      </c>
      <c r="G143" s="210">
        <v>86.250593134303671</v>
      </c>
      <c r="H143" s="210">
        <v>88.611477415950503</v>
      </c>
      <c r="I143" s="210">
        <v>83.4667258616672</v>
      </c>
      <c r="J143" s="210">
        <v>76.644121996655173</v>
      </c>
      <c r="K143" s="210">
        <v>67.752027327629847</v>
      </c>
      <c r="L143" s="210">
        <v>68.532994010149409</v>
      </c>
      <c r="M143" s="210">
        <v>69.049268679635006</v>
      </c>
      <c r="N143" s="210">
        <v>73.480625651894385</v>
      </c>
      <c r="O143" s="210">
        <v>77.293623181476875</v>
      </c>
      <c r="P143" s="210">
        <v>76.544164106161276</v>
      </c>
      <c r="Q143" s="210">
        <v>75.750197896826521</v>
      </c>
      <c r="R143" s="210">
        <v>78.977355147119425</v>
      </c>
      <c r="S143" s="210">
        <v>78.938646230996014</v>
      </c>
      <c r="T143" s="210">
        <v>80.527093023368508</v>
      </c>
      <c r="U143" s="210">
        <v>71.29627593346278</v>
      </c>
      <c r="V143" s="210">
        <v>72.249387585901204</v>
      </c>
      <c r="W143" s="210">
        <v>74.123523922574805</v>
      </c>
      <c r="X143" s="210">
        <v>72.916412403744516</v>
      </c>
      <c r="Y143" s="210">
        <v>66.732198842022257</v>
      </c>
      <c r="Z143" s="210">
        <v>66.463501170659057</v>
      </c>
      <c r="AA143" s="210">
        <v>67.251152566899293</v>
      </c>
      <c r="AB143" s="210">
        <v>67.432538915219354</v>
      </c>
      <c r="AC143" s="210">
        <v>71.533197016546922</v>
      </c>
      <c r="AD143" s="210">
        <v>72.040076881330066</v>
      </c>
      <c r="AE143" s="210">
        <v>71.68200224801538</v>
      </c>
      <c r="AF143" s="210">
        <v>69.888780070483278</v>
      </c>
      <c r="AG143" s="210">
        <v>74.846916220064699</v>
      </c>
      <c r="AH143" s="210">
        <v>69.660011642406417</v>
      </c>
      <c r="AI143" s="28">
        <f t="shared" si="36"/>
        <v>-0.34326294342325503</v>
      </c>
      <c r="AJ143" s="28">
        <f t="shared" si="37"/>
        <v>-0.25385470563692758</v>
      </c>
    </row>
    <row r="144" spans="1:36" ht="13" x14ac:dyDescent="0.25">
      <c r="A144" s="25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8"/>
      <c r="AJ144" s="28"/>
    </row>
    <row r="145" spans="1:36" ht="13" x14ac:dyDescent="0.25">
      <c r="A145" s="25" t="s">
        <v>38</v>
      </c>
      <c r="B145" s="210">
        <f t="shared" ref="B145:AH145" si="38">IFERROR(B40/B94*1000,":")</f>
        <v>399.3598518430955</v>
      </c>
      <c r="C145" s="210">
        <f t="shared" si="38"/>
        <v>359.04555509524516</v>
      </c>
      <c r="D145" s="210">
        <f t="shared" si="38"/>
        <v>348.03451316189694</v>
      </c>
      <c r="E145" s="210">
        <f t="shared" si="38"/>
        <v>369.22701668534148</v>
      </c>
      <c r="F145" s="210">
        <f t="shared" si="38"/>
        <v>371.79518908640932</v>
      </c>
      <c r="G145" s="210">
        <f t="shared" si="38"/>
        <v>371.53364696716585</v>
      </c>
      <c r="H145" s="210">
        <f t="shared" si="38"/>
        <v>398.4753953977862</v>
      </c>
      <c r="I145" s="210">
        <f t="shared" si="38"/>
        <v>392.26301903851424</v>
      </c>
      <c r="J145" s="210">
        <f t="shared" si="38"/>
        <v>418.65254918661725</v>
      </c>
      <c r="K145" s="210">
        <f t="shared" si="38"/>
        <v>463.60328893918296</v>
      </c>
      <c r="L145" s="210">
        <f t="shared" si="38"/>
        <v>513.14586327132508</v>
      </c>
      <c r="M145" s="210">
        <f t="shared" si="38"/>
        <v>485.40815426258371</v>
      </c>
      <c r="N145" s="210">
        <f t="shared" si="38"/>
        <v>495.34383669196546</v>
      </c>
      <c r="O145" s="210">
        <f t="shared" si="38"/>
        <v>492.59287762028077</v>
      </c>
      <c r="P145" s="210">
        <f t="shared" si="38"/>
        <v>487.50072615892901</v>
      </c>
      <c r="Q145" s="210">
        <f t="shared" si="38"/>
        <v>490.45425901892861</v>
      </c>
      <c r="R145" s="210">
        <f t="shared" si="38"/>
        <v>590.96908209982973</v>
      </c>
      <c r="S145" s="210">
        <f t="shared" si="38"/>
        <v>677.95248186380309</v>
      </c>
      <c r="T145" s="210">
        <f t="shared" si="38"/>
        <v>760.96624917976658</v>
      </c>
      <c r="U145" s="210">
        <f t="shared" si="38"/>
        <v>772.13999210941608</v>
      </c>
      <c r="V145" s="210">
        <f t="shared" si="38"/>
        <v>738.44092812391773</v>
      </c>
      <c r="W145" s="210">
        <f t="shared" si="38"/>
        <v>788.84263248464447</v>
      </c>
      <c r="X145" s="210">
        <f t="shared" si="38"/>
        <v>768.26223578189786</v>
      </c>
      <c r="Y145" s="210">
        <f t="shared" si="38"/>
        <v>792.33860068291199</v>
      </c>
      <c r="Z145" s="210">
        <f t="shared" si="38"/>
        <v>782.83027042628908</v>
      </c>
      <c r="AA145" s="210">
        <f t="shared" si="38"/>
        <v>746.88748100881196</v>
      </c>
      <c r="AB145" s="210">
        <f t="shared" si="38"/>
        <v>713.8216817179856</v>
      </c>
      <c r="AC145" s="210">
        <f t="shared" si="38"/>
        <v>746.1543908804224</v>
      </c>
      <c r="AD145" s="210">
        <f t="shared" si="38"/>
        <v>798.03060123403634</v>
      </c>
      <c r="AE145" s="210">
        <f t="shared" si="38"/>
        <v>750.79293035398655</v>
      </c>
      <c r="AF145" s="210">
        <f t="shared" si="38"/>
        <v>690.86574447868088</v>
      </c>
      <c r="AG145" s="210">
        <f t="shared" si="38"/>
        <v>691.26081910670507</v>
      </c>
      <c r="AH145" s="210" t="str">
        <f t="shared" si="38"/>
        <v>:</v>
      </c>
      <c r="AI145" s="28"/>
      <c r="AJ145" s="28"/>
    </row>
    <row r="146" spans="1:36" ht="13" x14ac:dyDescent="0.25">
      <c r="A146" s="25" t="s">
        <v>39</v>
      </c>
      <c r="B146" s="210">
        <f t="shared" ref="B146:AH146" si="39">IFERROR(B41/B95*1000,":")</f>
        <v>211.24750514750838</v>
      </c>
      <c r="C146" s="210">
        <f t="shared" si="39"/>
        <v>214.87648188280474</v>
      </c>
      <c r="D146" s="210">
        <f t="shared" si="39"/>
        <v>217.84025515521449</v>
      </c>
      <c r="E146" s="210">
        <f t="shared" si="39"/>
        <v>230.00767799901703</v>
      </c>
      <c r="F146" s="210">
        <f t="shared" si="39"/>
        <v>225.67449520962168</v>
      </c>
      <c r="G146" s="210">
        <f t="shared" si="39"/>
        <v>227.5038549722772</v>
      </c>
      <c r="H146" s="210">
        <f t="shared" si="39"/>
        <v>222.18424094333196</v>
      </c>
      <c r="I146" s="210">
        <f t="shared" si="39"/>
        <v>234.74415566321869</v>
      </c>
      <c r="J146" s="210">
        <f t="shared" si="39"/>
        <v>243.60727354384133</v>
      </c>
      <c r="K146" s="210">
        <f t="shared" si="39"/>
        <v>253.02796148496543</v>
      </c>
      <c r="L146" s="210">
        <f t="shared" si="39"/>
        <v>246.66034654036832</v>
      </c>
      <c r="M146" s="210">
        <f t="shared" si="39"/>
        <v>260.92448854607909</v>
      </c>
      <c r="N146" s="210">
        <f t="shared" si="39"/>
        <v>239.53548268305551</v>
      </c>
      <c r="O146" s="210">
        <f t="shared" si="39"/>
        <v>255.81275465417997</v>
      </c>
      <c r="P146" s="210">
        <f t="shared" si="39"/>
        <v>269.511375857818</v>
      </c>
      <c r="Q146" s="210">
        <f t="shared" si="39"/>
        <v>275.9903312005589</v>
      </c>
      <c r="R146" s="210">
        <f t="shared" si="39"/>
        <v>275.28135633253521</v>
      </c>
      <c r="S146" s="210">
        <f t="shared" si="39"/>
        <v>257.97853874723512</v>
      </c>
      <c r="T146" s="210">
        <f t="shared" si="39"/>
        <v>280.094907699131</v>
      </c>
      <c r="U146" s="210">
        <f t="shared" si="39"/>
        <v>271.2446925062489</v>
      </c>
      <c r="V146" s="210">
        <f t="shared" si="39"/>
        <v>284.94109874873385</v>
      </c>
      <c r="W146" s="210">
        <f t="shared" si="39"/>
        <v>246.3872546518966</v>
      </c>
      <c r="X146" s="210">
        <f t="shared" si="39"/>
        <v>258.85114754295643</v>
      </c>
      <c r="Y146" s="210">
        <f t="shared" si="39"/>
        <v>267.62239493989142</v>
      </c>
      <c r="Z146" s="210">
        <f t="shared" si="39"/>
        <v>243.038244442809</v>
      </c>
      <c r="AA146" s="210">
        <f t="shared" si="39"/>
        <v>216.7637456875041</v>
      </c>
      <c r="AB146" s="210">
        <f t="shared" si="39"/>
        <v>236.42722389880294</v>
      </c>
      <c r="AC146" s="210">
        <f t="shared" si="39"/>
        <v>247.28047453206034</v>
      </c>
      <c r="AD146" s="210">
        <f t="shared" si="39"/>
        <v>246.47775925722752</v>
      </c>
      <c r="AE146" s="210">
        <f t="shared" si="39"/>
        <v>233.36235983102773</v>
      </c>
      <c r="AF146" s="210">
        <f t="shared" si="39"/>
        <v>226.11038307766256</v>
      </c>
      <c r="AG146" s="210">
        <f t="shared" si="39"/>
        <v>233.24426541755906</v>
      </c>
      <c r="AH146" s="210">
        <f t="shared" si="39"/>
        <v>208.54493490646547</v>
      </c>
      <c r="AI146" s="28">
        <f t="shared" si="36"/>
        <v>0.10412790558019114</v>
      </c>
      <c r="AJ146" s="28"/>
    </row>
    <row r="147" spans="1:36" ht="13" x14ac:dyDescent="0.25">
      <c r="A147" s="25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8"/>
      <c r="AJ147" s="28"/>
    </row>
    <row r="148" spans="1:36" ht="13" x14ac:dyDescent="0.25">
      <c r="A148" s="25" t="s">
        <v>41</v>
      </c>
      <c r="B148" s="210">
        <v>34.052219686596686</v>
      </c>
      <c r="C148" s="210">
        <v>24.029175590999973</v>
      </c>
      <c r="D148" s="210">
        <v>17.825666757468333</v>
      </c>
      <c r="E148" s="210">
        <v>17.594813602493844</v>
      </c>
      <c r="F148" s="210">
        <v>18.415201021019715</v>
      </c>
      <c r="G148" s="210">
        <v>17.143415056961942</v>
      </c>
      <c r="H148" s="210">
        <v>18.105704233932382</v>
      </c>
      <c r="I148" s="210">
        <v>15.261974414594038</v>
      </c>
      <c r="J148" s="210">
        <v>16.679709367652244</v>
      </c>
      <c r="K148" s="210">
        <v>22.878263911224284</v>
      </c>
      <c r="L148" s="210">
        <v>25.286697354942643</v>
      </c>
      <c r="M148" s="210">
        <v>25.774802028388823</v>
      </c>
      <c r="N148" s="210">
        <v>28.528469573944282</v>
      </c>
      <c r="O148" s="210">
        <v>28.046961027496614</v>
      </c>
      <c r="P148" s="210">
        <v>30.886949609307926</v>
      </c>
      <c r="Q148" s="210">
        <v>31.206515756545326</v>
      </c>
      <c r="R148" s="210">
        <v>30.42279716940768</v>
      </c>
      <c r="S148" s="210">
        <v>28.876474760669474</v>
      </c>
      <c r="T148" s="210">
        <v>30.28779426866955</v>
      </c>
      <c r="U148" s="210">
        <v>30.959035607070671</v>
      </c>
      <c r="V148" s="210">
        <v>30.872858359652358</v>
      </c>
      <c r="W148" s="210">
        <v>32.333980541116155</v>
      </c>
      <c r="X148" s="210">
        <v>29.177839330790682</v>
      </c>
      <c r="Y148" s="210">
        <v>34.470047312243551</v>
      </c>
      <c r="Z148" s="210">
        <v>34.389884642272115</v>
      </c>
      <c r="AA148" s="210">
        <v>32.18883490031866</v>
      </c>
      <c r="AB148" s="210">
        <v>33.569159672164893</v>
      </c>
      <c r="AC148" s="210">
        <v>35.109902311451293</v>
      </c>
      <c r="AD148" s="210">
        <v>34.979842693716812</v>
      </c>
      <c r="AE148" s="210">
        <v>34.905905722661224</v>
      </c>
      <c r="AF148" s="210">
        <v>32.582304006915074</v>
      </c>
      <c r="AG148" s="210">
        <v>34.431199180419696</v>
      </c>
      <c r="AH148" s="210">
        <v>33.561198628862051</v>
      </c>
      <c r="AI148" s="28">
        <f t="shared" si="36"/>
        <v>1.1129362411936405E-2</v>
      </c>
      <c r="AJ148" s="28">
        <f>AF148/C148-1</f>
        <v>0.35594764304434312</v>
      </c>
    </row>
    <row r="149" spans="1:36" ht="13" x14ac:dyDescent="0.25">
      <c r="A149" s="25" t="s">
        <v>97</v>
      </c>
      <c r="B149" s="210">
        <v>55.115312563230432</v>
      </c>
      <c r="C149" s="210">
        <v>53.650496702050695</v>
      </c>
      <c r="D149" s="210">
        <v>59.135300671943241</v>
      </c>
      <c r="E149" s="210">
        <v>56.28739883551674</v>
      </c>
      <c r="F149" s="210">
        <v>53.997398722906162</v>
      </c>
      <c r="G149" s="210">
        <v>54.258304828421288</v>
      </c>
      <c r="H149" s="210">
        <v>61.212498738390018</v>
      </c>
      <c r="I149" s="210">
        <v>55.271605173852741</v>
      </c>
      <c r="J149" s="210">
        <v>60.752627425911683</v>
      </c>
      <c r="K149" s="210">
        <v>57.246104123555114</v>
      </c>
      <c r="L149" s="210">
        <v>55.886485211057895</v>
      </c>
      <c r="M149" s="210">
        <v>53.620053448554295</v>
      </c>
      <c r="N149" s="210">
        <v>52.504624381515029</v>
      </c>
      <c r="O149" s="210">
        <v>57.631151866870518</v>
      </c>
      <c r="P149" s="210">
        <v>56.920459315076862</v>
      </c>
      <c r="Q149" s="210">
        <v>60.129404244112116</v>
      </c>
      <c r="R149" s="210">
        <v>60.903920208544072</v>
      </c>
      <c r="S149" s="210">
        <v>63.568334246680003</v>
      </c>
      <c r="T149" s="210">
        <v>62.075237008826129</v>
      </c>
      <c r="U149" s="210">
        <v>57.577811686799741</v>
      </c>
      <c r="V149" s="210">
        <v>58.769868496562125</v>
      </c>
      <c r="W149" s="210">
        <v>63.543601661219363</v>
      </c>
      <c r="X149" s="210">
        <v>61.068860769572105</v>
      </c>
      <c r="Y149" s="210">
        <v>56.492282380688692</v>
      </c>
      <c r="Z149" s="210">
        <v>54.869462171230182</v>
      </c>
      <c r="AA149" s="210">
        <v>53.844845184450591</v>
      </c>
      <c r="AB149" s="210">
        <v>54.691153481087525</v>
      </c>
      <c r="AC149" s="210">
        <v>55.79049834547105</v>
      </c>
      <c r="AD149" s="210">
        <v>52.293915918702872</v>
      </c>
      <c r="AE149" s="210">
        <v>57.687239424360122</v>
      </c>
      <c r="AF149" s="210">
        <v>52.374683745493684</v>
      </c>
      <c r="AG149" s="210">
        <v>54.175885824107411</v>
      </c>
      <c r="AH149" s="210">
        <v>62.477511466354294</v>
      </c>
      <c r="AI149" s="28">
        <f t="shared" si="36"/>
        <v>-1.7044750277797616E-2</v>
      </c>
      <c r="AJ149" s="28">
        <f>AF149/C149-1</f>
        <v>-2.3780077258972465E-2</v>
      </c>
    </row>
    <row r="150" spans="1:36" ht="13" x14ac:dyDescent="0.25">
      <c r="A150" s="25" t="s">
        <v>51</v>
      </c>
      <c r="B150" s="210" t="s">
        <v>4</v>
      </c>
      <c r="C150" s="210" t="s">
        <v>4</v>
      </c>
      <c r="D150" s="210" t="s">
        <v>4</v>
      </c>
      <c r="E150" s="210" t="s">
        <v>4</v>
      </c>
      <c r="F150" s="210" t="s">
        <v>4</v>
      </c>
      <c r="G150" s="210" t="s">
        <v>4</v>
      </c>
      <c r="H150" s="210" t="s">
        <v>4</v>
      </c>
      <c r="I150" s="210" t="s">
        <v>4</v>
      </c>
      <c r="J150" s="210" t="s">
        <v>4</v>
      </c>
      <c r="K150" s="210" t="s">
        <v>4</v>
      </c>
      <c r="L150" s="210" t="s">
        <v>4</v>
      </c>
      <c r="M150" s="210" t="s">
        <v>4</v>
      </c>
      <c r="N150" s="210" t="s">
        <v>4</v>
      </c>
      <c r="O150" s="210" t="s">
        <v>4</v>
      </c>
      <c r="P150" s="210" t="s">
        <v>4</v>
      </c>
      <c r="Q150" s="210" t="s">
        <v>4</v>
      </c>
      <c r="R150" s="210" t="s">
        <v>4</v>
      </c>
      <c r="S150" s="210" t="s">
        <v>4</v>
      </c>
      <c r="T150" s="210" t="s">
        <v>4</v>
      </c>
      <c r="U150" s="210" t="s">
        <v>4</v>
      </c>
      <c r="V150" s="210" t="s">
        <v>4</v>
      </c>
      <c r="W150" s="210" t="s">
        <v>4</v>
      </c>
      <c r="X150" s="210" t="s">
        <v>4</v>
      </c>
      <c r="Y150" s="210" t="s">
        <v>4</v>
      </c>
      <c r="Z150" s="210">
        <v>42.168851205367417</v>
      </c>
      <c r="AA150" s="210">
        <v>53.454345622737634</v>
      </c>
      <c r="AB150" s="210">
        <v>55.373659552736264</v>
      </c>
      <c r="AC150" s="210">
        <v>56.20702463557636</v>
      </c>
      <c r="AD150" s="210">
        <v>55.662094903171436</v>
      </c>
      <c r="AE150" s="210">
        <v>58.549031761821787</v>
      </c>
      <c r="AF150" s="210">
        <v>56.345775921490677</v>
      </c>
      <c r="AG150" s="210">
        <v>60.504360783602735</v>
      </c>
      <c r="AH150" s="210">
        <v>66.625688497706619</v>
      </c>
      <c r="AI150" s="28" t="e">
        <f t="shared" si="36"/>
        <v>#VALUE!</v>
      </c>
      <c r="AJ150" s="28" t="e">
        <f t="shared" ref="AJ150:AJ156" si="40">AF150/C150-1</f>
        <v>#VALUE!</v>
      </c>
    </row>
    <row r="151" spans="1:36" ht="13" x14ac:dyDescent="0.25">
      <c r="A151" s="25" t="s">
        <v>40</v>
      </c>
      <c r="B151" s="210" t="s">
        <v>4</v>
      </c>
      <c r="C151" s="210" t="s">
        <v>4</v>
      </c>
      <c r="D151" s="210" t="s">
        <v>4</v>
      </c>
      <c r="E151" s="210" t="s">
        <v>4</v>
      </c>
      <c r="F151" s="210" t="s">
        <v>4</v>
      </c>
      <c r="G151" s="210" t="s">
        <v>4</v>
      </c>
      <c r="H151" s="210" t="s">
        <v>4</v>
      </c>
      <c r="I151" s="210" t="s">
        <v>4</v>
      </c>
      <c r="J151" s="210" t="s">
        <v>4</v>
      </c>
      <c r="K151" s="210" t="s">
        <v>4</v>
      </c>
      <c r="L151" s="210" t="s">
        <v>4</v>
      </c>
      <c r="M151" s="210" t="s">
        <v>4</v>
      </c>
      <c r="N151" s="210" t="s">
        <v>4</v>
      </c>
      <c r="O151" s="210" t="s">
        <v>4</v>
      </c>
      <c r="P151" s="210" t="s">
        <v>4</v>
      </c>
      <c r="Q151" s="210">
        <v>71.028970362883513</v>
      </c>
      <c r="R151" s="210">
        <v>78.662342258880557</v>
      </c>
      <c r="S151" s="210">
        <v>77.919552441818084</v>
      </c>
      <c r="T151" s="210">
        <v>83.85737795734822</v>
      </c>
      <c r="U151" s="210">
        <v>65.433534740754794</v>
      </c>
      <c r="V151" s="210">
        <v>76.362849171487611</v>
      </c>
      <c r="W151" s="210">
        <v>76.57910946196661</v>
      </c>
      <c r="X151" s="210">
        <v>72.211631963476208</v>
      </c>
      <c r="Y151" s="210">
        <v>67.092856579152922</v>
      </c>
      <c r="Z151" s="210">
        <v>65.604959446261674</v>
      </c>
      <c r="AA151" s="210">
        <v>68.571433164174834</v>
      </c>
      <c r="AB151" s="210">
        <v>66.594765821625217</v>
      </c>
      <c r="AC151" s="210">
        <v>69.76723806891853</v>
      </c>
      <c r="AD151" s="210">
        <v>72.271234126926743</v>
      </c>
      <c r="AE151" s="210">
        <v>74.844828362119131</v>
      </c>
      <c r="AF151" s="210">
        <v>68.842096376591357</v>
      </c>
      <c r="AG151" s="210">
        <v>73.714230940862421</v>
      </c>
      <c r="AH151" s="210">
        <v>71.95717382540883</v>
      </c>
      <c r="AI151" s="28" t="e">
        <f t="shared" si="36"/>
        <v>#VALUE!</v>
      </c>
      <c r="AJ151" s="28" t="e">
        <f t="shared" si="40"/>
        <v>#VALUE!</v>
      </c>
    </row>
    <row r="152" spans="1:36" ht="13" x14ac:dyDescent="0.25">
      <c r="A152" s="25" t="s">
        <v>205</v>
      </c>
      <c r="B152" s="210">
        <v>39.163143078626</v>
      </c>
      <c r="C152" s="210">
        <v>37.987445950563469</v>
      </c>
      <c r="D152" s="210">
        <v>38.73941455527784</v>
      </c>
      <c r="E152" s="210">
        <v>40.366956471888351</v>
      </c>
      <c r="F152" s="210">
        <v>39.043994546519201</v>
      </c>
      <c r="G152" s="210">
        <v>41.987606052612861</v>
      </c>
      <c r="H152" s="210">
        <v>45.076318396964062</v>
      </c>
      <c r="I152" s="210">
        <v>46.605395530110812</v>
      </c>
      <c r="J152" s="210">
        <v>46.296697618061415</v>
      </c>
      <c r="K152" s="210">
        <v>44.871491827290022</v>
      </c>
      <c r="L152" s="210">
        <v>48.630524541061611</v>
      </c>
      <c r="M152" s="210">
        <v>46.090963516001764</v>
      </c>
      <c r="N152" s="210">
        <v>48.329686405349989</v>
      </c>
      <c r="O152" s="210">
        <v>50.584000406856127</v>
      </c>
      <c r="P152" s="210">
        <v>51.635245844483208</v>
      </c>
      <c r="Q152" s="210">
        <v>53.152839600388887</v>
      </c>
      <c r="R152" s="210">
        <v>57.668805758258728</v>
      </c>
      <c r="S152" s="210">
        <v>61.401315004207582</v>
      </c>
      <c r="T152" s="210">
        <v>59.396900481589498</v>
      </c>
      <c r="U152" s="210">
        <v>58.539449963714979</v>
      </c>
      <c r="V152" s="210">
        <v>61.016654674049995</v>
      </c>
      <c r="W152" s="210">
        <v>64.170558645832429</v>
      </c>
      <c r="X152" s="210">
        <v>66.156946734400307</v>
      </c>
      <c r="Y152" s="210">
        <v>63.629338402079334</v>
      </c>
      <c r="Z152" s="210">
        <v>67.346197580253445</v>
      </c>
      <c r="AA152" s="210">
        <v>71.78424008040372</v>
      </c>
      <c r="AB152" s="210">
        <v>74.719560443267127</v>
      </c>
      <c r="AC152" s="210">
        <v>79.36661407371065</v>
      </c>
      <c r="AD152" s="210">
        <v>77.221258938733541</v>
      </c>
      <c r="AE152" s="210">
        <v>77.109953050759245</v>
      </c>
      <c r="AF152" s="210">
        <v>74.818688562997608</v>
      </c>
      <c r="AG152" s="210">
        <v>81.29719640747841</v>
      </c>
      <c r="AH152" s="210">
        <v>83.796964282342358</v>
      </c>
      <c r="AI152" s="28">
        <f t="shared" si="36"/>
        <v>1.075859852317314</v>
      </c>
      <c r="AJ152" s="28">
        <f t="shared" si="40"/>
        <v>0.96956354108054521</v>
      </c>
    </row>
    <row r="153" spans="1:36" ht="13" x14ac:dyDescent="0.25">
      <c r="A153" s="25" t="s">
        <v>42</v>
      </c>
      <c r="B153" s="210" t="s">
        <v>4</v>
      </c>
      <c r="C153" s="210" t="s">
        <v>4</v>
      </c>
      <c r="D153" s="210" t="s">
        <v>4</v>
      </c>
      <c r="E153" s="210" t="s">
        <v>4</v>
      </c>
      <c r="F153" s="210" t="s">
        <v>4</v>
      </c>
      <c r="G153" s="210" t="s">
        <v>4</v>
      </c>
      <c r="H153" s="210" t="s">
        <v>4</v>
      </c>
      <c r="I153" s="210" t="s">
        <v>4</v>
      </c>
      <c r="J153" s="210" t="s">
        <v>4</v>
      </c>
      <c r="K153" s="210">
        <v>69.462156007334983</v>
      </c>
      <c r="L153" s="210">
        <v>75.473793669247627</v>
      </c>
      <c r="M153" s="210">
        <v>82.532007175732559</v>
      </c>
      <c r="N153" s="210">
        <v>88.139163751715188</v>
      </c>
      <c r="O153" s="210">
        <v>92.800349836962567</v>
      </c>
      <c r="P153" s="210">
        <v>101.43554075673106</v>
      </c>
      <c r="Q153" s="210">
        <v>90.11087908477009</v>
      </c>
      <c r="R153" s="210">
        <v>96.222158896783469</v>
      </c>
      <c r="S153" s="210">
        <v>93.957138556549907</v>
      </c>
      <c r="T153" s="210">
        <v>95.917646673881379</v>
      </c>
      <c r="U153" s="210">
        <v>86.935464203714375</v>
      </c>
      <c r="V153" s="210">
        <v>89.434216128617706</v>
      </c>
      <c r="W153" s="210">
        <v>94.255815412679411</v>
      </c>
      <c r="X153" s="210">
        <v>84.762398448365715</v>
      </c>
      <c r="Y153" s="210">
        <v>87.157123750523041</v>
      </c>
      <c r="Z153" s="210">
        <v>78.351039681063824</v>
      </c>
      <c r="AA153" s="210">
        <v>87.292694541895571</v>
      </c>
      <c r="AB153" s="210">
        <v>91.427443752250454</v>
      </c>
      <c r="AC153" s="210">
        <v>93.742172603558501</v>
      </c>
      <c r="AD153" s="210">
        <v>92.959529491344924</v>
      </c>
      <c r="AE153" s="210">
        <v>92.791016898332572</v>
      </c>
      <c r="AF153" s="210">
        <v>96.536419264282216</v>
      </c>
      <c r="AG153" s="210">
        <v>99.013790926555544</v>
      </c>
      <c r="AH153" s="210">
        <v>101.25527779841565</v>
      </c>
      <c r="AI153" s="28" t="e">
        <f t="shared" si="36"/>
        <v>#VALUE!</v>
      </c>
      <c r="AJ153" s="28" t="e">
        <f t="shared" si="40"/>
        <v>#VALUE!</v>
      </c>
    </row>
    <row r="154" spans="1:36" ht="13" x14ac:dyDescent="0.25">
      <c r="A154" s="25" t="s">
        <v>50</v>
      </c>
      <c r="B154" s="210" t="s">
        <v>4</v>
      </c>
      <c r="C154" s="210" t="s">
        <v>4</v>
      </c>
      <c r="D154" s="210" t="s">
        <v>4</v>
      </c>
      <c r="E154" s="210" t="s">
        <v>4</v>
      </c>
      <c r="F154" s="210" t="s">
        <v>4</v>
      </c>
      <c r="G154" s="210" t="s">
        <v>4</v>
      </c>
      <c r="H154" s="210" t="s">
        <v>4</v>
      </c>
      <c r="I154" s="210" t="s">
        <v>4</v>
      </c>
      <c r="J154" s="210" t="s">
        <v>4</v>
      </c>
      <c r="K154" s="210" t="s">
        <v>4</v>
      </c>
      <c r="L154" s="210" t="s">
        <v>4</v>
      </c>
      <c r="M154" s="210" t="s">
        <v>4</v>
      </c>
      <c r="N154" s="210" t="s">
        <v>4</v>
      </c>
      <c r="O154" s="210" t="s">
        <v>4</v>
      </c>
      <c r="P154" s="210" t="s">
        <v>4</v>
      </c>
      <c r="Q154" s="210" t="s">
        <v>4</v>
      </c>
      <c r="R154" s="210" t="s">
        <v>4</v>
      </c>
      <c r="S154" s="210" t="s">
        <v>4</v>
      </c>
      <c r="T154" s="210" t="s">
        <v>4</v>
      </c>
      <c r="U154" s="210" t="s">
        <v>4</v>
      </c>
      <c r="V154" s="210" t="s">
        <v>4</v>
      </c>
      <c r="W154" s="210" t="s">
        <v>4</v>
      </c>
      <c r="X154" s="210" t="s">
        <v>4</v>
      </c>
      <c r="Y154" s="210" t="s">
        <v>4</v>
      </c>
      <c r="Z154" s="210" t="s">
        <v>4</v>
      </c>
      <c r="AA154" s="210" t="s">
        <v>4</v>
      </c>
      <c r="AB154" s="210" t="s">
        <v>4</v>
      </c>
      <c r="AC154" s="210" t="s">
        <v>4</v>
      </c>
      <c r="AD154" s="210" t="s">
        <v>4</v>
      </c>
      <c r="AE154" s="210" t="s">
        <v>4</v>
      </c>
      <c r="AF154" s="210" t="s">
        <v>4</v>
      </c>
      <c r="AG154" s="210" t="s">
        <v>4</v>
      </c>
      <c r="AH154" s="210" t="s">
        <v>4</v>
      </c>
      <c r="AI154" s="28" t="e">
        <f t="shared" si="36"/>
        <v>#VALUE!</v>
      </c>
      <c r="AJ154" s="28" t="e">
        <f t="shared" si="40"/>
        <v>#VALUE!</v>
      </c>
    </row>
    <row r="155" spans="1:36" ht="13" x14ac:dyDescent="0.25">
      <c r="A155" s="25" t="s">
        <v>43</v>
      </c>
      <c r="B155" s="210" t="s">
        <v>4</v>
      </c>
      <c r="C155" s="210" t="s">
        <v>4</v>
      </c>
      <c r="D155" s="210" t="s">
        <v>4</v>
      </c>
      <c r="E155" s="210" t="s">
        <v>4</v>
      </c>
      <c r="F155" s="210" t="s">
        <v>4</v>
      </c>
      <c r="G155" s="210" t="s">
        <v>4</v>
      </c>
      <c r="H155" s="210" t="s">
        <v>4</v>
      </c>
      <c r="I155" s="210" t="s">
        <v>4</v>
      </c>
      <c r="J155" s="210" t="s">
        <v>4</v>
      </c>
      <c r="K155" s="210" t="s">
        <v>4</v>
      </c>
      <c r="L155" s="210" t="s">
        <v>4</v>
      </c>
      <c r="M155" s="210" t="s">
        <v>4</v>
      </c>
      <c r="N155" s="210" t="s">
        <v>4</v>
      </c>
      <c r="O155" s="210" t="s">
        <v>4</v>
      </c>
      <c r="P155" s="210" t="s">
        <v>4</v>
      </c>
      <c r="Q155" s="210" t="s">
        <v>4</v>
      </c>
      <c r="R155" s="210" t="s">
        <v>4</v>
      </c>
      <c r="S155" s="210" t="s">
        <v>4</v>
      </c>
      <c r="T155" s="210" t="s">
        <v>4</v>
      </c>
      <c r="U155" s="210" t="s">
        <v>4</v>
      </c>
      <c r="V155" s="210">
        <v>29.820936976929847</v>
      </c>
      <c r="W155" s="210">
        <v>30.401819162292195</v>
      </c>
      <c r="X155" s="210">
        <v>29.789993147992959</v>
      </c>
      <c r="Y155" s="210">
        <v>30.113453108683615</v>
      </c>
      <c r="Z155" s="210">
        <v>30.456251823543401</v>
      </c>
      <c r="AA155" s="210">
        <v>30.647171898640821</v>
      </c>
      <c r="AB155" s="210" t="s">
        <v>4</v>
      </c>
      <c r="AC155" s="210">
        <v>33.609847439431434</v>
      </c>
      <c r="AD155" s="210" t="s">
        <v>4</v>
      </c>
      <c r="AE155" s="210" t="s">
        <v>4</v>
      </c>
      <c r="AF155" s="210" t="s">
        <v>4</v>
      </c>
      <c r="AG155" s="210">
        <v>48.505064288841396</v>
      </c>
      <c r="AH155" s="210" t="s">
        <v>4</v>
      </c>
      <c r="AI155" s="28" t="e">
        <f t="shared" si="36"/>
        <v>#VALUE!</v>
      </c>
      <c r="AJ155" s="28" t="e">
        <f t="shared" si="40"/>
        <v>#VALUE!</v>
      </c>
    </row>
    <row r="156" spans="1:36" ht="13" x14ac:dyDescent="0.25">
      <c r="A156" s="25" t="s">
        <v>44</v>
      </c>
      <c r="B156" s="210" t="s">
        <v>4</v>
      </c>
      <c r="C156" s="210" t="s">
        <v>4</v>
      </c>
      <c r="D156" s="210" t="s">
        <v>4</v>
      </c>
      <c r="E156" s="210" t="s">
        <v>4</v>
      </c>
      <c r="F156" s="210" t="s">
        <v>4</v>
      </c>
      <c r="G156" s="210" t="s">
        <v>4</v>
      </c>
      <c r="H156" s="210" t="s">
        <v>4</v>
      </c>
      <c r="I156" s="210" t="s">
        <v>4</v>
      </c>
      <c r="J156" s="210" t="s">
        <v>4</v>
      </c>
      <c r="K156" s="210" t="s">
        <v>4</v>
      </c>
      <c r="L156" s="210">
        <v>114.11598236382201</v>
      </c>
      <c r="M156" s="210">
        <v>115.42719741562941</v>
      </c>
      <c r="N156" s="210">
        <v>117.78441810644421</v>
      </c>
      <c r="O156" s="210">
        <v>123.40031237618433</v>
      </c>
      <c r="P156" s="210">
        <v>125.3727910827854</v>
      </c>
      <c r="Q156" s="210">
        <v>125.53959169232779</v>
      </c>
      <c r="R156" s="210">
        <v>121.46537775964791</v>
      </c>
      <c r="S156" s="210">
        <v>125.89250653778075</v>
      </c>
      <c r="T156" s="210">
        <v>122.34555460304009</v>
      </c>
      <c r="U156" s="210">
        <v>104.63032092584878</v>
      </c>
      <c r="V156" s="210">
        <v>121.44093254920999</v>
      </c>
      <c r="W156" s="210">
        <v>116.4854697815893</v>
      </c>
      <c r="X156" s="210">
        <v>113.20499677009022</v>
      </c>
      <c r="Y156" s="210">
        <v>107.39349523277129</v>
      </c>
      <c r="Z156" s="210">
        <v>97.98438578758109</v>
      </c>
      <c r="AA156" s="210">
        <v>91.171286390694263</v>
      </c>
      <c r="AB156" s="210">
        <v>90.303931318252424</v>
      </c>
      <c r="AC156" s="210">
        <v>88.610408817372104</v>
      </c>
      <c r="AD156" s="210">
        <v>93.075283052235676</v>
      </c>
      <c r="AE156" s="210">
        <v>89.394709320056776</v>
      </c>
      <c r="AF156" s="210">
        <v>86.863195475192299</v>
      </c>
      <c r="AG156" s="210" t="s">
        <v>4</v>
      </c>
      <c r="AH156" s="210" t="s">
        <v>4</v>
      </c>
      <c r="AI156" s="28" t="e">
        <f t="shared" si="36"/>
        <v>#VALUE!</v>
      </c>
      <c r="AJ156" s="28" t="e">
        <f t="shared" si="40"/>
        <v>#VALUE!</v>
      </c>
    </row>
    <row r="157" spans="1:36" ht="13" x14ac:dyDescent="0.25">
      <c r="A157" s="25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8"/>
      <c r="AJ157" s="28"/>
    </row>
    <row r="158" spans="1:36" ht="13" x14ac:dyDescent="0.25">
      <c r="A158" s="25" t="s">
        <v>125</v>
      </c>
      <c r="B158" s="210" t="s">
        <v>4</v>
      </c>
      <c r="C158" s="210" t="s">
        <v>4</v>
      </c>
      <c r="D158" s="210" t="s">
        <v>4</v>
      </c>
      <c r="E158" s="210" t="s">
        <v>4</v>
      </c>
      <c r="F158" s="210" t="s">
        <v>4</v>
      </c>
      <c r="G158" s="210" t="s">
        <v>4</v>
      </c>
      <c r="H158" s="210" t="s">
        <v>4</v>
      </c>
      <c r="I158" s="210" t="s">
        <v>4</v>
      </c>
      <c r="J158" s="210" t="s">
        <v>4</v>
      </c>
      <c r="K158" s="210" t="s">
        <v>4</v>
      </c>
      <c r="L158" s="210" t="s">
        <v>4</v>
      </c>
      <c r="M158" s="210" t="s">
        <v>4</v>
      </c>
      <c r="N158" s="210" t="s">
        <v>4</v>
      </c>
      <c r="O158" s="210">
        <v>42.127439294710328</v>
      </c>
      <c r="P158" s="210">
        <v>41.713643353174604</v>
      </c>
      <c r="Q158" s="210">
        <v>39.995080352768255</v>
      </c>
      <c r="R158" s="210">
        <v>39.283540476190474</v>
      </c>
      <c r="S158" s="210">
        <v>40.339478668439675</v>
      </c>
      <c r="T158" s="210">
        <v>43.150018647193697</v>
      </c>
      <c r="U158" s="210">
        <v>47.206569859209445</v>
      </c>
      <c r="V158" s="210">
        <v>47.719522197067448</v>
      </c>
      <c r="W158" s="210">
        <v>59.29004949336187</v>
      </c>
      <c r="X158" s="210" t="s">
        <v>4</v>
      </c>
      <c r="Y158" s="210" t="s">
        <v>4</v>
      </c>
      <c r="Z158" s="210" t="s">
        <v>4</v>
      </c>
      <c r="AA158" s="210" t="s">
        <v>4</v>
      </c>
      <c r="AB158" s="210">
        <v>63.893376849453936</v>
      </c>
      <c r="AC158" s="210">
        <v>60.296748416483929</v>
      </c>
      <c r="AD158" s="210">
        <v>60.175390018159518</v>
      </c>
      <c r="AE158" s="210">
        <v>62.228553082811615</v>
      </c>
      <c r="AF158" s="210">
        <v>62.611865676457462</v>
      </c>
      <c r="AG158" s="210">
        <v>67.242462125720039</v>
      </c>
      <c r="AH158" s="210">
        <v>62.830357429743785</v>
      </c>
      <c r="AI158" s="28" t="e">
        <f>AG158/B158-1</f>
        <v>#VALUE!</v>
      </c>
      <c r="AJ158" s="28"/>
    </row>
    <row r="160" spans="1:36" x14ac:dyDescent="0.25">
      <c r="A160" s="4" t="s">
        <v>124</v>
      </c>
    </row>
    <row r="161" spans="1:1" ht="13" x14ac:dyDescent="0.3">
      <c r="A161" s="47" t="s">
        <v>347</v>
      </c>
    </row>
  </sheetData>
  <sortState xmlns:xlrd2="http://schemas.microsoft.com/office/spreadsheetml/2017/richdata2" ref="A148:AH156">
    <sortCondition ref="AH148:AH156"/>
  </sortState>
  <hyperlinks>
    <hyperlink ref="A2" r:id="rId1" xr:uid="{00000000-0004-0000-1600-000000000000}"/>
    <hyperlink ref="B2" r:id="rId2" xr:uid="{00000000-0004-0000-1600-000001000000}"/>
    <hyperlink ref="A55" r:id="rId3" xr:uid="{00000000-0004-0000-1600-000002000000}"/>
    <hyperlink ref="B55" r:id="rId4" xr:uid="{00000000-0004-0000-1600-000003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>
    <tabColor rgb="FF92D050"/>
  </sheetPr>
  <dimension ref="A1:BA111"/>
  <sheetViews>
    <sheetView topLeftCell="A76" zoomScaleNormal="100" workbookViewId="0">
      <pane xSplit="2" topLeftCell="C1" activePane="topRight" state="frozen"/>
      <selection activeCell="A65" sqref="A65"/>
      <selection pane="topRight" activeCell="A109" sqref="A109"/>
    </sheetView>
  </sheetViews>
  <sheetFormatPr defaultColWidth="9.1796875" defaultRowHeight="12.5" x14ac:dyDescent="0.25"/>
  <cols>
    <col min="1" max="1" width="24.453125" style="11" customWidth="1"/>
    <col min="2" max="2" width="27.6328125" style="11" customWidth="1"/>
    <col min="3" max="23" width="10.453125" style="11" customWidth="1"/>
    <col min="24" max="25" width="10" style="11" customWidth="1"/>
    <col min="26" max="26" width="11.453125" style="11" customWidth="1"/>
    <col min="27" max="27" width="12.453125" style="11" customWidth="1"/>
    <col min="28" max="28" width="12" style="11" customWidth="1"/>
    <col min="29" max="29" width="13.453125" style="11" customWidth="1"/>
    <col min="30" max="31" width="12.54296875" style="11" customWidth="1"/>
    <col min="32" max="33" width="11.54296875" style="11" customWidth="1"/>
    <col min="34" max="16384" width="9.1796875" style="11"/>
  </cols>
  <sheetData>
    <row r="1" spans="1:15" ht="13" x14ac:dyDescent="0.25">
      <c r="A1" s="10" t="s">
        <v>243</v>
      </c>
    </row>
    <row r="2" spans="1:15" x14ac:dyDescent="0.25">
      <c r="A2" s="13" t="s">
        <v>161</v>
      </c>
      <c r="B2" s="13" t="s">
        <v>162</v>
      </c>
    </row>
    <row r="3" spans="1:15" x14ac:dyDescent="0.25">
      <c r="A3" s="14" t="s">
        <v>244</v>
      </c>
      <c r="C3" s="4"/>
    </row>
    <row r="4" spans="1:15" ht="13" x14ac:dyDescent="0.25">
      <c r="A4" s="14" t="s">
        <v>217</v>
      </c>
      <c r="B4" s="10" t="s">
        <v>243</v>
      </c>
      <c r="C4" s="4"/>
    </row>
    <row r="5" spans="1:15" x14ac:dyDescent="0.25">
      <c r="A5" s="14" t="s">
        <v>218</v>
      </c>
      <c r="B5" s="14" t="s">
        <v>164</v>
      </c>
      <c r="C5" s="4"/>
    </row>
    <row r="6" spans="1:15" ht="13" x14ac:dyDescent="0.25">
      <c r="A6" s="10" t="s">
        <v>219</v>
      </c>
      <c r="C6" s="14" t="s">
        <v>220</v>
      </c>
    </row>
    <row r="7" spans="1:15" ht="13" x14ac:dyDescent="0.25">
      <c r="A7" s="10" t="s">
        <v>222</v>
      </c>
      <c r="C7" s="14" t="s">
        <v>144</v>
      </c>
    </row>
    <row r="8" spans="1:15" ht="13" x14ac:dyDescent="0.25">
      <c r="A8" s="10" t="s">
        <v>223</v>
      </c>
      <c r="C8" s="14" t="s">
        <v>118</v>
      </c>
    </row>
    <row r="9" spans="1:15" ht="13" x14ac:dyDescent="0.25">
      <c r="A9" s="295" t="s">
        <v>8</v>
      </c>
      <c r="B9" s="295" t="s">
        <v>8</v>
      </c>
      <c r="C9" s="22" t="s">
        <v>166</v>
      </c>
      <c r="D9" s="22" t="s">
        <v>171</v>
      </c>
      <c r="E9" s="22" t="s">
        <v>176</v>
      </c>
      <c r="F9" s="22" t="s">
        <v>181</v>
      </c>
      <c r="G9" s="22" t="s">
        <v>186</v>
      </c>
      <c r="H9" s="22" t="s">
        <v>191</v>
      </c>
      <c r="I9" s="22" t="s">
        <v>192</v>
      </c>
      <c r="J9" s="22" t="s">
        <v>193</v>
      </c>
      <c r="K9" s="22" t="s">
        <v>194</v>
      </c>
      <c r="L9" s="22" t="s">
        <v>195</v>
      </c>
      <c r="M9" s="22" t="s">
        <v>196</v>
      </c>
      <c r="N9" s="22" t="s">
        <v>197</v>
      </c>
      <c r="O9" s="22" t="s">
        <v>289</v>
      </c>
    </row>
    <row r="10" spans="1:15" ht="13" x14ac:dyDescent="0.25">
      <c r="A10" s="211" t="s">
        <v>245</v>
      </c>
      <c r="B10" s="211" t="s">
        <v>246</v>
      </c>
      <c r="C10" s="212" t="s">
        <v>247</v>
      </c>
      <c r="D10" s="212" t="s">
        <v>247</v>
      </c>
      <c r="E10" s="212" t="s">
        <v>247</v>
      </c>
      <c r="F10" s="212" t="s">
        <v>247</v>
      </c>
      <c r="G10" s="212" t="s">
        <v>247</v>
      </c>
      <c r="H10" s="212" t="s">
        <v>247</v>
      </c>
      <c r="I10" s="212" t="s">
        <v>247</v>
      </c>
      <c r="J10" s="212" t="s">
        <v>247</v>
      </c>
      <c r="K10" s="212" t="s">
        <v>247</v>
      </c>
      <c r="L10" s="212" t="s">
        <v>247</v>
      </c>
      <c r="M10" s="212" t="s">
        <v>247</v>
      </c>
      <c r="N10" s="212" t="s">
        <v>247</v>
      </c>
      <c r="O10" s="212" t="s">
        <v>247</v>
      </c>
    </row>
    <row r="11" spans="1:15" ht="13" x14ac:dyDescent="0.25">
      <c r="A11" s="25" t="s">
        <v>5</v>
      </c>
      <c r="B11" s="25" t="s">
        <v>48</v>
      </c>
      <c r="C11" s="31">
        <v>42723115.409999996</v>
      </c>
      <c r="D11" s="30">
        <v>43524815.226000004</v>
      </c>
      <c r="E11" s="30">
        <v>49083739.386</v>
      </c>
      <c r="F11" s="30">
        <v>56081746.667999998</v>
      </c>
      <c r="G11" s="30">
        <v>54626410.362000003</v>
      </c>
      <c r="H11" s="30">
        <v>54849667.232000001</v>
      </c>
      <c r="I11" s="30">
        <v>55395219.946000002</v>
      </c>
      <c r="J11" s="30">
        <v>56454795.734999999</v>
      </c>
      <c r="K11" s="30">
        <v>54750107.298</v>
      </c>
      <c r="L11" s="30">
        <v>55561445.961999997</v>
      </c>
      <c r="M11" s="30">
        <v>49060414.667999998</v>
      </c>
      <c r="N11" s="30">
        <v>51258603.501000002</v>
      </c>
      <c r="O11" s="30">
        <v>54448720.461999997</v>
      </c>
    </row>
    <row r="12" spans="1:15" ht="13" x14ac:dyDescent="0.25">
      <c r="A12" s="25" t="s">
        <v>5</v>
      </c>
      <c r="B12" s="25" t="s">
        <v>68</v>
      </c>
      <c r="C12" s="27">
        <v>4624563.96</v>
      </c>
      <c r="D12" s="27">
        <v>4296924.67</v>
      </c>
      <c r="E12" s="26">
        <v>4611924.9289999995</v>
      </c>
      <c r="F12" s="27">
        <v>5068728.25</v>
      </c>
      <c r="G12" s="27">
        <v>4771230.68</v>
      </c>
      <c r="H12" s="26">
        <v>4729660.5020000003</v>
      </c>
      <c r="I12" s="26">
        <v>4566424.3339999998</v>
      </c>
      <c r="J12" s="26">
        <v>4568174.0250000004</v>
      </c>
      <c r="K12" s="26">
        <v>4391569.1090000002</v>
      </c>
      <c r="L12" s="26">
        <v>3640992.3029999998</v>
      </c>
      <c r="M12" s="26">
        <v>2633261.4610000001</v>
      </c>
      <c r="N12" s="26">
        <v>3144170.6609999998</v>
      </c>
      <c r="O12" s="26">
        <v>3656513.3629999999</v>
      </c>
    </row>
    <row r="13" spans="1:15" ht="13" x14ac:dyDescent="0.25">
      <c r="A13" s="25" t="s">
        <v>5</v>
      </c>
      <c r="B13" s="25" t="s">
        <v>92</v>
      </c>
      <c r="C13" s="31">
        <v>186.3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</row>
    <row r="14" spans="1:15" ht="13" x14ac:dyDescent="0.25">
      <c r="A14" s="25" t="s">
        <v>5</v>
      </c>
      <c r="B14" s="25" t="s">
        <v>93</v>
      </c>
      <c r="C14" s="26">
        <v>2927.7420000000002</v>
      </c>
      <c r="D14" s="27">
        <v>4058.3</v>
      </c>
      <c r="E14" s="27">
        <v>2917.58</v>
      </c>
      <c r="F14" s="26">
        <v>4373.7389999999996</v>
      </c>
      <c r="G14" s="26">
        <v>5810.665</v>
      </c>
      <c r="H14" s="27">
        <v>2589.0700000000002</v>
      </c>
      <c r="I14" s="27">
        <v>2326.14</v>
      </c>
      <c r="J14" s="26">
        <v>2441.0540000000001</v>
      </c>
      <c r="K14" s="26">
        <v>3251.0320000000002</v>
      </c>
      <c r="L14" s="26">
        <v>2724.8449999999998</v>
      </c>
      <c r="M14" s="27">
        <v>1689.36</v>
      </c>
      <c r="N14" s="26">
        <v>1825.742</v>
      </c>
      <c r="O14" s="26">
        <v>1938.6089999999999</v>
      </c>
    </row>
    <row r="15" spans="1:15" ht="13" x14ac:dyDescent="0.25">
      <c r="A15" s="25" t="s">
        <v>5</v>
      </c>
      <c r="B15" s="25" t="s">
        <v>94</v>
      </c>
      <c r="C15" s="31">
        <v>20524.599999999999</v>
      </c>
      <c r="D15" s="30">
        <v>12506.325000000001</v>
      </c>
      <c r="E15" s="30">
        <v>10960.415999999999</v>
      </c>
      <c r="F15" s="31">
        <v>1445.76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</row>
    <row r="16" spans="1:15" ht="13" x14ac:dyDescent="0.25">
      <c r="A16" s="25" t="s">
        <v>5</v>
      </c>
      <c r="B16" s="25" t="s">
        <v>73</v>
      </c>
      <c r="C16" s="26">
        <v>6606146.9730000002</v>
      </c>
      <c r="D16" s="26">
        <v>7480515.3849999998</v>
      </c>
      <c r="E16" s="26">
        <v>10065615.789000001</v>
      </c>
      <c r="F16" s="26">
        <v>12958491.095000001</v>
      </c>
      <c r="G16" s="26">
        <v>13231820.298</v>
      </c>
      <c r="H16" s="27">
        <v>12531162.550000001</v>
      </c>
      <c r="I16" s="26">
        <v>12891317.472999999</v>
      </c>
      <c r="J16" s="27">
        <v>13435555.15</v>
      </c>
      <c r="K16" s="26">
        <v>12479361.539000001</v>
      </c>
      <c r="L16" s="26">
        <v>13977817.659</v>
      </c>
      <c r="M16" s="26">
        <v>12552020.347999999</v>
      </c>
      <c r="N16" s="26">
        <v>13006221.312000001</v>
      </c>
      <c r="O16" s="26">
        <v>14056958.836999999</v>
      </c>
    </row>
    <row r="17" spans="1:15" ht="13" x14ac:dyDescent="0.25">
      <c r="A17" s="25" t="s">
        <v>5</v>
      </c>
      <c r="B17" s="25" t="s">
        <v>86</v>
      </c>
      <c r="C17" s="30">
        <v>30671593.434999999</v>
      </c>
      <c r="D17" s="30">
        <v>31057550.245999999</v>
      </c>
      <c r="E17" s="30">
        <v>33450625.934</v>
      </c>
      <c r="F17" s="30">
        <v>36724992.714000002</v>
      </c>
      <c r="G17" s="30">
        <v>35110426.012999997</v>
      </c>
      <c r="H17" s="30">
        <v>35581441.446999997</v>
      </c>
      <c r="I17" s="30">
        <v>35978808.814000003</v>
      </c>
      <c r="J17" s="30">
        <v>36425501.939000003</v>
      </c>
      <c r="K17" s="30">
        <v>35727796.206</v>
      </c>
      <c r="L17" s="31">
        <v>35779021.25</v>
      </c>
      <c r="M17" s="30">
        <v>31604327.311999999</v>
      </c>
      <c r="N17" s="31">
        <v>32684589.09</v>
      </c>
      <c r="O17" s="30">
        <v>34289954.115999997</v>
      </c>
    </row>
    <row r="18" spans="1:15" ht="13" x14ac:dyDescent="0.25">
      <c r="A18" s="25" t="s">
        <v>5</v>
      </c>
      <c r="B18" s="25" t="s">
        <v>87</v>
      </c>
      <c r="C18" s="27">
        <v>10508</v>
      </c>
      <c r="D18" s="27">
        <v>20313.3</v>
      </c>
      <c r="E18" s="26">
        <v>35098.178</v>
      </c>
      <c r="F18" s="26">
        <v>157160.698</v>
      </c>
      <c r="G18" s="26">
        <v>455223.36800000002</v>
      </c>
      <c r="H18" s="26">
        <v>591316.60699999996</v>
      </c>
      <c r="I18" s="26">
        <v>631412.14099999995</v>
      </c>
      <c r="J18" s="26">
        <v>682539.14800000004</v>
      </c>
      <c r="K18" s="26">
        <v>787006.804</v>
      </c>
      <c r="L18" s="27">
        <v>809976.35</v>
      </c>
      <c r="M18" s="26">
        <v>877102.79799999995</v>
      </c>
      <c r="N18" s="26">
        <v>952187.21900000004</v>
      </c>
      <c r="O18" s="26">
        <v>899467.44900000002</v>
      </c>
    </row>
    <row r="19" spans="1:15" ht="13" x14ac:dyDescent="0.25">
      <c r="A19" s="25" t="s">
        <v>5</v>
      </c>
      <c r="B19" s="25" t="s">
        <v>11</v>
      </c>
      <c r="C19" s="31">
        <v>0</v>
      </c>
      <c r="D19" s="31">
        <v>0</v>
      </c>
      <c r="E19" s="31">
        <v>0</v>
      </c>
      <c r="F19" s="31">
        <v>133</v>
      </c>
      <c r="G19" s="31">
        <v>2162</v>
      </c>
      <c r="H19" s="31">
        <v>17738.330000000002</v>
      </c>
      <c r="I19" s="31">
        <v>19598.38</v>
      </c>
      <c r="J19" s="30">
        <v>20728.585999999999</v>
      </c>
      <c r="K19" s="31">
        <v>20427.66</v>
      </c>
      <c r="L19" s="30">
        <v>20729.669000000002</v>
      </c>
      <c r="M19" s="30">
        <v>20158.091</v>
      </c>
      <c r="N19" s="30">
        <v>24241.361000000001</v>
      </c>
      <c r="O19" s="30">
        <v>22972.863000000001</v>
      </c>
    </row>
    <row r="20" spans="1:15" ht="13" x14ac:dyDescent="0.25">
      <c r="A20" s="25" t="s">
        <v>5</v>
      </c>
      <c r="B20" s="25" t="s">
        <v>6</v>
      </c>
      <c r="C20" s="69" t="s">
        <v>4</v>
      </c>
      <c r="D20" s="69" t="s">
        <v>4</v>
      </c>
      <c r="E20" s="69" t="s">
        <v>4</v>
      </c>
      <c r="F20" s="69" t="s">
        <v>4</v>
      </c>
      <c r="G20" s="69" t="s">
        <v>4</v>
      </c>
      <c r="H20" s="69" t="s">
        <v>4</v>
      </c>
      <c r="I20" s="69" t="s">
        <v>4</v>
      </c>
      <c r="J20" s="69" t="s">
        <v>4</v>
      </c>
      <c r="K20" s="69" t="s">
        <v>4</v>
      </c>
      <c r="L20" s="69" t="s">
        <v>4</v>
      </c>
      <c r="M20" s="69" t="s">
        <v>4</v>
      </c>
      <c r="N20" s="69" t="s">
        <v>4</v>
      </c>
      <c r="O20" s="69" t="s">
        <v>4</v>
      </c>
    </row>
    <row r="21" spans="1:15" ht="13" x14ac:dyDescent="0.25">
      <c r="A21" s="25" t="s">
        <v>5</v>
      </c>
      <c r="B21" s="25" t="s">
        <v>9</v>
      </c>
      <c r="C21" s="31">
        <v>786542.4</v>
      </c>
      <c r="D21" s="31">
        <v>652806</v>
      </c>
      <c r="E21" s="30">
        <v>906452.56099999999</v>
      </c>
      <c r="F21" s="30">
        <v>1166268.4129999999</v>
      </c>
      <c r="G21" s="30">
        <v>1049544.338</v>
      </c>
      <c r="H21" s="30">
        <v>1395499.1359999999</v>
      </c>
      <c r="I21" s="30">
        <v>1305088.5179999999</v>
      </c>
      <c r="J21" s="30">
        <v>1319595.584</v>
      </c>
      <c r="K21" s="30">
        <v>1340453.7879999999</v>
      </c>
      <c r="L21" s="30">
        <v>1329956.8130000001</v>
      </c>
      <c r="M21" s="31">
        <v>1371631.86</v>
      </c>
      <c r="N21" s="30">
        <v>1445132.9580000001</v>
      </c>
      <c r="O21" s="30">
        <v>1520683.1170000001</v>
      </c>
    </row>
    <row r="22" spans="1:15" ht="13" x14ac:dyDescent="0.25">
      <c r="A22" s="25" t="s">
        <v>5</v>
      </c>
      <c r="B22" s="25" t="s">
        <v>88</v>
      </c>
      <c r="C22" s="27">
        <v>122</v>
      </c>
      <c r="D22" s="27">
        <v>141</v>
      </c>
      <c r="E22" s="27">
        <v>144</v>
      </c>
      <c r="F22" s="27">
        <v>153</v>
      </c>
      <c r="G22" s="27">
        <v>193</v>
      </c>
      <c r="H22" s="26">
        <v>259.59100000000001</v>
      </c>
      <c r="I22" s="26">
        <v>244.149</v>
      </c>
      <c r="J22" s="26">
        <v>260.24700000000001</v>
      </c>
      <c r="K22" s="26">
        <v>241.15899999999999</v>
      </c>
      <c r="L22" s="26">
        <v>227.077</v>
      </c>
      <c r="M22" s="26">
        <v>223.43899999999999</v>
      </c>
      <c r="N22" s="26">
        <v>235.15700000000001</v>
      </c>
      <c r="O22" s="27">
        <v>232.11</v>
      </c>
    </row>
    <row r="23" spans="1:15" ht="13" x14ac:dyDescent="0.25">
      <c r="A23" s="25" t="s">
        <v>7</v>
      </c>
      <c r="B23" s="25" t="s">
        <v>48</v>
      </c>
      <c r="C23" s="30">
        <v>11520121.773</v>
      </c>
      <c r="D23" s="30">
        <v>11113410.934</v>
      </c>
      <c r="E23" s="30">
        <v>12827843.005999999</v>
      </c>
      <c r="F23" s="30">
        <v>16115103.271</v>
      </c>
      <c r="G23" s="30">
        <v>17136793.491</v>
      </c>
      <c r="H23" s="30">
        <v>20261911.938000001</v>
      </c>
      <c r="I23" s="30">
        <v>20224148.484000001</v>
      </c>
      <c r="J23" s="30">
        <v>19751517.307</v>
      </c>
      <c r="K23" s="30">
        <v>18047244.368000001</v>
      </c>
      <c r="L23" s="30">
        <v>17535419.886</v>
      </c>
      <c r="M23" s="30">
        <v>15877766.305</v>
      </c>
      <c r="N23" s="30">
        <v>17265415.932</v>
      </c>
      <c r="O23" s="30">
        <v>17909397.903000001</v>
      </c>
    </row>
    <row r="24" spans="1:15" ht="13" x14ac:dyDescent="0.25">
      <c r="A24" s="25" t="s">
        <v>7</v>
      </c>
      <c r="B24" s="25" t="s">
        <v>68</v>
      </c>
      <c r="C24" s="26">
        <v>1629442.673</v>
      </c>
      <c r="D24" s="26">
        <v>1458964.3659999999</v>
      </c>
      <c r="E24" s="26">
        <v>1124871.6340000001</v>
      </c>
      <c r="F24" s="26">
        <v>968199.44299999997</v>
      </c>
      <c r="G24" s="26">
        <v>847877.42299999995</v>
      </c>
      <c r="H24" s="26">
        <v>711716.92500000005</v>
      </c>
      <c r="I24" s="26">
        <v>701789.152</v>
      </c>
      <c r="J24" s="26">
        <v>607184.44499999995</v>
      </c>
      <c r="K24" s="26">
        <v>537301.451</v>
      </c>
      <c r="L24" s="27">
        <v>525425.41</v>
      </c>
      <c r="M24" s="26">
        <v>527062.799</v>
      </c>
      <c r="N24" s="26">
        <v>595545.27800000005</v>
      </c>
      <c r="O24" s="27">
        <v>551751.34</v>
      </c>
    </row>
    <row r="25" spans="1:15" ht="13" x14ac:dyDescent="0.25">
      <c r="A25" s="25" t="s">
        <v>7</v>
      </c>
      <c r="B25" s="25" t="s">
        <v>92</v>
      </c>
      <c r="C25" s="31">
        <v>190.8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</row>
    <row r="26" spans="1:15" ht="13" x14ac:dyDescent="0.25">
      <c r="A26" s="25" t="s">
        <v>7</v>
      </c>
      <c r="B26" s="25" t="s">
        <v>93</v>
      </c>
      <c r="C26" s="26">
        <v>3726.8409999999999</v>
      </c>
      <c r="D26" s="26">
        <v>3013.598</v>
      </c>
      <c r="E26" s="26">
        <v>3746.2579999999998</v>
      </c>
      <c r="F26" s="26">
        <v>2765.8229999999999</v>
      </c>
      <c r="G26" s="26">
        <v>2798.5990000000002</v>
      </c>
      <c r="H26" s="26">
        <v>863.60199999999998</v>
      </c>
      <c r="I26" s="26">
        <v>498.44499999999999</v>
      </c>
      <c r="J26" s="26">
        <v>627.93499999999995</v>
      </c>
      <c r="K26" s="26">
        <v>360.137</v>
      </c>
      <c r="L26" s="26">
        <v>293.40899999999999</v>
      </c>
      <c r="M26" s="26">
        <v>272.50400000000002</v>
      </c>
      <c r="N26" s="26">
        <v>151.05600000000001</v>
      </c>
      <c r="O26" s="26">
        <v>620.55700000000002</v>
      </c>
    </row>
    <row r="27" spans="1:15" ht="13" x14ac:dyDescent="0.25">
      <c r="A27" s="25" t="s">
        <v>7</v>
      </c>
      <c r="B27" s="25" t="s">
        <v>94</v>
      </c>
      <c r="C27" s="31">
        <v>810</v>
      </c>
      <c r="D27" s="30">
        <v>64.001000000000005</v>
      </c>
      <c r="E27" s="30">
        <v>114.996</v>
      </c>
      <c r="F27" s="30">
        <v>34.911999999999999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</row>
    <row r="28" spans="1:15" ht="13" x14ac:dyDescent="0.25">
      <c r="A28" s="25" t="s">
        <v>7</v>
      </c>
      <c r="B28" s="25" t="s">
        <v>73</v>
      </c>
      <c r="C28" s="26">
        <v>1184545.7279999999</v>
      </c>
      <c r="D28" s="26">
        <v>1412492.764</v>
      </c>
      <c r="E28" s="26">
        <v>1574273.1510000001</v>
      </c>
      <c r="F28" s="26">
        <v>2568787.8330000001</v>
      </c>
      <c r="G28" s="26">
        <v>2937624.7659999998</v>
      </c>
      <c r="H28" s="26">
        <v>3296831.4249999998</v>
      </c>
      <c r="I28" s="26">
        <v>2960844.0970000001</v>
      </c>
      <c r="J28" s="26">
        <v>2325339.0669999998</v>
      </c>
      <c r="K28" s="26">
        <v>1153923.274</v>
      </c>
      <c r="L28" s="26">
        <v>1394494.003</v>
      </c>
      <c r="M28" s="26">
        <v>1100877.179</v>
      </c>
      <c r="N28" s="27">
        <v>1122291.32</v>
      </c>
      <c r="O28" s="26">
        <v>2029316.503</v>
      </c>
    </row>
    <row r="29" spans="1:15" ht="13" x14ac:dyDescent="0.25">
      <c r="A29" s="25" t="s">
        <v>7</v>
      </c>
      <c r="B29" s="25" t="s">
        <v>86</v>
      </c>
      <c r="C29" s="30">
        <v>8032176.8109999998</v>
      </c>
      <c r="D29" s="30">
        <v>7593231.2039999999</v>
      </c>
      <c r="E29" s="30">
        <v>9229195.8289999999</v>
      </c>
      <c r="F29" s="30">
        <v>11349391.812999999</v>
      </c>
      <c r="G29" s="30">
        <v>12073670.954</v>
      </c>
      <c r="H29" s="30">
        <v>14392341.753</v>
      </c>
      <c r="I29" s="30">
        <v>14788630.005999999</v>
      </c>
      <c r="J29" s="30">
        <v>14984112.975</v>
      </c>
      <c r="K29" s="30">
        <v>14489301.513</v>
      </c>
      <c r="L29" s="30">
        <v>13697922.335999999</v>
      </c>
      <c r="M29" s="31">
        <v>12322112.66</v>
      </c>
      <c r="N29" s="30">
        <v>13470855.355</v>
      </c>
      <c r="O29" s="30">
        <v>13248087.754000001</v>
      </c>
    </row>
    <row r="30" spans="1:15" ht="13" x14ac:dyDescent="0.25">
      <c r="A30" s="25" t="s">
        <v>7</v>
      </c>
      <c r="B30" s="25" t="s">
        <v>87</v>
      </c>
      <c r="C30" s="27">
        <v>3999</v>
      </c>
      <c r="D30" s="27">
        <v>8206.7999999999993</v>
      </c>
      <c r="E30" s="26">
        <v>20756.664000000001</v>
      </c>
      <c r="F30" s="26">
        <v>85751.563999999998</v>
      </c>
      <c r="G30" s="26">
        <v>242540.215</v>
      </c>
      <c r="H30" s="26">
        <v>439220.71500000003</v>
      </c>
      <c r="I30" s="26">
        <v>468204.22700000001</v>
      </c>
      <c r="J30" s="26">
        <v>496447.64500000002</v>
      </c>
      <c r="K30" s="26">
        <v>556142.50300000003</v>
      </c>
      <c r="L30" s="26">
        <v>596334.43500000006</v>
      </c>
      <c r="M30" s="26">
        <v>604468.63100000005</v>
      </c>
      <c r="N30" s="26">
        <v>656905.60699999996</v>
      </c>
      <c r="O30" s="26">
        <v>604745.64300000004</v>
      </c>
    </row>
    <row r="31" spans="1:15" ht="13" x14ac:dyDescent="0.25">
      <c r="A31" s="25" t="s">
        <v>7</v>
      </c>
      <c r="B31" s="25" t="s">
        <v>11</v>
      </c>
      <c r="C31" s="31">
        <v>0</v>
      </c>
      <c r="D31" s="31">
        <v>0</v>
      </c>
      <c r="E31" s="31">
        <v>0</v>
      </c>
      <c r="F31" s="31">
        <v>0</v>
      </c>
      <c r="G31" s="31">
        <v>1</v>
      </c>
      <c r="H31" s="31">
        <v>1183</v>
      </c>
      <c r="I31" s="31">
        <v>1208</v>
      </c>
      <c r="J31" s="31">
        <v>1529.4</v>
      </c>
      <c r="K31" s="31">
        <v>1547.6</v>
      </c>
      <c r="L31" s="31">
        <v>1520.4</v>
      </c>
      <c r="M31" s="31">
        <v>1536.2</v>
      </c>
      <c r="N31" s="30">
        <v>803.26800000000003</v>
      </c>
      <c r="O31" s="30">
        <v>813.26800000000003</v>
      </c>
    </row>
    <row r="32" spans="1:15" ht="13" x14ac:dyDescent="0.25">
      <c r="A32" s="25" t="s">
        <v>7</v>
      </c>
      <c r="B32" s="25" t="s">
        <v>6</v>
      </c>
      <c r="C32" s="69" t="s">
        <v>4</v>
      </c>
      <c r="D32" s="69" t="s">
        <v>4</v>
      </c>
      <c r="E32" s="69" t="s">
        <v>4</v>
      </c>
      <c r="F32" s="69" t="s">
        <v>4</v>
      </c>
      <c r="G32" s="69" t="s">
        <v>4</v>
      </c>
      <c r="H32" s="69" t="s">
        <v>4</v>
      </c>
      <c r="I32" s="69" t="s">
        <v>4</v>
      </c>
      <c r="J32" s="69" t="s">
        <v>4</v>
      </c>
      <c r="K32" s="69" t="s">
        <v>4</v>
      </c>
      <c r="L32" s="69" t="s">
        <v>4</v>
      </c>
      <c r="M32" s="69" t="s">
        <v>4</v>
      </c>
      <c r="N32" s="69" t="s">
        <v>4</v>
      </c>
      <c r="O32" s="69" t="s">
        <v>4</v>
      </c>
    </row>
    <row r="33" spans="1:15" ht="13" x14ac:dyDescent="0.25">
      <c r="A33" s="25" t="s">
        <v>7</v>
      </c>
      <c r="B33" s="25" t="s">
        <v>9</v>
      </c>
      <c r="C33" s="31">
        <v>665107.92000000004</v>
      </c>
      <c r="D33" s="31">
        <v>637297.19999999995</v>
      </c>
      <c r="E33" s="30">
        <v>874601.47400000005</v>
      </c>
      <c r="F33" s="30">
        <v>1139790.8840000001</v>
      </c>
      <c r="G33" s="30">
        <v>1031906.534</v>
      </c>
      <c r="H33" s="30">
        <v>1419529.5190000001</v>
      </c>
      <c r="I33" s="30">
        <v>1302761.5560000001</v>
      </c>
      <c r="J33" s="30">
        <v>1336068.067</v>
      </c>
      <c r="K33" s="30">
        <v>1308591.915</v>
      </c>
      <c r="L33" s="30">
        <v>1319355.807</v>
      </c>
      <c r="M33" s="30">
        <v>1321367.5930000001</v>
      </c>
      <c r="N33" s="30">
        <v>1418790.2439999999</v>
      </c>
      <c r="O33" s="30">
        <v>1474021.0970000001</v>
      </c>
    </row>
    <row r="34" spans="1:15" ht="13" x14ac:dyDescent="0.25">
      <c r="A34" s="25" t="s">
        <v>7</v>
      </c>
      <c r="B34" s="25" t="s">
        <v>88</v>
      </c>
      <c r="C34" s="27">
        <v>122</v>
      </c>
      <c r="D34" s="27">
        <v>141</v>
      </c>
      <c r="E34" s="27">
        <v>283</v>
      </c>
      <c r="F34" s="27">
        <v>381</v>
      </c>
      <c r="G34" s="27">
        <v>374</v>
      </c>
      <c r="H34" s="27">
        <v>225</v>
      </c>
      <c r="I34" s="27">
        <v>213</v>
      </c>
      <c r="J34" s="27">
        <v>207.77</v>
      </c>
      <c r="K34" s="26">
        <v>75.975999999999999</v>
      </c>
      <c r="L34" s="26">
        <v>74.084999999999994</v>
      </c>
      <c r="M34" s="26">
        <v>68.744</v>
      </c>
      <c r="N34" s="26">
        <v>73.804000000000002</v>
      </c>
      <c r="O34" s="26">
        <v>41.744999999999997</v>
      </c>
    </row>
    <row r="35" spans="1:15" ht="13" x14ac:dyDescent="0.25">
      <c r="A35" s="25" t="s">
        <v>112</v>
      </c>
      <c r="B35" s="25" t="s">
        <v>48</v>
      </c>
      <c r="C35" s="30">
        <v>1387991.6240000001</v>
      </c>
      <c r="D35" s="30">
        <v>1373148.7649999999</v>
      </c>
      <c r="E35" s="31">
        <v>1690499.81</v>
      </c>
      <c r="F35" s="30">
        <v>1976076.602</v>
      </c>
      <c r="G35" s="30">
        <v>1955275.6869999999</v>
      </c>
      <c r="H35" s="30">
        <v>1658233.2039999999</v>
      </c>
      <c r="I35" s="30">
        <v>1740317.4550000001</v>
      </c>
      <c r="J35" s="30">
        <v>1767154.041</v>
      </c>
      <c r="K35" s="30">
        <v>1818654.4839999999</v>
      </c>
      <c r="L35" s="30">
        <v>1805789.9010000001</v>
      </c>
      <c r="M35" s="30">
        <v>1633738.9739999999</v>
      </c>
      <c r="N35" s="30">
        <v>1707205.0319999999</v>
      </c>
      <c r="O35" s="30">
        <v>1763048.237</v>
      </c>
    </row>
    <row r="36" spans="1:15" ht="13" x14ac:dyDescent="0.25">
      <c r="A36" s="25" t="s">
        <v>112</v>
      </c>
      <c r="B36" s="25" t="s">
        <v>68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</row>
    <row r="37" spans="1:15" ht="13" x14ac:dyDescent="0.25">
      <c r="A37" s="25" t="s">
        <v>112</v>
      </c>
      <c r="B37" s="25" t="s">
        <v>92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</row>
    <row r="38" spans="1:15" ht="13" x14ac:dyDescent="0.25">
      <c r="A38" s="25" t="s">
        <v>112</v>
      </c>
      <c r="B38" s="25" t="s">
        <v>93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</row>
    <row r="39" spans="1:15" ht="13" x14ac:dyDescent="0.25">
      <c r="A39" s="25" t="s">
        <v>112</v>
      </c>
      <c r="B39" s="25" t="s">
        <v>94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</row>
    <row r="40" spans="1:15" ht="13" x14ac:dyDescent="0.25">
      <c r="A40" s="25" t="s">
        <v>112</v>
      </c>
      <c r="B40" s="25" t="s">
        <v>73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6">
        <v>225.40700000000001</v>
      </c>
      <c r="I40" s="26">
        <v>74.144999999999996</v>
      </c>
      <c r="J40" s="26">
        <v>2096.364</v>
      </c>
      <c r="K40" s="26">
        <v>2618.752</v>
      </c>
      <c r="L40" s="26">
        <v>5964.9390000000003</v>
      </c>
      <c r="M40" s="26">
        <v>7569.3609999999999</v>
      </c>
      <c r="N40" s="26">
        <v>11055.108</v>
      </c>
      <c r="O40" s="27">
        <v>6258.71</v>
      </c>
    </row>
    <row r="41" spans="1:15" ht="13" x14ac:dyDescent="0.25">
      <c r="A41" s="25" t="s">
        <v>112</v>
      </c>
      <c r="B41" s="25" t="s">
        <v>86</v>
      </c>
      <c r="C41" s="30">
        <v>1387991.6240000001</v>
      </c>
      <c r="D41" s="30">
        <v>1373148.7649999999</v>
      </c>
      <c r="E41" s="31">
        <v>1690499.81</v>
      </c>
      <c r="F41" s="30">
        <v>1976076.602</v>
      </c>
      <c r="G41" s="30">
        <v>1955275.6869999999</v>
      </c>
      <c r="H41" s="30">
        <v>1657940.2050000001</v>
      </c>
      <c r="I41" s="30">
        <v>1740179.075</v>
      </c>
      <c r="J41" s="30">
        <v>1764990.371</v>
      </c>
      <c r="K41" s="30">
        <v>1815277.5209999999</v>
      </c>
      <c r="L41" s="30">
        <v>1797776.514</v>
      </c>
      <c r="M41" s="30">
        <v>1616221.0619999999</v>
      </c>
      <c r="N41" s="30">
        <v>1689141.818</v>
      </c>
      <c r="O41" s="30">
        <v>1738610.5819999999</v>
      </c>
    </row>
    <row r="42" spans="1:15" ht="13" x14ac:dyDescent="0.25">
      <c r="A42" s="25" t="s">
        <v>112</v>
      </c>
      <c r="B42" s="25" t="s">
        <v>87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6">
        <v>67.590999999999994</v>
      </c>
      <c r="I42" s="26">
        <v>64.236000000000004</v>
      </c>
      <c r="J42" s="26">
        <v>67.305999999999997</v>
      </c>
      <c r="K42" s="26">
        <v>758.21199999999999</v>
      </c>
      <c r="L42" s="26">
        <v>2048.4490000000001</v>
      </c>
      <c r="M42" s="27">
        <v>9948.5499999999993</v>
      </c>
      <c r="N42" s="26">
        <v>7008.107</v>
      </c>
      <c r="O42" s="26">
        <v>18178.945</v>
      </c>
    </row>
    <row r="43" spans="1:15" ht="13" x14ac:dyDescent="0.25">
      <c r="A43" s="25" t="s">
        <v>112</v>
      </c>
      <c r="B43" s="25" t="s">
        <v>11</v>
      </c>
      <c r="C43" s="34" t="s">
        <v>4</v>
      </c>
      <c r="D43" s="34" t="s">
        <v>4</v>
      </c>
      <c r="E43" s="34" t="s">
        <v>4</v>
      </c>
      <c r="F43" s="34" t="s">
        <v>4</v>
      </c>
      <c r="G43" s="34" t="s">
        <v>4</v>
      </c>
      <c r="H43" s="34" t="s">
        <v>4</v>
      </c>
      <c r="I43" s="34" t="s">
        <v>4</v>
      </c>
      <c r="J43" s="34" t="s">
        <v>4</v>
      </c>
      <c r="K43" s="34" t="s">
        <v>4</v>
      </c>
      <c r="L43" s="34" t="s">
        <v>4</v>
      </c>
      <c r="M43" s="34" t="s">
        <v>4</v>
      </c>
      <c r="N43" s="34" t="s">
        <v>4</v>
      </c>
      <c r="O43" s="34" t="s">
        <v>4</v>
      </c>
    </row>
    <row r="44" spans="1:15" ht="13" x14ac:dyDescent="0.25">
      <c r="A44" s="25" t="s">
        <v>112</v>
      </c>
      <c r="B44" s="25" t="s">
        <v>6</v>
      </c>
      <c r="C44" s="69" t="s">
        <v>4</v>
      </c>
      <c r="D44" s="69" t="s">
        <v>4</v>
      </c>
      <c r="E44" s="69" t="s">
        <v>4</v>
      </c>
      <c r="F44" s="69" t="s">
        <v>4</v>
      </c>
      <c r="G44" s="69" t="s">
        <v>4</v>
      </c>
      <c r="H44" s="69" t="s">
        <v>4</v>
      </c>
      <c r="I44" s="69" t="s">
        <v>4</v>
      </c>
      <c r="J44" s="69" t="s">
        <v>4</v>
      </c>
      <c r="K44" s="69" t="s">
        <v>4</v>
      </c>
      <c r="L44" s="69" t="s">
        <v>4</v>
      </c>
      <c r="M44" s="69" t="s">
        <v>4</v>
      </c>
      <c r="N44" s="69" t="s">
        <v>4</v>
      </c>
      <c r="O44" s="69" t="s">
        <v>4</v>
      </c>
    </row>
    <row r="45" spans="1:15" ht="13" x14ac:dyDescent="0.25">
      <c r="A45" s="25" t="s">
        <v>112</v>
      </c>
      <c r="B45" s="25" t="s">
        <v>9</v>
      </c>
      <c r="C45" s="34" t="s">
        <v>4</v>
      </c>
      <c r="D45" s="34" t="s">
        <v>4</v>
      </c>
      <c r="E45" s="34" t="s">
        <v>4</v>
      </c>
      <c r="F45" s="34" t="s">
        <v>4</v>
      </c>
      <c r="G45" s="34" t="s">
        <v>4</v>
      </c>
      <c r="H45" s="34" t="s">
        <v>4</v>
      </c>
      <c r="I45" s="34" t="s">
        <v>4</v>
      </c>
      <c r="J45" s="34" t="s">
        <v>4</v>
      </c>
      <c r="K45" s="34" t="s">
        <v>4</v>
      </c>
      <c r="L45" s="34" t="s">
        <v>4</v>
      </c>
      <c r="M45" s="34" t="s">
        <v>4</v>
      </c>
      <c r="N45" s="34" t="s">
        <v>4</v>
      </c>
      <c r="O45" s="34" t="s">
        <v>4</v>
      </c>
    </row>
    <row r="46" spans="1:15" ht="13" x14ac:dyDescent="0.25">
      <c r="A46" s="25" t="s">
        <v>112</v>
      </c>
      <c r="B46" s="25" t="s">
        <v>88</v>
      </c>
      <c r="C46" s="69" t="s">
        <v>4</v>
      </c>
      <c r="D46" s="69" t="s">
        <v>4</v>
      </c>
      <c r="E46" s="69" t="s">
        <v>4</v>
      </c>
      <c r="F46" s="69" t="s">
        <v>4</v>
      </c>
      <c r="G46" s="69" t="s">
        <v>4</v>
      </c>
      <c r="H46" s="69" t="s">
        <v>4</v>
      </c>
      <c r="I46" s="69" t="s">
        <v>4</v>
      </c>
      <c r="J46" s="69" t="s">
        <v>4</v>
      </c>
      <c r="K46" s="69" t="s">
        <v>4</v>
      </c>
      <c r="L46" s="69" t="s">
        <v>4</v>
      </c>
      <c r="M46" s="69" t="s">
        <v>4</v>
      </c>
      <c r="N46" s="69" t="s">
        <v>4</v>
      </c>
      <c r="O46" s="69" t="s">
        <v>4</v>
      </c>
    </row>
    <row r="47" spans="1:15" ht="13" x14ac:dyDescent="0.25">
      <c r="A47" s="25" t="s">
        <v>45</v>
      </c>
      <c r="B47" s="25" t="s">
        <v>48</v>
      </c>
      <c r="C47" s="30">
        <v>60987851.394000001</v>
      </c>
      <c r="D47" s="30">
        <v>60774822.443000004</v>
      </c>
      <c r="E47" s="31">
        <v>62724879.530000001</v>
      </c>
      <c r="F47" s="30">
        <v>67147525.225999996</v>
      </c>
      <c r="G47" s="30">
        <v>65300795.868000001</v>
      </c>
      <c r="H47" s="30">
        <v>60352988.443000004</v>
      </c>
      <c r="I47" s="30">
        <v>61033700.387000002</v>
      </c>
      <c r="J47" s="30">
        <v>62235041.305</v>
      </c>
      <c r="K47" s="30">
        <v>61634186.568000004</v>
      </c>
      <c r="L47" s="30">
        <v>61072662.818000004</v>
      </c>
      <c r="M47" s="30">
        <v>56111579.265000001</v>
      </c>
      <c r="N47" s="30">
        <v>59522747.351999998</v>
      </c>
      <c r="O47" s="30">
        <v>56698042.284000002</v>
      </c>
    </row>
    <row r="48" spans="1:15" ht="13" x14ac:dyDescent="0.25">
      <c r="A48" s="25" t="s">
        <v>45</v>
      </c>
      <c r="B48" s="25" t="s">
        <v>68</v>
      </c>
      <c r="C48" s="26">
        <v>16032208.476</v>
      </c>
      <c r="D48" s="26">
        <v>13020382.562000001</v>
      </c>
      <c r="E48" s="26">
        <v>11682354.619000001</v>
      </c>
      <c r="F48" s="26">
        <v>11482458.958000001</v>
      </c>
      <c r="G48" s="27">
        <v>10261073.630000001</v>
      </c>
      <c r="H48" s="26">
        <v>9800509.3059999999</v>
      </c>
      <c r="I48" s="26">
        <v>9402957.0360000003</v>
      </c>
      <c r="J48" s="26">
        <v>9159687.2939999998</v>
      </c>
      <c r="K48" s="26">
        <v>8803185.5539999995</v>
      </c>
      <c r="L48" s="26">
        <v>7193983.7659999998</v>
      </c>
      <c r="M48" s="26">
        <v>5883783.3370000003</v>
      </c>
      <c r="N48" s="26">
        <v>6839789.3720000004</v>
      </c>
      <c r="O48" s="26">
        <v>6784442.7070000004</v>
      </c>
    </row>
    <row r="49" spans="1:15" ht="13" x14ac:dyDescent="0.25">
      <c r="A49" s="25" t="s">
        <v>45</v>
      </c>
      <c r="B49" s="25" t="s">
        <v>92</v>
      </c>
      <c r="C49" s="31">
        <v>1610.1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</row>
    <row r="50" spans="1:15" ht="13" x14ac:dyDescent="0.25">
      <c r="A50" s="25" t="s">
        <v>45</v>
      </c>
      <c r="B50" s="25" t="s">
        <v>93</v>
      </c>
      <c r="C50" s="26">
        <v>126232.625</v>
      </c>
      <c r="D50" s="26">
        <v>130554.209</v>
      </c>
      <c r="E50" s="26">
        <v>105900.045</v>
      </c>
      <c r="F50" s="26">
        <v>116977.924</v>
      </c>
      <c r="G50" s="26">
        <v>140127.033</v>
      </c>
      <c r="H50" s="26">
        <v>98112.801000000007</v>
      </c>
      <c r="I50" s="27">
        <v>97672.01</v>
      </c>
      <c r="J50" s="26">
        <v>91164.551999999996</v>
      </c>
      <c r="K50" s="26">
        <v>98958.721999999994</v>
      </c>
      <c r="L50" s="26">
        <v>96469.932000000001</v>
      </c>
      <c r="M50" s="26">
        <v>72937.687999999995</v>
      </c>
      <c r="N50" s="26">
        <v>57447.641000000003</v>
      </c>
      <c r="O50" s="26">
        <v>53552.712</v>
      </c>
    </row>
    <row r="51" spans="1:15" ht="13" x14ac:dyDescent="0.25">
      <c r="A51" s="25" t="s">
        <v>45</v>
      </c>
      <c r="B51" s="25" t="s">
        <v>94</v>
      </c>
      <c r="C51" s="30">
        <v>277341.45899999997</v>
      </c>
      <c r="D51" s="30">
        <v>149624.56899999999</v>
      </c>
      <c r="E51" s="30">
        <v>119405.92200000001</v>
      </c>
      <c r="F51" s="30">
        <v>140932.264</v>
      </c>
      <c r="G51" s="30">
        <v>172077.236</v>
      </c>
      <c r="H51" s="30">
        <v>133171.10699999999</v>
      </c>
      <c r="I51" s="31">
        <v>176758.07</v>
      </c>
      <c r="J51" s="30">
        <v>182071.48800000001</v>
      </c>
      <c r="K51" s="30">
        <v>170484.427</v>
      </c>
      <c r="L51" s="30">
        <v>127565.238</v>
      </c>
      <c r="M51" s="30">
        <v>104364.628</v>
      </c>
      <c r="N51" s="30">
        <v>114123.317</v>
      </c>
      <c r="O51" s="30">
        <v>123277.951</v>
      </c>
    </row>
    <row r="52" spans="1:15" ht="13" x14ac:dyDescent="0.25">
      <c r="A52" s="25" t="s">
        <v>45</v>
      </c>
      <c r="B52" s="25" t="s">
        <v>73</v>
      </c>
      <c r="C52" s="26">
        <v>10458333.695</v>
      </c>
      <c r="D52" s="26">
        <v>11327638.790999999</v>
      </c>
      <c r="E52" s="27">
        <v>12920356.119999999</v>
      </c>
      <c r="F52" s="26">
        <v>15060384.294</v>
      </c>
      <c r="G52" s="26">
        <v>15191479.051999999</v>
      </c>
      <c r="H52" s="26">
        <v>12396275.405999999</v>
      </c>
      <c r="I52" s="27">
        <v>13119718.74</v>
      </c>
      <c r="J52" s="26">
        <v>13857964.718</v>
      </c>
      <c r="K52" s="26">
        <v>13600486.617000001</v>
      </c>
      <c r="L52" s="26">
        <v>14028668.059</v>
      </c>
      <c r="M52" s="26">
        <v>13691005.767000001</v>
      </c>
      <c r="N52" s="26">
        <v>14197945.149</v>
      </c>
      <c r="O52" s="26">
        <v>12317199.557</v>
      </c>
    </row>
    <row r="53" spans="1:15" ht="13" x14ac:dyDescent="0.25">
      <c r="A53" s="25" t="s">
        <v>45</v>
      </c>
      <c r="B53" s="25" t="s">
        <v>86</v>
      </c>
      <c r="C53" s="30">
        <v>22940823.105</v>
      </c>
      <c r="D53" s="30">
        <v>23867387.213</v>
      </c>
      <c r="E53" s="30">
        <v>24277091.147</v>
      </c>
      <c r="F53" s="30">
        <v>25063202.644000001</v>
      </c>
      <c r="G53" s="30">
        <v>22560906.335999999</v>
      </c>
      <c r="H53" s="30">
        <v>20263381.695999999</v>
      </c>
      <c r="I53" s="30">
        <v>20641349.372000001</v>
      </c>
      <c r="J53" s="30">
        <v>21126401.864</v>
      </c>
      <c r="K53" s="30">
        <v>20677484.771000002</v>
      </c>
      <c r="L53" s="30">
        <v>21031061.712000001</v>
      </c>
      <c r="M53" s="30">
        <v>18303936.125</v>
      </c>
      <c r="N53" s="31">
        <v>19263889.039999999</v>
      </c>
      <c r="O53" s="30">
        <v>19793213.160999998</v>
      </c>
    </row>
    <row r="54" spans="1:15" ht="13" x14ac:dyDescent="0.25">
      <c r="A54" s="25" t="s">
        <v>45</v>
      </c>
      <c r="B54" s="25" t="s">
        <v>87</v>
      </c>
      <c r="C54" s="26">
        <v>2974635.6540000001</v>
      </c>
      <c r="D54" s="26">
        <v>3467686.898</v>
      </c>
      <c r="E54" s="26">
        <v>4034501.2089999998</v>
      </c>
      <c r="F54" s="26">
        <v>5020817.7929999996</v>
      </c>
      <c r="G54" s="26">
        <v>7285131.534</v>
      </c>
      <c r="H54" s="27">
        <v>8579169.25</v>
      </c>
      <c r="I54" s="26">
        <v>8722533.2860000003</v>
      </c>
      <c r="J54" s="26">
        <v>9048371.2980000004</v>
      </c>
      <c r="K54" s="26">
        <v>9450626.7890000008</v>
      </c>
      <c r="L54" s="26">
        <v>9732756.3269999996</v>
      </c>
      <c r="M54" s="26">
        <v>10024256.532</v>
      </c>
      <c r="N54" s="26">
        <v>10552939.517999999</v>
      </c>
      <c r="O54" s="26">
        <v>10434852.472999999</v>
      </c>
    </row>
    <row r="55" spans="1:15" ht="13" x14ac:dyDescent="0.25">
      <c r="A55" s="25" t="s">
        <v>45</v>
      </c>
      <c r="B55" s="25" t="s">
        <v>11</v>
      </c>
      <c r="C55" s="31">
        <v>155929</v>
      </c>
      <c r="D55" s="31">
        <v>229997</v>
      </c>
      <c r="E55" s="30">
        <v>245911.38399999999</v>
      </c>
      <c r="F55" s="30">
        <v>300824.402</v>
      </c>
      <c r="G55" s="30">
        <v>447072.76199999999</v>
      </c>
      <c r="H55" s="30">
        <v>533875.72199999995</v>
      </c>
      <c r="I55" s="30">
        <v>575763.66500000004</v>
      </c>
      <c r="J55" s="30">
        <v>578372.69499999995</v>
      </c>
      <c r="K55" s="30">
        <v>581263.65800000005</v>
      </c>
      <c r="L55" s="30">
        <v>592186.74199999997</v>
      </c>
      <c r="M55" s="30">
        <v>600424.777</v>
      </c>
      <c r="N55" s="31">
        <v>608941.06000000006</v>
      </c>
      <c r="O55" s="31">
        <v>597639.98</v>
      </c>
    </row>
    <row r="56" spans="1:15" ht="13" x14ac:dyDescent="0.25">
      <c r="A56" s="25" t="s">
        <v>45</v>
      </c>
      <c r="B56" s="25" t="s">
        <v>6</v>
      </c>
      <c r="C56" s="27">
        <v>7895476.2000000002</v>
      </c>
      <c r="D56" s="27">
        <v>8563326.5999999996</v>
      </c>
      <c r="E56" s="27">
        <v>9296847</v>
      </c>
      <c r="F56" s="27">
        <v>9913264.8000000007</v>
      </c>
      <c r="G56" s="26">
        <v>9195080.1989999991</v>
      </c>
      <c r="H56" s="26">
        <v>8531930.193</v>
      </c>
      <c r="I56" s="26">
        <v>8250206.2910000002</v>
      </c>
      <c r="J56" s="26">
        <v>8160025.3439999996</v>
      </c>
      <c r="K56" s="26">
        <v>8174627.0190000003</v>
      </c>
      <c r="L56" s="26">
        <v>8213702.8109999998</v>
      </c>
      <c r="M56" s="26">
        <v>7334274.1830000002</v>
      </c>
      <c r="N56" s="26">
        <v>7815185.8289999999</v>
      </c>
      <c r="O56" s="26">
        <v>6509696.415</v>
      </c>
    </row>
    <row r="57" spans="1:15" ht="13" x14ac:dyDescent="0.25">
      <c r="A57" s="25" t="s">
        <v>45</v>
      </c>
      <c r="B57" s="25" t="s">
        <v>9</v>
      </c>
      <c r="C57" s="31">
        <v>121434.48</v>
      </c>
      <c r="D57" s="31">
        <v>15508.8</v>
      </c>
      <c r="E57" s="30">
        <v>31851.085999999999</v>
      </c>
      <c r="F57" s="30">
        <v>26477.527999999998</v>
      </c>
      <c r="G57" s="30">
        <v>17637.805</v>
      </c>
      <c r="H57" s="30">
        <v>-24030.382000000001</v>
      </c>
      <c r="I57" s="30">
        <v>2326.9609999999998</v>
      </c>
      <c r="J57" s="30">
        <v>-16472.484</v>
      </c>
      <c r="K57" s="30">
        <v>31861.875</v>
      </c>
      <c r="L57" s="30">
        <v>10601.004000000001</v>
      </c>
      <c r="M57" s="30">
        <v>50264.269</v>
      </c>
      <c r="N57" s="30">
        <v>26342.712</v>
      </c>
      <c r="O57" s="30">
        <v>46662.023999999998</v>
      </c>
    </row>
    <row r="58" spans="1:15" ht="13" x14ac:dyDescent="0.25">
      <c r="A58" s="25" t="s">
        <v>45</v>
      </c>
      <c r="B58" s="25" t="s">
        <v>88</v>
      </c>
      <c r="C58" s="27">
        <v>3826.6</v>
      </c>
      <c r="D58" s="27">
        <v>2715.8</v>
      </c>
      <c r="E58" s="27">
        <v>10661</v>
      </c>
      <c r="F58" s="26">
        <v>22184.624</v>
      </c>
      <c r="G58" s="27">
        <v>30210.28</v>
      </c>
      <c r="H58" s="26">
        <v>40593.343999999997</v>
      </c>
      <c r="I58" s="26">
        <v>44414.959000000003</v>
      </c>
      <c r="J58" s="26">
        <v>47454.534</v>
      </c>
      <c r="K58" s="27">
        <v>45207.14</v>
      </c>
      <c r="L58" s="26">
        <v>45667.228000000003</v>
      </c>
      <c r="M58" s="27">
        <v>46331.96</v>
      </c>
      <c r="N58" s="26">
        <v>46143.712</v>
      </c>
      <c r="O58" s="26">
        <v>37505.311000000002</v>
      </c>
    </row>
    <row r="60" spans="1:15" x14ac:dyDescent="0.25">
      <c r="A60" s="11" t="s">
        <v>65</v>
      </c>
    </row>
    <row r="61" spans="1:15" x14ac:dyDescent="0.25">
      <c r="A61" s="11" t="s">
        <v>4</v>
      </c>
      <c r="B61" s="11" t="s">
        <v>66</v>
      </c>
    </row>
    <row r="64" spans="1:15" ht="13" x14ac:dyDescent="0.3">
      <c r="A64" s="192" t="s">
        <v>69</v>
      </c>
      <c r="B64" s="192"/>
      <c r="C64" s="160">
        <v>1990</v>
      </c>
      <c r="D64" s="84">
        <v>1995</v>
      </c>
      <c r="E64" s="84">
        <v>2000</v>
      </c>
      <c r="F64" s="84">
        <v>2005</v>
      </c>
      <c r="G64" s="84">
        <v>2010</v>
      </c>
      <c r="H64" s="84">
        <v>2015</v>
      </c>
      <c r="I64" s="84">
        <v>2016</v>
      </c>
      <c r="J64" s="84">
        <v>2017</v>
      </c>
      <c r="K64" s="84">
        <v>2018</v>
      </c>
      <c r="L64" s="84">
        <v>2019</v>
      </c>
      <c r="M64" s="84">
        <v>2020</v>
      </c>
      <c r="N64" s="84">
        <v>2021</v>
      </c>
      <c r="O64" s="84">
        <v>2022</v>
      </c>
    </row>
    <row r="65" spans="1:20" ht="13" x14ac:dyDescent="0.3">
      <c r="A65" s="213" t="s">
        <v>67</v>
      </c>
      <c r="B65" s="213"/>
      <c r="C65" s="214">
        <f t="shared" ref="C65:N65" si="0">(C11-C23)/1000</f>
        <v>31202.993636999996</v>
      </c>
      <c r="D65" s="214">
        <f t="shared" si="0"/>
        <v>32411.404292000003</v>
      </c>
      <c r="E65" s="214">
        <f t="shared" si="0"/>
        <v>36255.896380000006</v>
      </c>
      <c r="F65" s="214">
        <f t="shared" si="0"/>
        <v>39966.643397</v>
      </c>
      <c r="G65" s="214">
        <f t="shared" si="0"/>
        <v>37489.616871000006</v>
      </c>
      <c r="H65" s="214">
        <f t="shared" si="0"/>
        <v>34587.755294000002</v>
      </c>
      <c r="I65" s="214">
        <f t="shared" si="0"/>
        <v>35171.071462</v>
      </c>
      <c r="J65" s="214">
        <f t="shared" si="0"/>
        <v>36703.278428000005</v>
      </c>
      <c r="K65" s="214">
        <f t="shared" si="0"/>
        <v>36702.862930000003</v>
      </c>
      <c r="L65" s="214">
        <f t="shared" si="0"/>
        <v>38026.026075999995</v>
      </c>
      <c r="M65" s="214">
        <f t="shared" si="0"/>
        <v>33182.648363</v>
      </c>
      <c r="N65" s="214">
        <f t="shared" si="0"/>
        <v>33993.187569000009</v>
      </c>
      <c r="O65" s="214">
        <f t="shared" ref="O65" si="1">(O11-O23)/1000</f>
        <v>36539.322559</v>
      </c>
      <c r="P65" s="215"/>
      <c r="Q65" s="215"/>
      <c r="R65" s="215"/>
      <c r="S65" s="215"/>
      <c r="T65" s="215"/>
    </row>
    <row r="66" spans="1:20" ht="13" x14ac:dyDescent="0.3">
      <c r="A66" s="216" t="s">
        <v>68</v>
      </c>
      <c r="B66" s="216"/>
      <c r="C66" s="217">
        <f t="shared" ref="C66:N66" si="2">(C12-C24)/1000</f>
        <v>2995.1212869999999</v>
      </c>
      <c r="D66" s="217">
        <f t="shared" si="2"/>
        <v>2837.9603040000002</v>
      </c>
      <c r="E66" s="217">
        <f t="shared" si="2"/>
        <v>3487.0532949999993</v>
      </c>
      <c r="F66" s="217">
        <f t="shared" si="2"/>
        <v>4100.5288069999997</v>
      </c>
      <c r="G66" s="217">
        <f t="shared" si="2"/>
        <v>3923.3532569999998</v>
      </c>
      <c r="H66" s="217">
        <f t="shared" si="2"/>
        <v>4017.9435770000005</v>
      </c>
      <c r="I66" s="217">
        <f t="shared" si="2"/>
        <v>3864.635182</v>
      </c>
      <c r="J66" s="217">
        <f t="shared" si="2"/>
        <v>3960.9895800000004</v>
      </c>
      <c r="K66" s="217">
        <f t="shared" si="2"/>
        <v>3854.2676580000002</v>
      </c>
      <c r="L66" s="217">
        <f t="shared" si="2"/>
        <v>3115.5668929999997</v>
      </c>
      <c r="M66" s="217">
        <f t="shared" si="2"/>
        <v>2106.1986619999998</v>
      </c>
      <c r="N66" s="217">
        <f t="shared" si="2"/>
        <v>2548.6253830000001</v>
      </c>
      <c r="O66" s="217">
        <f t="shared" ref="O66" si="3">(O12-O24)/1000</f>
        <v>3104.7620230000002</v>
      </c>
      <c r="P66" s="215"/>
      <c r="Q66" s="215"/>
      <c r="R66" s="215"/>
      <c r="S66" s="215"/>
      <c r="T66" s="215"/>
    </row>
    <row r="67" spans="1:20" ht="13" x14ac:dyDescent="0.3">
      <c r="A67" s="216" t="s">
        <v>113</v>
      </c>
      <c r="B67" s="216"/>
      <c r="C67" s="217">
        <f t="shared" ref="C67:N67" si="4">(C17-C29)/1000</f>
        <v>22639.416623999998</v>
      </c>
      <c r="D67" s="217">
        <f t="shared" si="4"/>
        <v>23464.319041999999</v>
      </c>
      <c r="E67" s="217">
        <f t="shared" si="4"/>
        <v>24221.430104999999</v>
      </c>
      <c r="F67" s="217">
        <f t="shared" si="4"/>
        <v>25375.600901000002</v>
      </c>
      <c r="G67" s="217">
        <f t="shared" si="4"/>
        <v>23036.755058999996</v>
      </c>
      <c r="H67" s="217">
        <f t="shared" si="4"/>
        <v>21189.099693999997</v>
      </c>
      <c r="I67" s="217">
        <f t="shared" si="4"/>
        <v>21190.178808000004</v>
      </c>
      <c r="J67" s="217">
        <f t="shared" si="4"/>
        <v>21441.388964000002</v>
      </c>
      <c r="K67" s="217">
        <f t="shared" si="4"/>
        <v>21238.494693000001</v>
      </c>
      <c r="L67" s="217">
        <f t="shared" si="4"/>
        <v>22081.098914000002</v>
      </c>
      <c r="M67" s="217">
        <f t="shared" si="4"/>
        <v>19282.214651999999</v>
      </c>
      <c r="N67" s="217">
        <f t="shared" si="4"/>
        <v>19213.733734999998</v>
      </c>
      <c r="O67" s="217">
        <f t="shared" ref="O67" si="5">(O17-O29)/1000</f>
        <v>21041.866361999997</v>
      </c>
      <c r="P67" s="215"/>
      <c r="Q67" s="215"/>
      <c r="R67" s="215"/>
      <c r="S67" s="215"/>
      <c r="T67" s="215"/>
    </row>
    <row r="68" spans="1:20" ht="13" x14ac:dyDescent="0.3">
      <c r="A68" s="218" t="s">
        <v>73</v>
      </c>
      <c r="B68" s="218"/>
      <c r="C68" s="219">
        <f t="shared" ref="C68:N68" si="6">(C16-C28)/1000</f>
        <v>5421.6012449999998</v>
      </c>
      <c r="D68" s="219">
        <f t="shared" si="6"/>
        <v>6068.0226209999992</v>
      </c>
      <c r="E68" s="219">
        <f t="shared" si="6"/>
        <v>8491.3426380000001</v>
      </c>
      <c r="F68" s="219">
        <f t="shared" si="6"/>
        <v>10389.703262000001</v>
      </c>
      <c r="G68" s="219">
        <f t="shared" si="6"/>
        <v>10294.195532000002</v>
      </c>
      <c r="H68" s="219">
        <f t="shared" si="6"/>
        <v>9234.3311250000006</v>
      </c>
      <c r="I68" s="219">
        <f t="shared" si="6"/>
        <v>9930.4733759999981</v>
      </c>
      <c r="J68" s="219">
        <f t="shared" si="6"/>
        <v>11110.216083000001</v>
      </c>
      <c r="K68" s="219">
        <f t="shared" si="6"/>
        <v>11325.438265000001</v>
      </c>
      <c r="L68" s="219">
        <f t="shared" si="6"/>
        <v>12583.323655999999</v>
      </c>
      <c r="M68" s="219">
        <f t="shared" si="6"/>
        <v>11451.143168999999</v>
      </c>
      <c r="N68" s="219">
        <f t="shared" si="6"/>
        <v>11883.929992000001</v>
      </c>
      <c r="O68" s="219">
        <f t="shared" ref="O68" si="7">(O16-O28)/1000</f>
        <v>12027.642333999998</v>
      </c>
      <c r="P68" s="215"/>
      <c r="Q68" s="215"/>
      <c r="R68" s="215"/>
      <c r="S68" s="215"/>
      <c r="T68" s="215"/>
    </row>
    <row r="71" spans="1:20" ht="13" x14ac:dyDescent="0.3">
      <c r="A71" s="192" t="s">
        <v>318</v>
      </c>
      <c r="B71" s="192"/>
      <c r="C71" s="160">
        <v>1990</v>
      </c>
      <c r="D71" s="84">
        <v>1995</v>
      </c>
      <c r="E71" s="84">
        <v>2000</v>
      </c>
      <c r="F71" s="84">
        <v>2005</v>
      </c>
      <c r="G71" s="84">
        <v>2010</v>
      </c>
      <c r="H71" s="84">
        <v>2015</v>
      </c>
      <c r="I71" s="84">
        <v>2016</v>
      </c>
      <c r="J71" s="84">
        <v>2017</v>
      </c>
      <c r="K71" s="84">
        <v>2018</v>
      </c>
      <c r="L71" s="84">
        <v>2019</v>
      </c>
      <c r="M71" s="84">
        <v>2020</v>
      </c>
      <c r="N71" s="84">
        <v>2021</v>
      </c>
      <c r="O71" s="84">
        <v>2022</v>
      </c>
    </row>
    <row r="72" spans="1:20" ht="13" x14ac:dyDescent="0.3">
      <c r="A72" s="213" t="s">
        <v>67</v>
      </c>
      <c r="B72" s="213"/>
      <c r="C72" s="214">
        <f t="shared" ref="C72:N72" si="8">(C35+C47)/1000</f>
        <v>62375.843018</v>
      </c>
      <c r="D72" s="214">
        <f t="shared" si="8"/>
        <v>62147.971208000003</v>
      </c>
      <c r="E72" s="214">
        <f t="shared" si="8"/>
        <v>64415.379340000007</v>
      </c>
      <c r="F72" s="214">
        <f t="shared" si="8"/>
        <v>69123.601827999999</v>
      </c>
      <c r="G72" s="214">
        <f t="shared" si="8"/>
        <v>67256.071555000002</v>
      </c>
      <c r="H72" s="214">
        <f t="shared" si="8"/>
        <v>62011.221646999998</v>
      </c>
      <c r="I72" s="214">
        <f t="shared" si="8"/>
        <v>62774.017842000001</v>
      </c>
      <c r="J72" s="214">
        <f t="shared" si="8"/>
        <v>64002.195346</v>
      </c>
      <c r="K72" s="214">
        <f t="shared" si="8"/>
        <v>63452.841052000003</v>
      </c>
      <c r="L72" s="214">
        <f t="shared" si="8"/>
        <v>62878.452719000001</v>
      </c>
      <c r="M72" s="214">
        <f t="shared" si="8"/>
        <v>57745.318239</v>
      </c>
      <c r="N72" s="214">
        <f t="shared" si="8"/>
        <v>61229.952383999997</v>
      </c>
      <c r="O72" s="214">
        <f t="shared" ref="O72" si="9">(O35+O47)/1000</f>
        <v>58461.090521000006</v>
      </c>
    </row>
    <row r="73" spans="1:20" ht="13" x14ac:dyDescent="0.3">
      <c r="A73" s="216" t="s">
        <v>68</v>
      </c>
      <c r="B73" s="216"/>
      <c r="C73" s="217">
        <f t="shared" ref="C73:N73" si="10">(C36+C48)/1000</f>
        <v>16032.208476</v>
      </c>
      <c r="D73" s="217">
        <f t="shared" si="10"/>
        <v>13020.382562000001</v>
      </c>
      <c r="E73" s="217">
        <f t="shared" si="10"/>
        <v>11682.354619000002</v>
      </c>
      <c r="F73" s="217">
        <f t="shared" si="10"/>
        <v>11482.458958000001</v>
      </c>
      <c r="G73" s="217">
        <f t="shared" si="10"/>
        <v>10261.073630000001</v>
      </c>
      <c r="H73" s="217">
        <f t="shared" si="10"/>
        <v>9800.5093059999999</v>
      </c>
      <c r="I73" s="217">
        <f t="shared" si="10"/>
        <v>9402.9570359999998</v>
      </c>
      <c r="J73" s="217">
        <f t="shared" si="10"/>
        <v>9159.6872939999994</v>
      </c>
      <c r="K73" s="217">
        <f t="shared" si="10"/>
        <v>8803.1855539999997</v>
      </c>
      <c r="L73" s="217">
        <f t="shared" si="10"/>
        <v>7193.9837659999994</v>
      </c>
      <c r="M73" s="217">
        <f t="shared" si="10"/>
        <v>5883.7833369999998</v>
      </c>
      <c r="N73" s="217">
        <f t="shared" si="10"/>
        <v>6839.7893720000002</v>
      </c>
      <c r="O73" s="217">
        <f t="shared" ref="O73" si="11">(O36+O48)/1000</f>
        <v>6784.4427070000002</v>
      </c>
    </row>
    <row r="74" spans="1:20" ht="13" x14ac:dyDescent="0.3">
      <c r="A74" s="216" t="s">
        <v>113</v>
      </c>
      <c r="B74" s="216"/>
      <c r="C74" s="217">
        <f t="shared" ref="C74:N74" si="12">(C41+C53)/1000</f>
        <v>24328.814729000002</v>
      </c>
      <c r="D74" s="217">
        <f t="shared" si="12"/>
        <v>25240.535978</v>
      </c>
      <c r="E74" s="217">
        <f t="shared" si="12"/>
        <v>25967.590957</v>
      </c>
      <c r="F74" s="217">
        <f t="shared" si="12"/>
        <v>27039.279245999998</v>
      </c>
      <c r="G74" s="217">
        <f t="shared" si="12"/>
        <v>24516.182022999998</v>
      </c>
      <c r="H74" s="217">
        <f t="shared" si="12"/>
        <v>21921.321900999999</v>
      </c>
      <c r="I74" s="217">
        <f t="shared" si="12"/>
        <v>22381.528447000001</v>
      </c>
      <c r="J74" s="217">
        <f t="shared" si="12"/>
        <v>22891.392234999999</v>
      </c>
      <c r="K74" s="217">
        <f t="shared" si="12"/>
        <v>22492.762292000003</v>
      </c>
      <c r="L74" s="217">
        <f t="shared" si="12"/>
        <v>22828.838226</v>
      </c>
      <c r="M74" s="217">
        <f t="shared" si="12"/>
        <v>19920.157187000001</v>
      </c>
      <c r="N74" s="217">
        <f t="shared" si="12"/>
        <v>20953.030857999998</v>
      </c>
      <c r="O74" s="217">
        <f t="shared" ref="O74" si="13">(O41+O53)/1000</f>
        <v>21531.823742999997</v>
      </c>
    </row>
    <row r="75" spans="1:20" ht="13" x14ac:dyDescent="0.3">
      <c r="A75" s="218" t="s">
        <v>73</v>
      </c>
      <c r="B75" s="218"/>
      <c r="C75" s="219">
        <f t="shared" ref="C75:N75" si="14">(C40+C52)/1000</f>
        <v>10458.333695000001</v>
      </c>
      <c r="D75" s="219">
        <f t="shared" si="14"/>
        <v>11327.638790999999</v>
      </c>
      <c r="E75" s="219">
        <f t="shared" si="14"/>
        <v>12920.356119999999</v>
      </c>
      <c r="F75" s="219">
        <f t="shared" si="14"/>
        <v>15060.384293999999</v>
      </c>
      <c r="G75" s="219">
        <f t="shared" si="14"/>
        <v>15191.479051999999</v>
      </c>
      <c r="H75" s="219">
        <f t="shared" si="14"/>
        <v>12396.500812999999</v>
      </c>
      <c r="I75" s="219">
        <f t="shared" si="14"/>
        <v>13119.792884999999</v>
      </c>
      <c r="J75" s="219">
        <f t="shared" si="14"/>
        <v>13860.061082</v>
      </c>
      <c r="K75" s="219">
        <f t="shared" si="14"/>
        <v>13603.105369000001</v>
      </c>
      <c r="L75" s="219">
        <f t="shared" si="14"/>
        <v>14034.632997999999</v>
      </c>
      <c r="M75" s="219">
        <f t="shared" si="14"/>
        <v>13698.575128</v>
      </c>
      <c r="N75" s="219">
        <f t="shared" si="14"/>
        <v>14209.000257</v>
      </c>
      <c r="O75" s="219">
        <f t="shared" ref="O75" si="15">(O40+O52)/1000</f>
        <v>12323.458267000002</v>
      </c>
    </row>
    <row r="78" spans="1:20" ht="13" x14ac:dyDescent="0.3">
      <c r="A78" s="192" t="s">
        <v>116</v>
      </c>
      <c r="B78" s="192"/>
      <c r="C78" s="160">
        <v>1990</v>
      </c>
      <c r="D78" s="84">
        <v>1995</v>
      </c>
      <c r="E78" s="84">
        <v>2000</v>
      </c>
      <c r="F78" s="84">
        <v>2005</v>
      </c>
      <c r="G78" s="84">
        <v>2010</v>
      </c>
      <c r="H78" s="84">
        <v>2015</v>
      </c>
      <c r="I78" s="84">
        <v>2016</v>
      </c>
      <c r="J78" s="84">
        <v>2017</v>
      </c>
      <c r="K78" s="84">
        <v>2018</v>
      </c>
      <c r="L78" s="84">
        <v>2019</v>
      </c>
      <c r="M78" s="84">
        <v>2020</v>
      </c>
      <c r="N78" s="84">
        <v>2021</v>
      </c>
      <c r="O78" s="84">
        <v>2022</v>
      </c>
    </row>
    <row r="79" spans="1:20" ht="13" x14ac:dyDescent="0.3">
      <c r="A79" s="213" t="s">
        <v>67</v>
      </c>
      <c r="B79" s="213"/>
      <c r="C79" s="214">
        <f>C72-C65</f>
        <v>31172.849381000004</v>
      </c>
      <c r="D79" s="214">
        <f t="shared" ref="D79:L82" si="16">D72-D65</f>
        <v>29736.566916</v>
      </c>
      <c r="E79" s="214">
        <f t="shared" si="16"/>
        <v>28159.482960000001</v>
      </c>
      <c r="F79" s="214">
        <f t="shared" si="16"/>
        <v>29156.958430999999</v>
      </c>
      <c r="G79" s="214">
        <f t="shared" si="16"/>
        <v>29766.454683999997</v>
      </c>
      <c r="H79" s="214">
        <f t="shared" si="16"/>
        <v>27423.466352999996</v>
      </c>
      <c r="I79" s="214">
        <f t="shared" si="16"/>
        <v>27602.946380000001</v>
      </c>
      <c r="J79" s="214">
        <f t="shared" si="16"/>
        <v>27298.916917999995</v>
      </c>
      <c r="K79" s="214">
        <f t="shared" si="16"/>
        <v>26749.978122</v>
      </c>
      <c r="L79" s="214">
        <f t="shared" si="16"/>
        <v>24852.426643000006</v>
      </c>
      <c r="M79" s="214">
        <f t="shared" ref="M79:N79" si="17">M72-M65</f>
        <v>24562.669876</v>
      </c>
      <c r="N79" s="214">
        <f t="shared" si="17"/>
        <v>27236.764814999988</v>
      </c>
      <c r="O79" s="214">
        <f t="shared" ref="O79" si="18">O72-O65</f>
        <v>21921.767962000005</v>
      </c>
    </row>
    <row r="80" spans="1:20" ht="13" x14ac:dyDescent="0.3">
      <c r="A80" s="216" t="s">
        <v>68</v>
      </c>
      <c r="B80" s="216"/>
      <c r="C80" s="217">
        <f>C73-C66</f>
        <v>13037.087189</v>
      </c>
      <c r="D80" s="217">
        <f t="shared" si="16"/>
        <v>10182.422258000001</v>
      </c>
      <c r="E80" s="217">
        <f t="shared" si="16"/>
        <v>8195.3013240000018</v>
      </c>
      <c r="F80" s="217">
        <f t="shared" si="16"/>
        <v>7381.9301510000014</v>
      </c>
      <c r="G80" s="217">
        <f t="shared" si="16"/>
        <v>6337.720373000001</v>
      </c>
      <c r="H80" s="217">
        <f t="shared" si="16"/>
        <v>5782.5657289999999</v>
      </c>
      <c r="I80" s="217">
        <f t="shared" si="16"/>
        <v>5538.3218539999998</v>
      </c>
      <c r="J80" s="217">
        <f t="shared" si="16"/>
        <v>5198.697713999999</v>
      </c>
      <c r="K80" s="217">
        <f t="shared" si="16"/>
        <v>4948.917895999999</v>
      </c>
      <c r="L80" s="217">
        <f t="shared" si="16"/>
        <v>4078.4168729999997</v>
      </c>
      <c r="M80" s="217">
        <f t="shared" ref="M80:N80" si="19">M73-M66</f>
        <v>3777.5846750000001</v>
      </c>
      <c r="N80" s="217">
        <f t="shared" si="19"/>
        <v>4291.1639890000006</v>
      </c>
      <c r="O80" s="217">
        <f t="shared" ref="O80" si="20">O73-O66</f>
        <v>3679.6806839999999</v>
      </c>
    </row>
    <row r="81" spans="1:15" ht="13" x14ac:dyDescent="0.3">
      <c r="A81" s="216" t="s">
        <v>113</v>
      </c>
      <c r="B81" s="216"/>
      <c r="C81" s="217">
        <f>C74-C67</f>
        <v>1689.3981050000039</v>
      </c>
      <c r="D81" s="217">
        <f t="shared" si="16"/>
        <v>1776.2169360000007</v>
      </c>
      <c r="E81" s="217">
        <f t="shared" si="16"/>
        <v>1746.1608520000009</v>
      </c>
      <c r="F81" s="217">
        <f t="shared" si="16"/>
        <v>1663.6783449999966</v>
      </c>
      <c r="G81" s="217">
        <f t="shared" si="16"/>
        <v>1479.426964000002</v>
      </c>
      <c r="H81" s="217">
        <f t="shared" si="16"/>
        <v>732.22220700000253</v>
      </c>
      <c r="I81" s="217">
        <f t="shared" si="16"/>
        <v>1191.3496389999964</v>
      </c>
      <c r="J81" s="217">
        <f t="shared" si="16"/>
        <v>1450.0032709999978</v>
      </c>
      <c r="K81" s="217">
        <f t="shared" si="16"/>
        <v>1254.2675990000025</v>
      </c>
      <c r="L81" s="217">
        <f t="shared" si="16"/>
        <v>747.73931199999788</v>
      </c>
      <c r="M81" s="217">
        <f t="shared" ref="M81:N81" si="21">M74-M67</f>
        <v>637.94253500000195</v>
      </c>
      <c r="N81" s="217">
        <f t="shared" si="21"/>
        <v>1739.2971230000003</v>
      </c>
      <c r="O81" s="217">
        <f t="shared" ref="O81" si="22">O74-O67</f>
        <v>489.95738100000017</v>
      </c>
    </row>
    <row r="82" spans="1:15" ht="13" x14ac:dyDescent="0.3">
      <c r="A82" s="218" t="s">
        <v>73</v>
      </c>
      <c r="B82" s="218"/>
      <c r="C82" s="219">
        <f>C75-C68</f>
        <v>5036.7324500000013</v>
      </c>
      <c r="D82" s="219">
        <f t="shared" si="16"/>
        <v>5259.6161700000002</v>
      </c>
      <c r="E82" s="219">
        <f t="shared" si="16"/>
        <v>4429.0134819999985</v>
      </c>
      <c r="F82" s="219">
        <f t="shared" si="16"/>
        <v>4670.6810319999986</v>
      </c>
      <c r="G82" s="219">
        <f t="shared" si="16"/>
        <v>4897.2835199999972</v>
      </c>
      <c r="H82" s="219">
        <f t="shared" si="16"/>
        <v>3162.1696879999981</v>
      </c>
      <c r="I82" s="219">
        <f t="shared" si="16"/>
        <v>3189.3195090000008</v>
      </c>
      <c r="J82" s="219">
        <f t="shared" si="16"/>
        <v>2749.844998999999</v>
      </c>
      <c r="K82" s="219">
        <f t="shared" si="16"/>
        <v>2277.6671040000001</v>
      </c>
      <c r="L82" s="219">
        <f t="shared" si="16"/>
        <v>1451.3093420000005</v>
      </c>
      <c r="M82" s="219">
        <f t="shared" ref="M82:N82" si="23">M75-M68</f>
        <v>2247.4319590000014</v>
      </c>
      <c r="N82" s="219">
        <f t="shared" si="23"/>
        <v>2325.0702649999985</v>
      </c>
      <c r="O82" s="219">
        <f t="shared" ref="O82" si="24">O75-O68</f>
        <v>295.8159330000035</v>
      </c>
    </row>
    <row r="84" spans="1:15" ht="13" x14ac:dyDescent="0.3">
      <c r="A84" s="192" t="s">
        <v>70</v>
      </c>
      <c r="B84" s="192"/>
      <c r="C84" s="160">
        <v>1990</v>
      </c>
      <c r="D84" s="84">
        <v>1995</v>
      </c>
      <c r="E84" s="84">
        <v>2000</v>
      </c>
      <c r="F84" s="84">
        <v>2005</v>
      </c>
      <c r="G84" s="84">
        <v>2010</v>
      </c>
      <c r="H84" s="84">
        <v>2015</v>
      </c>
      <c r="I84" s="84">
        <v>2016</v>
      </c>
      <c r="J84" s="84">
        <v>2017</v>
      </c>
      <c r="K84" s="84">
        <v>2018</v>
      </c>
      <c r="L84" s="84">
        <v>2019</v>
      </c>
      <c r="M84" s="84">
        <v>2020</v>
      </c>
      <c r="N84" s="84">
        <v>2021</v>
      </c>
      <c r="O84" s="84">
        <v>2022</v>
      </c>
    </row>
    <row r="85" spans="1:15" ht="13" x14ac:dyDescent="0.3">
      <c r="A85" s="213" t="s">
        <v>67</v>
      </c>
      <c r="B85" s="213"/>
      <c r="C85" s="220">
        <f>C65/C72</f>
        <v>0.50024163405688393</v>
      </c>
      <c r="D85" s="220">
        <f t="shared" ref="D85:L88" si="25">D65/D72</f>
        <v>0.52151990904938572</v>
      </c>
      <c r="E85" s="220">
        <f t="shared" si="25"/>
        <v>0.56284534456643631</v>
      </c>
      <c r="F85" s="220">
        <f t="shared" si="25"/>
        <v>0.57819098455617013</v>
      </c>
      <c r="G85" s="220">
        <f t="shared" si="25"/>
        <v>0.55741609648345458</v>
      </c>
      <c r="H85" s="220">
        <f t="shared" si="25"/>
        <v>0.5577660683882576</v>
      </c>
      <c r="I85" s="220">
        <f t="shared" si="25"/>
        <v>0.56028071280261771</v>
      </c>
      <c r="J85" s="220">
        <f t="shared" si="25"/>
        <v>0.57346905414071681</v>
      </c>
      <c r="K85" s="220">
        <f t="shared" si="25"/>
        <v>0.57842741666873154</v>
      </c>
      <c r="L85" s="220">
        <f t="shared" si="25"/>
        <v>0.60475448156995848</v>
      </c>
      <c r="M85" s="220">
        <f t="shared" ref="M85:N85" si="26">M65/M72</f>
        <v>0.574637899226073</v>
      </c>
      <c r="N85" s="220">
        <f t="shared" si="26"/>
        <v>0.55517252987253296</v>
      </c>
      <c r="O85" s="220">
        <f t="shared" ref="O85" si="27">O65/O72</f>
        <v>0.6250195169704299</v>
      </c>
    </row>
    <row r="86" spans="1:15" ht="13" x14ac:dyDescent="0.3">
      <c r="A86" s="216" t="s">
        <v>68</v>
      </c>
      <c r="B86" s="216"/>
      <c r="C86" s="221">
        <f>C66/C73</f>
        <v>0.18681900821609551</v>
      </c>
      <c r="D86" s="221">
        <f t="shared" si="25"/>
        <v>0.21796289705669555</v>
      </c>
      <c r="E86" s="221">
        <f t="shared" si="25"/>
        <v>0.29848890987512994</v>
      </c>
      <c r="F86" s="221">
        <f t="shared" si="25"/>
        <v>0.35711242879236244</v>
      </c>
      <c r="G86" s="221">
        <f t="shared" si="25"/>
        <v>0.38235309466344797</v>
      </c>
      <c r="H86" s="221">
        <f t="shared" si="25"/>
        <v>0.40997293625752318</v>
      </c>
      <c r="I86" s="221">
        <f t="shared" si="25"/>
        <v>0.41100210999624098</v>
      </c>
      <c r="J86" s="221">
        <f t="shared" si="25"/>
        <v>0.43243720586341672</v>
      </c>
      <c r="K86" s="221">
        <f t="shared" si="25"/>
        <v>0.43782647024277416</v>
      </c>
      <c r="L86" s="221">
        <f t="shared" si="25"/>
        <v>0.43307950008515489</v>
      </c>
      <c r="M86" s="221">
        <f t="shared" ref="M86:N86" si="28">M66/M73</f>
        <v>0.35796672674114816</v>
      </c>
      <c r="N86" s="221">
        <f t="shared" si="28"/>
        <v>0.37261752436899453</v>
      </c>
      <c r="O86" s="221">
        <f t="shared" ref="O86" si="29">O66/O73</f>
        <v>0.45762963254101813</v>
      </c>
    </row>
    <row r="87" spans="1:15" ht="13" x14ac:dyDescent="0.3">
      <c r="A87" s="216" t="s">
        <v>113</v>
      </c>
      <c r="B87" s="216"/>
      <c r="C87" s="221">
        <f>C67/C74</f>
        <v>0.93055978584167365</v>
      </c>
      <c r="D87" s="221">
        <f t="shared" si="25"/>
        <v>0.92962839863827873</v>
      </c>
      <c r="E87" s="221">
        <f t="shared" si="25"/>
        <v>0.93275614765761339</v>
      </c>
      <c r="F87" s="221">
        <f t="shared" si="25"/>
        <v>0.9384717939459829</v>
      </c>
      <c r="G87" s="221">
        <f t="shared" si="25"/>
        <v>0.93965508321760427</v>
      </c>
      <c r="H87" s="221">
        <f t="shared" si="25"/>
        <v>0.96659771658356974</v>
      </c>
      <c r="I87" s="221">
        <f t="shared" si="25"/>
        <v>0.94677085428633079</v>
      </c>
      <c r="J87" s="221">
        <f t="shared" si="25"/>
        <v>0.93665727029118817</v>
      </c>
      <c r="K87" s="221">
        <f t="shared" si="25"/>
        <v>0.94423683571109862</v>
      </c>
      <c r="L87" s="221">
        <f t="shared" si="25"/>
        <v>0.96724584472509911</v>
      </c>
      <c r="M87" s="221">
        <f t="shared" ref="M87:N87" si="30">M67/M74</f>
        <v>0.96797502504566946</v>
      </c>
      <c r="N87" s="221">
        <f t="shared" si="30"/>
        <v>0.91699066665880813</v>
      </c>
      <c r="O87" s="221">
        <f t="shared" ref="O87" si="31">O67/O74</f>
        <v>0.97724496601643951</v>
      </c>
    </row>
    <row r="88" spans="1:15" ht="13" x14ac:dyDescent="0.3">
      <c r="A88" s="218" t="s">
        <v>73</v>
      </c>
      <c r="B88" s="218"/>
      <c r="C88" s="222">
        <f>C68/C75</f>
        <v>0.51840010111668167</v>
      </c>
      <c r="D88" s="222">
        <f t="shared" si="25"/>
        <v>0.53568291971148885</v>
      </c>
      <c r="E88" s="222">
        <f t="shared" si="25"/>
        <v>0.65720654749259355</v>
      </c>
      <c r="F88" s="222">
        <f t="shared" si="25"/>
        <v>0.68986973102268179</v>
      </c>
      <c r="G88" s="222">
        <f t="shared" si="25"/>
        <v>0.67762957752587916</v>
      </c>
      <c r="H88" s="222">
        <f t="shared" si="25"/>
        <v>0.74491433222156656</v>
      </c>
      <c r="I88" s="222">
        <f t="shared" si="25"/>
        <v>0.75690778528627656</v>
      </c>
      <c r="J88" s="222">
        <f t="shared" si="25"/>
        <v>0.80159935928628689</v>
      </c>
      <c r="K88" s="222">
        <f t="shared" si="25"/>
        <v>0.83256270960081247</v>
      </c>
      <c r="L88" s="222">
        <f t="shared" si="25"/>
        <v>0.89659085904085856</v>
      </c>
      <c r="M88" s="222">
        <f t="shared" ref="M88:N88" si="32">M68/M75</f>
        <v>0.83593680817165927</v>
      </c>
      <c r="N88" s="222">
        <f t="shared" si="32"/>
        <v>0.83636637181039086</v>
      </c>
      <c r="O88" s="222">
        <f t="shared" ref="O88" si="33">O68/O75</f>
        <v>0.97599570456678175</v>
      </c>
    </row>
    <row r="90" spans="1:15" ht="13" x14ac:dyDescent="0.3">
      <c r="A90" s="192" t="s">
        <v>71</v>
      </c>
      <c r="B90" s="192"/>
      <c r="C90" s="160">
        <v>1990</v>
      </c>
      <c r="D90" s="84">
        <v>1995</v>
      </c>
      <c r="E90" s="84">
        <v>2000</v>
      </c>
      <c r="F90" s="84">
        <v>2005</v>
      </c>
      <c r="G90" s="84">
        <v>2010</v>
      </c>
      <c r="H90" s="84">
        <v>2015</v>
      </c>
      <c r="I90" s="84">
        <v>2016</v>
      </c>
      <c r="J90" s="84">
        <v>2017</v>
      </c>
      <c r="K90" s="84">
        <v>2018</v>
      </c>
      <c r="L90" s="84">
        <v>2019</v>
      </c>
      <c r="M90" s="84">
        <v>2020</v>
      </c>
      <c r="N90" s="84">
        <v>2021</v>
      </c>
      <c r="O90" s="84">
        <v>2022</v>
      </c>
    </row>
    <row r="91" spans="1:15" ht="13" x14ac:dyDescent="0.3">
      <c r="A91" s="213" t="s">
        <v>67</v>
      </c>
      <c r="B91" s="213"/>
      <c r="C91" s="220">
        <f>C79/C72</f>
        <v>0.49975836594311607</v>
      </c>
      <c r="D91" s="220">
        <f t="shared" ref="D91:L94" si="34">D79/D72</f>
        <v>0.47848009095061428</v>
      </c>
      <c r="E91" s="220">
        <f t="shared" si="34"/>
        <v>0.43715465543356369</v>
      </c>
      <c r="F91" s="220">
        <f t="shared" si="34"/>
        <v>0.42180901544382987</v>
      </c>
      <c r="G91" s="220">
        <f t="shared" si="34"/>
        <v>0.44258390351654542</v>
      </c>
      <c r="H91" s="220">
        <f t="shared" si="34"/>
        <v>0.4422339316117424</v>
      </c>
      <c r="I91" s="220">
        <f t="shared" si="34"/>
        <v>0.43971928719738235</v>
      </c>
      <c r="J91" s="220">
        <f t="shared" si="34"/>
        <v>0.42653094585928325</v>
      </c>
      <c r="K91" s="220">
        <f t="shared" si="34"/>
        <v>0.4215725833312684</v>
      </c>
      <c r="L91" s="220">
        <f t="shared" si="34"/>
        <v>0.39524551843004146</v>
      </c>
      <c r="M91" s="220">
        <f t="shared" ref="M91:N91" si="35">M79/M72</f>
        <v>0.42536210077392694</v>
      </c>
      <c r="N91" s="220">
        <f t="shared" si="35"/>
        <v>0.44482747012746704</v>
      </c>
      <c r="O91" s="220">
        <f t="shared" ref="O91" si="36">O79/O72</f>
        <v>0.3749804830295701</v>
      </c>
    </row>
    <row r="92" spans="1:15" ht="13" x14ac:dyDescent="0.3">
      <c r="A92" s="216" t="s">
        <v>68</v>
      </c>
      <c r="B92" s="216"/>
      <c r="C92" s="221">
        <f>C80/C73</f>
        <v>0.81318099178390446</v>
      </c>
      <c r="D92" s="221">
        <f t="shared" si="34"/>
        <v>0.78203710294330442</v>
      </c>
      <c r="E92" s="221">
        <f t="shared" si="34"/>
        <v>0.70151109012487001</v>
      </c>
      <c r="F92" s="221">
        <f t="shared" si="34"/>
        <v>0.64288757120763751</v>
      </c>
      <c r="G92" s="221">
        <f t="shared" si="34"/>
        <v>0.61764690533655209</v>
      </c>
      <c r="H92" s="221">
        <f t="shared" si="34"/>
        <v>0.59002706374247693</v>
      </c>
      <c r="I92" s="221">
        <f t="shared" si="34"/>
        <v>0.58899789000375902</v>
      </c>
      <c r="J92" s="221">
        <f t="shared" si="34"/>
        <v>0.56756279413658328</v>
      </c>
      <c r="K92" s="221">
        <f t="shared" si="34"/>
        <v>0.56217352975722579</v>
      </c>
      <c r="L92" s="221">
        <f t="shared" si="34"/>
        <v>0.56692049991484506</v>
      </c>
      <c r="M92" s="221">
        <f t="shared" ref="M92:N92" si="37">M80/M73</f>
        <v>0.64203327325885184</v>
      </c>
      <c r="N92" s="221">
        <f t="shared" si="37"/>
        <v>0.62738247563100547</v>
      </c>
      <c r="O92" s="221">
        <f t="shared" ref="O92" si="38">O80/O73</f>
        <v>0.54237036745898193</v>
      </c>
    </row>
    <row r="93" spans="1:15" ht="13" x14ac:dyDescent="0.3">
      <c r="A93" s="216" t="s">
        <v>113</v>
      </c>
      <c r="B93" s="216"/>
      <c r="C93" s="221">
        <f>C81/C74</f>
        <v>6.9440214158326324E-2</v>
      </c>
      <c r="D93" s="221">
        <f t="shared" si="34"/>
        <v>7.0371601361721312E-2</v>
      </c>
      <c r="E93" s="221">
        <f t="shared" si="34"/>
        <v>6.724385234238657E-2</v>
      </c>
      <c r="F93" s="221">
        <f t="shared" si="34"/>
        <v>6.1528206054017119E-2</v>
      </c>
      <c r="G93" s="221">
        <f t="shared" si="34"/>
        <v>6.0344916782395772E-2</v>
      </c>
      <c r="H93" s="221">
        <f t="shared" si="34"/>
        <v>3.3402283416430298E-2</v>
      </c>
      <c r="I93" s="221">
        <f t="shared" si="34"/>
        <v>5.3229145713669247E-2</v>
      </c>
      <c r="J93" s="221">
        <f t="shared" si="34"/>
        <v>6.3342729708811787E-2</v>
      </c>
      <c r="K93" s="221">
        <f t="shared" si="34"/>
        <v>5.57631642889014E-2</v>
      </c>
      <c r="L93" s="221">
        <f t="shared" si="34"/>
        <v>3.2754155274900928E-2</v>
      </c>
      <c r="M93" s="221">
        <f t="shared" ref="M93:N93" si="39">M81/M74</f>
        <v>3.2024974954330508E-2</v>
      </c>
      <c r="N93" s="221">
        <f t="shared" si="39"/>
        <v>8.3009333341191816E-2</v>
      </c>
      <c r="O93" s="221">
        <f t="shared" ref="O93" si="40">O81/O74</f>
        <v>2.2755033983560519E-2</v>
      </c>
    </row>
    <row r="94" spans="1:15" ht="13" x14ac:dyDescent="0.3">
      <c r="A94" s="218" t="s">
        <v>73</v>
      </c>
      <c r="B94" s="218"/>
      <c r="C94" s="222">
        <f>C82/C75</f>
        <v>0.48159989888331833</v>
      </c>
      <c r="D94" s="222">
        <f t="shared" si="34"/>
        <v>0.46431708028851115</v>
      </c>
      <c r="E94" s="222">
        <f t="shared" si="34"/>
        <v>0.3427934525074065</v>
      </c>
      <c r="F94" s="222">
        <f t="shared" si="34"/>
        <v>0.31013026897731821</v>
      </c>
      <c r="G94" s="222">
        <f t="shared" si="34"/>
        <v>0.3223704224741209</v>
      </c>
      <c r="H94" s="222">
        <f t="shared" si="34"/>
        <v>0.2550856677784335</v>
      </c>
      <c r="I94" s="222">
        <f t="shared" si="34"/>
        <v>0.24309221471372344</v>
      </c>
      <c r="J94" s="222">
        <f t="shared" si="34"/>
        <v>0.19840064071371305</v>
      </c>
      <c r="K94" s="222">
        <f t="shared" si="34"/>
        <v>0.16743729039918753</v>
      </c>
      <c r="L94" s="222">
        <f t="shared" si="34"/>
        <v>0.1034091409591415</v>
      </c>
      <c r="M94" s="222">
        <f t="shared" ref="M94:N94" si="41">M82/M75</f>
        <v>0.16406319182834073</v>
      </c>
      <c r="N94" s="222">
        <f t="shared" si="41"/>
        <v>0.16363362818960914</v>
      </c>
      <c r="O94" s="222">
        <f t="shared" ref="O94" si="42">O82/O75</f>
        <v>2.4004295433218224E-2</v>
      </c>
    </row>
    <row r="99" spans="1:53" ht="13" x14ac:dyDescent="0.3">
      <c r="A99" s="191" t="s">
        <v>324</v>
      </c>
      <c r="D99" s="223"/>
      <c r="J99" s="223"/>
      <c r="N99" s="223"/>
      <c r="O99" s="223"/>
      <c r="T99" s="223"/>
    </row>
    <row r="100" spans="1:53" x14ac:dyDescent="0.25">
      <c r="A100" s="4" t="s">
        <v>159</v>
      </c>
      <c r="B100" s="223"/>
      <c r="F100" s="223"/>
      <c r="G100" s="223"/>
      <c r="L100" s="223"/>
      <c r="R100" s="223"/>
    </row>
    <row r="101" spans="1:53" x14ac:dyDescent="0.25">
      <c r="C101" s="223"/>
      <c r="H101" s="223"/>
      <c r="I101" s="223"/>
      <c r="M101" s="223"/>
      <c r="S101" s="223"/>
    </row>
    <row r="102" spans="1:53" ht="13" x14ac:dyDescent="0.3">
      <c r="A102" s="202"/>
      <c r="B102" s="202"/>
      <c r="C102" s="202"/>
      <c r="D102" s="202">
        <v>1990</v>
      </c>
      <c r="E102" s="202"/>
      <c r="F102" s="202"/>
      <c r="G102" s="202"/>
      <c r="H102" s="202">
        <v>1995</v>
      </c>
      <c r="I102" s="202"/>
      <c r="J102" s="202"/>
      <c r="K102" s="202"/>
      <c r="L102" s="202">
        <v>2000</v>
      </c>
      <c r="M102" s="202"/>
      <c r="N102" s="202"/>
      <c r="O102" s="202"/>
      <c r="P102" s="202">
        <v>2005</v>
      </c>
      <c r="Q102" s="202"/>
      <c r="R102" s="202"/>
      <c r="S102" s="202"/>
      <c r="T102" s="202">
        <v>2010</v>
      </c>
      <c r="U102" s="202"/>
      <c r="V102" s="202"/>
      <c r="W102" s="202"/>
      <c r="X102" s="202">
        <v>2015</v>
      </c>
      <c r="Y102" s="202"/>
      <c r="Z102" s="202"/>
      <c r="AA102" s="202"/>
      <c r="AB102" s="202">
        <v>2016</v>
      </c>
      <c r="AC102" s="202"/>
      <c r="AD102" s="202"/>
      <c r="AE102" s="202"/>
      <c r="AF102" s="202">
        <v>2017</v>
      </c>
      <c r="AG102" s="202"/>
      <c r="AH102" s="202"/>
      <c r="AI102" s="202"/>
      <c r="AJ102" s="202">
        <v>2018</v>
      </c>
      <c r="AK102" s="202"/>
      <c r="AL102" s="224"/>
      <c r="AM102" s="224"/>
      <c r="AN102" s="224">
        <v>2019</v>
      </c>
      <c r="AO102" s="224"/>
      <c r="AP102" s="224"/>
      <c r="AQ102" s="224"/>
      <c r="AR102" s="224">
        <v>2020</v>
      </c>
      <c r="AS102" s="224"/>
      <c r="AT102" s="224"/>
      <c r="AU102" s="224"/>
      <c r="AV102" s="224">
        <v>2021</v>
      </c>
      <c r="AW102" s="224"/>
      <c r="AX102" s="224"/>
      <c r="AY102" s="224"/>
      <c r="AZ102" s="224">
        <v>2022</v>
      </c>
      <c r="BA102" s="224"/>
    </row>
    <row r="103" spans="1:53" ht="13" x14ac:dyDescent="0.3">
      <c r="A103" s="213" t="s">
        <v>339</v>
      </c>
      <c r="B103" s="213"/>
      <c r="C103" s="225">
        <f>C80</f>
        <v>13037.087189</v>
      </c>
      <c r="D103" s="226"/>
      <c r="E103" s="226"/>
      <c r="F103" s="226"/>
      <c r="G103" s="225">
        <f>D80</f>
        <v>10182.422258000001</v>
      </c>
      <c r="H103" s="225"/>
      <c r="I103" s="226"/>
      <c r="J103" s="226"/>
      <c r="K103" s="225">
        <f>E80</f>
        <v>8195.3013240000018</v>
      </c>
      <c r="L103" s="225"/>
      <c r="M103" s="225"/>
      <c r="N103" s="226"/>
      <c r="O103" s="225">
        <f>F80</f>
        <v>7381.9301510000014</v>
      </c>
      <c r="P103" s="226"/>
      <c r="Q103" s="225"/>
      <c r="R103" s="226"/>
      <c r="S103" s="225">
        <f>G80</f>
        <v>6337.720373000001</v>
      </c>
      <c r="T103" s="226"/>
      <c r="U103" s="226"/>
      <c r="V103" s="226"/>
      <c r="W103" s="225">
        <f>H80</f>
        <v>5782.5657289999999</v>
      </c>
      <c r="X103" s="225"/>
      <c r="Y103" s="226"/>
      <c r="Z103" s="226"/>
      <c r="AA103" s="225">
        <f>I80</f>
        <v>5538.3218539999998</v>
      </c>
      <c r="AB103" s="226"/>
      <c r="AC103" s="225"/>
      <c r="AD103" s="226"/>
      <c r="AE103" s="225">
        <f>J80</f>
        <v>5198.697713999999</v>
      </c>
      <c r="AF103" s="226"/>
      <c r="AG103" s="227"/>
      <c r="AH103" s="226"/>
      <c r="AI103" s="225">
        <f>K80</f>
        <v>4948.917895999999</v>
      </c>
      <c r="AJ103" s="226"/>
      <c r="AK103" s="227"/>
      <c r="AL103" s="228"/>
      <c r="AM103" s="229">
        <f>L80</f>
        <v>4078.4168729999997</v>
      </c>
      <c r="AN103" s="229"/>
      <c r="AO103" s="229"/>
      <c r="AP103" s="228"/>
      <c r="AQ103" s="229">
        <f>M80</f>
        <v>3777.5846750000001</v>
      </c>
      <c r="AR103" s="229"/>
      <c r="AS103" s="229"/>
      <c r="AT103" s="228"/>
      <c r="AU103" s="229">
        <f>N80</f>
        <v>4291.1639890000006</v>
      </c>
      <c r="AV103" s="229"/>
      <c r="AW103" s="229"/>
      <c r="AX103" s="229"/>
      <c r="AY103" s="229">
        <f>O80</f>
        <v>3679.6806839999999</v>
      </c>
      <c r="AZ103" s="229"/>
      <c r="BA103" s="229"/>
    </row>
    <row r="104" spans="1:53" ht="13" x14ac:dyDescent="0.3">
      <c r="A104" s="216" t="s">
        <v>340</v>
      </c>
      <c r="B104" s="216"/>
      <c r="C104" s="230"/>
      <c r="D104" s="229">
        <f>C81</f>
        <v>1689.3981050000039</v>
      </c>
      <c r="E104" s="230"/>
      <c r="F104" s="230"/>
      <c r="G104" s="230"/>
      <c r="H104" s="229">
        <f>D81</f>
        <v>1776.2169360000007</v>
      </c>
      <c r="I104" s="229"/>
      <c r="J104" s="229"/>
      <c r="K104" s="230"/>
      <c r="L104" s="229">
        <f>E81</f>
        <v>1746.1608520000009</v>
      </c>
      <c r="M104" s="229"/>
      <c r="N104" s="229"/>
      <c r="O104" s="230"/>
      <c r="P104" s="229">
        <f>F81</f>
        <v>1663.6783449999966</v>
      </c>
      <c r="Q104" s="230"/>
      <c r="R104" s="229"/>
      <c r="S104" s="230"/>
      <c r="T104" s="229">
        <f>G81</f>
        <v>1479.426964000002</v>
      </c>
      <c r="U104" s="230"/>
      <c r="V104" s="230"/>
      <c r="W104" s="230"/>
      <c r="X104" s="229">
        <f>H81</f>
        <v>732.22220700000253</v>
      </c>
      <c r="Y104" s="229"/>
      <c r="Z104" s="229"/>
      <c r="AA104" s="230"/>
      <c r="AB104" s="229">
        <f>I81</f>
        <v>1191.3496389999964</v>
      </c>
      <c r="AC104" s="230"/>
      <c r="AD104" s="229"/>
      <c r="AE104" s="230"/>
      <c r="AF104" s="229">
        <f>J81</f>
        <v>1450.0032709999978</v>
      </c>
      <c r="AG104" s="231"/>
      <c r="AH104" s="229"/>
      <c r="AI104" s="230"/>
      <c r="AJ104" s="229">
        <f>K81</f>
        <v>1254.2675990000025</v>
      </c>
      <c r="AK104" s="231"/>
      <c r="AL104" s="231"/>
      <c r="AM104" s="229"/>
      <c r="AN104" s="229">
        <f>L81</f>
        <v>747.73931199999788</v>
      </c>
      <c r="AO104" s="229"/>
      <c r="AP104" s="231"/>
      <c r="AQ104" s="229"/>
      <c r="AR104" s="229">
        <f>M81</f>
        <v>637.94253500000195</v>
      </c>
      <c r="AS104" s="229"/>
      <c r="AT104" s="231"/>
      <c r="AU104" s="229"/>
      <c r="AV104" s="229">
        <f>N81</f>
        <v>1739.2971230000003</v>
      </c>
      <c r="AW104" s="229"/>
      <c r="AX104" s="229"/>
      <c r="AY104" s="229"/>
      <c r="AZ104" s="229">
        <f>O81</f>
        <v>489.95738100000017</v>
      </c>
      <c r="BA104" s="229"/>
    </row>
    <row r="105" spans="1:53" ht="13" x14ac:dyDescent="0.3">
      <c r="A105" s="232" t="s">
        <v>341</v>
      </c>
      <c r="B105" s="232"/>
      <c r="C105" s="233"/>
      <c r="D105" s="233"/>
      <c r="E105" s="234">
        <f>C82</f>
        <v>5036.7324500000013</v>
      </c>
      <c r="F105" s="233"/>
      <c r="G105" s="233"/>
      <c r="H105" s="233"/>
      <c r="I105" s="234">
        <f>D82</f>
        <v>5259.6161700000002</v>
      </c>
      <c r="J105" s="234"/>
      <c r="K105" s="234"/>
      <c r="L105" s="233"/>
      <c r="M105" s="234">
        <f>E82</f>
        <v>4429.0134819999985</v>
      </c>
      <c r="N105" s="234"/>
      <c r="O105" s="234"/>
      <c r="P105" s="234"/>
      <c r="Q105" s="234">
        <f>F82</f>
        <v>4670.6810319999986</v>
      </c>
      <c r="R105" s="233"/>
      <c r="S105" s="234"/>
      <c r="T105" s="233"/>
      <c r="U105" s="234">
        <f>G82</f>
        <v>4897.2835199999972</v>
      </c>
      <c r="V105" s="233"/>
      <c r="W105" s="233"/>
      <c r="X105" s="233"/>
      <c r="Y105" s="234">
        <f>H82</f>
        <v>3162.1696879999981</v>
      </c>
      <c r="Z105" s="233"/>
      <c r="AA105" s="234"/>
      <c r="AB105" s="233"/>
      <c r="AC105" s="234">
        <f>I82</f>
        <v>3189.3195090000008</v>
      </c>
      <c r="AD105" s="233"/>
      <c r="AE105" s="234"/>
      <c r="AF105" s="234"/>
      <c r="AG105" s="235">
        <f>J82</f>
        <v>2749.844998999999</v>
      </c>
      <c r="AH105" s="233"/>
      <c r="AI105" s="234"/>
      <c r="AJ105" s="234"/>
      <c r="AK105" s="235">
        <f>K82</f>
        <v>2277.6671040000001</v>
      </c>
      <c r="AL105" s="236"/>
      <c r="AM105" s="237"/>
      <c r="AN105" s="237"/>
      <c r="AO105" s="237">
        <f>L82</f>
        <v>1451.3093420000005</v>
      </c>
      <c r="AP105" s="236"/>
      <c r="AQ105" s="237"/>
      <c r="AR105" s="237"/>
      <c r="AS105" s="237">
        <f>M82</f>
        <v>2247.4319590000014</v>
      </c>
      <c r="AT105" s="236"/>
      <c r="AU105" s="237"/>
      <c r="AV105" s="237"/>
      <c r="AW105" s="237">
        <f>N82</f>
        <v>2325.0702649999985</v>
      </c>
      <c r="AX105" s="237"/>
      <c r="AY105" s="237"/>
      <c r="AZ105" s="237"/>
      <c r="BA105" s="237">
        <f>O82</f>
        <v>295.8159330000035</v>
      </c>
    </row>
    <row r="106" spans="1:53" ht="13" x14ac:dyDescent="0.3">
      <c r="A106" s="213" t="s">
        <v>342</v>
      </c>
      <c r="B106" s="213"/>
      <c r="C106" s="225">
        <f>C66</f>
        <v>2995.1212869999999</v>
      </c>
      <c r="D106" s="226"/>
      <c r="E106" s="226"/>
      <c r="F106" s="226"/>
      <c r="G106" s="225">
        <f>D66</f>
        <v>2837.9603040000002</v>
      </c>
      <c r="H106" s="225"/>
      <c r="I106" s="226"/>
      <c r="J106" s="226"/>
      <c r="K106" s="225">
        <f>E66</f>
        <v>3487.0532949999993</v>
      </c>
      <c r="L106" s="225"/>
      <c r="M106" s="225"/>
      <c r="N106" s="226"/>
      <c r="O106" s="225">
        <f>F66</f>
        <v>4100.5288069999997</v>
      </c>
      <c r="P106" s="226"/>
      <c r="Q106" s="225"/>
      <c r="R106" s="226"/>
      <c r="S106" s="225">
        <f>G66</f>
        <v>3923.3532569999998</v>
      </c>
      <c r="T106" s="226"/>
      <c r="U106" s="226"/>
      <c r="V106" s="226"/>
      <c r="W106" s="225">
        <f>H66</f>
        <v>4017.9435770000005</v>
      </c>
      <c r="X106" s="225"/>
      <c r="Y106" s="226"/>
      <c r="Z106" s="226"/>
      <c r="AA106" s="225">
        <f>I66</f>
        <v>3864.635182</v>
      </c>
      <c r="AB106" s="226"/>
      <c r="AC106" s="225"/>
      <c r="AD106" s="226"/>
      <c r="AE106" s="225">
        <f>J66</f>
        <v>3960.9895800000004</v>
      </c>
      <c r="AF106" s="226"/>
      <c r="AG106" s="227"/>
      <c r="AH106" s="226"/>
      <c r="AI106" s="225">
        <f>K66</f>
        <v>3854.2676580000002</v>
      </c>
      <c r="AJ106" s="226"/>
      <c r="AK106" s="227"/>
      <c r="AL106" s="228"/>
      <c r="AM106" s="238">
        <f>L66</f>
        <v>3115.5668929999997</v>
      </c>
      <c r="AN106" s="238"/>
      <c r="AO106" s="238"/>
      <c r="AP106" s="228"/>
      <c r="AQ106" s="238">
        <f>M66</f>
        <v>2106.1986619999998</v>
      </c>
      <c r="AR106" s="238"/>
      <c r="AS106" s="238"/>
      <c r="AT106" s="228"/>
      <c r="AU106" s="238">
        <f>N66</f>
        <v>2548.6253830000001</v>
      </c>
      <c r="AV106" s="238"/>
      <c r="AW106" s="238"/>
      <c r="AX106" s="238"/>
      <c r="AY106" s="238">
        <f>O66</f>
        <v>3104.7620230000002</v>
      </c>
      <c r="AZ106" s="238"/>
      <c r="BA106" s="238"/>
    </row>
    <row r="107" spans="1:53" ht="13" x14ac:dyDescent="0.3">
      <c r="A107" s="216" t="s">
        <v>343</v>
      </c>
      <c r="B107" s="216"/>
      <c r="C107" s="230"/>
      <c r="D107" s="229">
        <f>C67</f>
        <v>22639.416623999998</v>
      </c>
      <c r="E107" s="230"/>
      <c r="F107" s="230"/>
      <c r="G107" s="230"/>
      <c r="H107" s="229">
        <f>D67</f>
        <v>23464.319041999999</v>
      </c>
      <c r="I107" s="229"/>
      <c r="J107" s="229"/>
      <c r="K107" s="230"/>
      <c r="L107" s="229">
        <f>E67</f>
        <v>24221.430104999999</v>
      </c>
      <c r="M107" s="229"/>
      <c r="N107" s="229"/>
      <c r="O107" s="230"/>
      <c r="P107" s="229">
        <f>F67</f>
        <v>25375.600901000002</v>
      </c>
      <c r="Q107" s="230"/>
      <c r="R107" s="229"/>
      <c r="S107" s="230"/>
      <c r="T107" s="229">
        <f>G67</f>
        <v>23036.755058999996</v>
      </c>
      <c r="U107" s="230"/>
      <c r="V107" s="230"/>
      <c r="W107" s="230"/>
      <c r="X107" s="229">
        <f>H67</f>
        <v>21189.099693999997</v>
      </c>
      <c r="Y107" s="229"/>
      <c r="Z107" s="229"/>
      <c r="AA107" s="230"/>
      <c r="AB107" s="229">
        <f>I67</f>
        <v>21190.178808000004</v>
      </c>
      <c r="AC107" s="230"/>
      <c r="AD107" s="229"/>
      <c r="AE107" s="230"/>
      <c r="AF107" s="229">
        <f>J67</f>
        <v>21441.388964000002</v>
      </c>
      <c r="AG107" s="231"/>
      <c r="AH107" s="229"/>
      <c r="AI107" s="230"/>
      <c r="AJ107" s="229">
        <f>K67</f>
        <v>21238.494693000001</v>
      </c>
      <c r="AK107" s="231"/>
      <c r="AL107" s="231"/>
      <c r="AM107" s="229"/>
      <c r="AN107" s="229">
        <f>L67</f>
        <v>22081.098914000002</v>
      </c>
      <c r="AO107" s="229"/>
      <c r="AP107" s="231"/>
      <c r="AQ107" s="229"/>
      <c r="AR107" s="229">
        <f>M67</f>
        <v>19282.214651999999</v>
      </c>
      <c r="AS107" s="229"/>
      <c r="AT107" s="231"/>
      <c r="AU107" s="229"/>
      <c r="AV107" s="229">
        <f>N67</f>
        <v>19213.733734999998</v>
      </c>
      <c r="AW107" s="229"/>
      <c r="AX107" s="229"/>
      <c r="AY107" s="229"/>
      <c r="AZ107" s="229">
        <f>O67</f>
        <v>21041.866361999997</v>
      </c>
      <c r="BA107" s="229"/>
    </row>
    <row r="108" spans="1:53" ht="13" x14ac:dyDescent="0.3">
      <c r="A108" s="218" t="s">
        <v>344</v>
      </c>
      <c r="B108" s="218"/>
      <c r="C108" s="239"/>
      <c r="D108" s="239"/>
      <c r="E108" s="240">
        <f>C68</f>
        <v>5421.6012449999998</v>
      </c>
      <c r="F108" s="239"/>
      <c r="G108" s="239"/>
      <c r="H108" s="239"/>
      <c r="I108" s="240">
        <f>D68</f>
        <v>6068.0226209999992</v>
      </c>
      <c r="J108" s="240"/>
      <c r="K108" s="240"/>
      <c r="L108" s="239"/>
      <c r="M108" s="240">
        <f>E68</f>
        <v>8491.3426380000001</v>
      </c>
      <c r="N108" s="240"/>
      <c r="O108" s="240"/>
      <c r="P108" s="240"/>
      <c r="Q108" s="240">
        <f>F68</f>
        <v>10389.703262000001</v>
      </c>
      <c r="R108" s="239"/>
      <c r="S108" s="240"/>
      <c r="T108" s="239"/>
      <c r="U108" s="240">
        <f>G68</f>
        <v>10294.195532000002</v>
      </c>
      <c r="V108" s="239"/>
      <c r="W108" s="239"/>
      <c r="X108" s="239"/>
      <c r="Y108" s="240">
        <f>H68</f>
        <v>9234.3311250000006</v>
      </c>
      <c r="Z108" s="239"/>
      <c r="AA108" s="240"/>
      <c r="AB108" s="239"/>
      <c r="AC108" s="240">
        <f>I68</f>
        <v>9930.4733759999981</v>
      </c>
      <c r="AD108" s="239"/>
      <c r="AE108" s="240"/>
      <c r="AF108" s="240"/>
      <c r="AG108" s="241">
        <f>J68</f>
        <v>11110.216083000001</v>
      </c>
      <c r="AH108" s="239"/>
      <c r="AI108" s="240"/>
      <c r="AJ108" s="240"/>
      <c r="AK108" s="241">
        <f>K68</f>
        <v>11325.438265000001</v>
      </c>
      <c r="AL108" s="236"/>
      <c r="AM108" s="237"/>
      <c r="AN108" s="237"/>
      <c r="AO108" s="237">
        <f>L68</f>
        <v>12583.323655999999</v>
      </c>
      <c r="AP108" s="236"/>
      <c r="AQ108" s="237"/>
      <c r="AR108" s="237"/>
      <c r="AS108" s="237">
        <f>M68</f>
        <v>11451.143168999999</v>
      </c>
      <c r="AT108" s="236"/>
      <c r="AU108" s="237"/>
      <c r="AV108" s="237"/>
      <c r="AW108" s="237">
        <f>N68</f>
        <v>11883.929992000001</v>
      </c>
      <c r="AX108" s="237"/>
      <c r="AY108" s="237"/>
      <c r="AZ108" s="237"/>
      <c r="BA108" s="237">
        <f>O68</f>
        <v>12027.642333999998</v>
      </c>
    </row>
    <row r="109" spans="1:53" x14ac:dyDescent="0.25">
      <c r="A109" s="4" t="s">
        <v>338</v>
      </c>
      <c r="B109" s="223"/>
      <c r="F109" s="223"/>
      <c r="G109" s="223"/>
    </row>
    <row r="110" spans="1:53" ht="15" customHeight="1" x14ac:dyDescent="0.3">
      <c r="A110" s="47" t="s">
        <v>348</v>
      </c>
    </row>
    <row r="111" spans="1:53" ht="15" customHeight="1" x14ac:dyDescent="0.25"/>
  </sheetData>
  <mergeCells count="1">
    <mergeCell ref="A9:B9"/>
  </mergeCells>
  <phoneticPr fontId="42" type="noConversion"/>
  <hyperlinks>
    <hyperlink ref="A2" r:id="rId1" xr:uid="{00000000-0004-0000-1800-000000000000}"/>
    <hyperlink ref="B2" r:id="rId2" xr:uid="{00000000-0004-0000-1800-000001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tabColor rgb="FF92D050"/>
  </sheetPr>
  <dimension ref="A1:AV69"/>
  <sheetViews>
    <sheetView showGridLines="0" topLeftCell="A18" zoomScaleNormal="100" workbookViewId="0">
      <selection activeCell="A35" sqref="A35"/>
    </sheetView>
  </sheetViews>
  <sheetFormatPr defaultColWidth="9.1796875" defaultRowHeight="12.5" x14ac:dyDescent="0.25"/>
  <cols>
    <col min="1" max="1" width="67.26953125" style="243" customWidth="1"/>
    <col min="2" max="33" width="12.54296875" style="243" customWidth="1"/>
    <col min="34" max="34" width="11.7265625" style="243" customWidth="1"/>
    <col min="35" max="16384" width="9.1796875" style="243"/>
  </cols>
  <sheetData>
    <row r="1" spans="1:38" x14ac:dyDescent="0.25">
      <c r="A1" s="242"/>
    </row>
    <row r="2" spans="1:38" x14ac:dyDescent="0.25">
      <c r="A2" s="242"/>
    </row>
    <row r="3" spans="1:38" ht="13" x14ac:dyDescent="0.25">
      <c r="A3" s="242" t="s">
        <v>224</v>
      </c>
      <c r="B3" s="244"/>
      <c r="D3" s="200"/>
    </row>
    <row r="4" spans="1:38" x14ac:dyDescent="0.25">
      <c r="A4" s="242"/>
      <c r="B4" s="244"/>
      <c r="D4" s="201"/>
    </row>
    <row r="5" spans="1:38" x14ac:dyDescent="0.25">
      <c r="A5" s="242"/>
      <c r="B5" s="242"/>
    </row>
    <row r="6" spans="1:38" x14ac:dyDescent="0.25">
      <c r="A6" s="242"/>
    </row>
    <row r="7" spans="1:38" x14ac:dyDescent="0.25">
      <c r="A7" s="242" t="s">
        <v>3</v>
      </c>
      <c r="B7" s="242" t="s">
        <v>118</v>
      </c>
    </row>
    <row r="8" spans="1:38" x14ac:dyDescent="0.25">
      <c r="A8" s="242" t="s">
        <v>98</v>
      </c>
      <c r="B8" s="242" t="s">
        <v>48</v>
      </c>
    </row>
    <row r="9" spans="1:38" x14ac:dyDescent="0.25">
      <c r="A9" s="242" t="s">
        <v>2</v>
      </c>
      <c r="B9" s="242" t="s">
        <v>144</v>
      </c>
    </row>
    <row r="11" spans="1:38" ht="13" x14ac:dyDescent="0.25">
      <c r="A11" s="161" t="s">
        <v>99</v>
      </c>
      <c r="B11" s="173">
        <v>1990</v>
      </c>
      <c r="C11" s="173">
        <v>1991</v>
      </c>
      <c r="D11" s="173">
        <v>1992</v>
      </c>
      <c r="E11" s="173">
        <v>1993</v>
      </c>
      <c r="F11" s="173">
        <v>1994</v>
      </c>
      <c r="G11" s="173">
        <v>1995</v>
      </c>
      <c r="H11" s="173">
        <v>1996</v>
      </c>
      <c r="I11" s="173">
        <v>1997</v>
      </c>
      <c r="J11" s="173">
        <v>1998</v>
      </c>
      <c r="K11" s="173">
        <v>1999</v>
      </c>
      <c r="L11" s="173">
        <v>2000</v>
      </c>
      <c r="M11" s="173">
        <v>2001</v>
      </c>
      <c r="N11" s="173">
        <v>2002</v>
      </c>
      <c r="O11" s="173">
        <v>2003</v>
      </c>
      <c r="P11" s="173">
        <v>2004</v>
      </c>
      <c r="Q11" s="173">
        <v>2005</v>
      </c>
      <c r="R11" s="173">
        <v>2006</v>
      </c>
      <c r="S11" s="173">
        <v>2007</v>
      </c>
      <c r="T11" s="173">
        <v>2008</v>
      </c>
      <c r="U11" s="173">
        <v>2009</v>
      </c>
      <c r="V11" s="173">
        <v>2010</v>
      </c>
      <c r="W11" s="173">
        <v>2011</v>
      </c>
      <c r="X11" s="173">
        <v>2012</v>
      </c>
      <c r="Y11" s="173">
        <v>2013</v>
      </c>
      <c r="Z11" s="173">
        <v>2014</v>
      </c>
      <c r="AA11" s="173">
        <v>2015</v>
      </c>
      <c r="AB11" s="173">
        <v>2016</v>
      </c>
      <c r="AC11" s="173">
        <v>2017</v>
      </c>
      <c r="AD11" s="173">
        <v>2018</v>
      </c>
      <c r="AE11" s="173">
        <v>2019</v>
      </c>
      <c r="AF11" s="173">
        <v>2020</v>
      </c>
      <c r="AG11" s="173">
        <v>2021</v>
      </c>
      <c r="AH11" s="173">
        <v>2022</v>
      </c>
      <c r="AI11" s="245"/>
    </row>
    <row r="12" spans="1:38" ht="13" x14ac:dyDescent="0.25">
      <c r="A12" s="42" t="s">
        <v>91</v>
      </c>
      <c r="B12" s="246">
        <f>'DATA-5'!B17</f>
        <v>37952347.574000001</v>
      </c>
      <c r="C12" s="246">
        <f>'DATA-5'!C17</f>
        <v>38060746.097000003</v>
      </c>
      <c r="D12" s="246">
        <f>'DATA-5'!D17</f>
        <v>36961886.813000001</v>
      </c>
      <c r="E12" s="246">
        <f>'DATA-5'!E17</f>
        <v>37009352.887000002</v>
      </c>
      <c r="F12" s="246">
        <f>'DATA-5'!F17</f>
        <v>36616653.589000002</v>
      </c>
      <c r="G12" s="246">
        <f>'DATA-5'!G17</f>
        <v>37368625.990000002</v>
      </c>
      <c r="H12" s="246">
        <f>'DATA-5'!H17</f>
        <v>39060571.318000004</v>
      </c>
      <c r="I12" s="246">
        <f>'DATA-5'!I17</f>
        <v>38589528.586999997</v>
      </c>
      <c r="J12" s="246">
        <f>'DATA-5'!J17</f>
        <v>38801144.067000002</v>
      </c>
      <c r="K12" s="246">
        <f>'DATA-5'!K17</f>
        <v>38668553.18</v>
      </c>
      <c r="L12" s="246">
        <f>'DATA-5'!L17</f>
        <v>38773495.642999999</v>
      </c>
      <c r="M12" s="246">
        <f>'DATA-5'!M17</f>
        <v>39794438.707000002</v>
      </c>
      <c r="N12" s="246">
        <f>'DATA-5'!N17</f>
        <v>39551427.736000001</v>
      </c>
      <c r="O12" s="246">
        <f>'DATA-5'!O17</f>
        <v>40740086.480999999</v>
      </c>
      <c r="P12" s="246">
        <f>'DATA-5'!P17</f>
        <v>41091958.066</v>
      </c>
      <c r="Q12" s="246">
        <f>'DATA-5'!Q17</f>
        <v>41309503.097999997</v>
      </c>
      <c r="R12" s="246">
        <f>'DATA-5'!R17</f>
        <v>41447066.656999998</v>
      </c>
      <c r="S12" s="246">
        <f>'DATA-5'!S17</f>
        <v>40666996.092</v>
      </c>
      <c r="T12" s="246">
        <f>'DATA-5'!T17</f>
        <v>41058329.708999999</v>
      </c>
      <c r="U12" s="246">
        <f>'DATA-5'!U17</f>
        <v>39154777.910999998</v>
      </c>
      <c r="V12" s="246">
        <f>'DATA-5'!V17</f>
        <v>40777475.066</v>
      </c>
      <c r="W12" s="246">
        <f>'DATA-5'!W17</f>
        <v>39128895.100000001</v>
      </c>
      <c r="X12" s="246">
        <f>'DATA-5'!X17</f>
        <v>39102536.818999998</v>
      </c>
      <c r="Y12" s="246">
        <f>'DATA-5'!Y17</f>
        <v>39030523.961000003</v>
      </c>
      <c r="Z12" s="246">
        <f>'DATA-5'!Z17</f>
        <v>37284673.001000002</v>
      </c>
      <c r="AA12" s="246">
        <f>'DATA-5'!AA17</f>
        <v>38095619.299000002</v>
      </c>
      <c r="AB12" s="246">
        <f>'DATA-5'!AB17</f>
        <v>38861145.502999999</v>
      </c>
      <c r="AC12" s="246">
        <f>'DATA-5'!AC17</f>
        <v>39405225.745999999</v>
      </c>
      <c r="AD12" s="246">
        <f>'DATA-5'!AD17</f>
        <v>39478523.329000004</v>
      </c>
      <c r="AE12" s="246">
        <f>'DATA-5'!AE17</f>
        <v>39271321.494999997</v>
      </c>
      <c r="AF12" s="246">
        <f>'DATA-5'!AF17</f>
        <v>37058175.770000003</v>
      </c>
      <c r="AG12" s="246">
        <f>'DATA-5'!AG17</f>
        <v>39320402.848999999</v>
      </c>
      <c r="AH12" s="246">
        <f>'DATA-5'!AH17</f>
        <v>37771279.328000002</v>
      </c>
      <c r="AI12" s="247"/>
      <c r="AK12" s="243" t="s">
        <v>136</v>
      </c>
      <c r="AL12" s="243" t="s">
        <v>155</v>
      </c>
    </row>
    <row r="13" spans="1:38" ht="13" x14ac:dyDescent="0.25">
      <c r="A13" s="38" t="s">
        <v>103</v>
      </c>
      <c r="B13" s="246">
        <f>'DATA-5'!B18</f>
        <v>12990410.007999999</v>
      </c>
      <c r="C13" s="246">
        <f>'DATA-5'!C18</f>
        <v>12214659.173</v>
      </c>
      <c r="D13" s="246">
        <f>'DATA-5'!D18</f>
        <v>11448647.41</v>
      </c>
      <c r="E13" s="246">
        <f>'DATA-5'!E18</f>
        <v>11081653.27</v>
      </c>
      <c r="F13" s="246">
        <f>'DATA-5'!F18</f>
        <v>11128823.846999999</v>
      </c>
      <c r="G13" s="246">
        <f>'DATA-5'!G18</f>
        <v>11372389.261</v>
      </c>
      <c r="H13" s="246">
        <f>'DATA-5'!H18</f>
        <v>11455075.975</v>
      </c>
      <c r="I13" s="246">
        <f>'DATA-5'!I18</f>
        <v>11478188</v>
      </c>
      <c r="J13" s="246">
        <f>'DATA-5'!J18</f>
        <v>11255828.279999999</v>
      </c>
      <c r="K13" s="246">
        <f>'DATA-5'!K18</f>
        <v>11030735.641000001</v>
      </c>
      <c r="L13" s="246">
        <f>'DATA-5'!L18</f>
        <v>11345387.572000001</v>
      </c>
      <c r="M13" s="246">
        <f>'DATA-5'!M18</f>
        <v>11327188.460999999</v>
      </c>
      <c r="N13" s="246">
        <f>'DATA-5'!N18</f>
        <v>11280095.396</v>
      </c>
      <c r="O13" s="246">
        <f>'DATA-5'!O18</f>
        <v>11541203.218</v>
      </c>
      <c r="P13" s="246">
        <f>'DATA-5'!P18</f>
        <v>11511853.33</v>
      </c>
      <c r="Q13" s="246">
        <f>'DATA-5'!Q18</f>
        <v>11518879.427999999</v>
      </c>
      <c r="R13" s="246">
        <f>'DATA-5'!R18</f>
        <v>11286566.092</v>
      </c>
      <c r="S13" s="246">
        <f>'DATA-5'!S18</f>
        <v>11483326.682</v>
      </c>
      <c r="T13" s="246">
        <f>'DATA-5'!T18</f>
        <v>11099507.991</v>
      </c>
      <c r="U13" s="246">
        <f>'DATA-5'!U18</f>
        <v>9595360.4649999999</v>
      </c>
      <c r="V13" s="246">
        <f>'DATA-5'!V18</f>
        <v>10210694.236</v>
      </c>
      <c r="W13" s="246">
        <f>'DATA-5'!W18</f>
        <v>10231957.084000001</v>
      </c>
      <c r="X13" s="246">
        <f>'DATA-5'!X18</f>
        <v>10041452.863</v>
      </c>
      <c r="Y13" s="246">
        <f>'DATA-5'!Y18</f>
        <v>9919113.8589999992</v>
      </c>
      <c r="Z13" s="246">
        <f>'DATA-5'!Z18</f>
        <v>9773734.3550000004</v>
      </c>
      <c r="AA13" s="246">
        <f>'DATA-5'!AA18</f>
        <v>9775170.4289999995</v>
      </c>
      <c r="AB13" s="246">
        <f>'DATA-5'!AB18</f>
        <v>9954548.0779999997</v>
      </c>
      <c r="AC13" s="246">
        <f>'DATA-5'!AC18</f>
        <v>10047220.459000001</v>
      </c>
      <c r="AD13" s="246">
        <f>'DATA-5'!AD18</f>
        <v>10122535.918</v>
      </c>
      <c r="AE13" s="246">
        <f>'DATA-5'!AE18</f>
        <v>10005253.868000001</v>
      </c>
      <c r="AF13" s="246">
        <f>'DATA-5'!AF18</f>
        <v>9642337.1079999991</v>
      </c>
      <c r="AG13" s="246">
        <f>'DATA-5'!AG18</f>
        <v>10108548.194</v>
      </c>
      <c r="AH13" s="246">
        <f>'DATA-5'!AH18</f>
        <v>9472833.9440000001</v>
      </c>
      <c r="AI13" s="247"/>
      <c r="AJ13" s="248"/>
      <c r="AK13" s="249">
        <f>AE13/S13-1</f>
        <v>-0.12871468825465571</v>
      </c>
      <c r="AL13" s="249">
        <f>AF13/S13-1</f>
        <v>-0.16031848827271755</v>
      </c>
    </row>
    <row r="14" spans="1:38" ht="13" x14ac:dyDescent="0.25">
      <c r="A14" s="38" t="s">
        <v>104</v>
      </c>
      <c r="B14" s="246">
        <f>'DATA-5'!B19</f>
        <v>9240632.9389999993</v>
      </c>
      <c r="C14" s="246">
        <f>'DATA-5'!C19</f>
        <v>9356437.5170000009</v>
      </c>
      <c r="D14" s="246">
        <f>'DATA-5'!D19</f>
        <v>9607791.6420000009</v>
      </c>
      <c r="E14" s="246">
        <f>'DATA-5'!E19</f>
        <v>9676760.3949999996</v>
      </c>
      <c r="F14" s="246">
        <f>'DATA-5'!F19</f>
        <v>9749029.3430000003</v>
      </c>
      <c r="G14" s="246">
        <f>'DATA-5'!G19</f>
        <v>9874741.7390000001</v>
      </c>
      <c r="H14" s="246">
        <f>'DATA-5'!H19</f>
        <v>10198296.073999999</v>
      </c>
      <c r="I14" s="246">
        <f>'DATA-5'!I19</f>
        <v>10357856.397</v>
      </c>
      <c r="J14" s="246">
        <f>'DATA-5'!J19</f>
        <v>10756902.195</v>
      </c>
      <c r="K14" s="246">
        <f>'DATA-5'!K19</f>
        <v>10997085.802999999</v>
      </c>
      <c r="L14" s="246">
        <f>'DATA-5'!L19</f>
        <v>11006779.092</v>
      </c>
      <c r="M14" s="246">
        <f>'DATA-5'!M19</f>
        <v>11210355.799000001</v>
      </c>
      <c r="N14" s="246">
        <f>'DATA-5'!N19</f>
        <v>11328326.841</v>
      </c>
      <c r="O14" s="246">
        <f>'DATA-5'!O19</f>
        <v>11487042.051999999</v>
      </c>
      <c r="P14" s="246">
        <f>'DATA-5'!P19</f>
        <v>11771079.316</v>
      </c>
      <c r="Q14" s="246">
        <f>'DATA-5'!Q19</f>
        <v>11789139.841</v>
      </c>
      <c r="R14" s="246">
        <f>'DATA-5'!R19</f>
        <v>12025373.604</v>
      </c>
      <c r="S14" s="246">
        <f>'DATA-5'!S19</f>
        <v>12218552.458000001</v>
      </c>
      <c r="T14" s="246">
        <f>'DATA-5'!T19</f>
        <v>12053219.52</v>
      </c>
      <c r="U14" s="246">
        <f>'DATA-5'!U19</f>
        <v>11749908.452</v>
      </c>
      <c r="V14" s="246">
        <f>'DATA-5'!V19</f>
        <v>11722723.505999999</v>
      </c>
      <c r="W14" s="246">
        <f>'DATA-5'!W19</f>
        <v>11675273.297</v>
      </c>
      <c r="X14" s="246">
        <f>'DATA-5'!X19</f>
        <v>11266053.956</v>
      </c>
      <c r="Y14" s="246">
        <f>'DATA-5'!Y19</f>
        <v>11109574.698000001</v>
      </c>
      <c r="Z14" s="246">
        <f>'DATA-5'!Z19</f>
        <v>11250708.401000001</v>
      </c>
      <c r="AA14" s="246">
        <f>'DATA-5'!AA19</f>
        <v>11405198.960000001</v>
      </c>
      <c r="AB14" s="246">
        <f>'DATA-5'!AB19</f>
        <v>11667358.436000001</v>
      </c>
      <c r="AC14" s="246">
        <f>'DATA-5'!AC19</f>
        <v>11913147.298</v>
      </c>
      <c r="AD14" s="246">
        <f>'DATA-5'!AD19</f>
        <v>11972092.775</v>
      </c>
      <c r="AE14" s="246">
        <f>'DATA-5'!AE19</f>
        <v>12085403.158</v>
      </c>
      <c r="AF14" s="246">
        <f>'DATA-5'!AF19</f>
        <v>10524785.574999999</v>
      </c>
      <c r="AG14" s="246">
        <f>'DATA-5'!AG19</f>
        <v>11380307.913000001</v>
      </c>
      <c r="AH14" s="246">
        <f>'DATA-5'!AH19</f>
        <v>11718844.009</v>
      </c>
      <c r="AI14" s="247"/>
      <c r="AJ14" s="250">
        <f>Y14/T14-1</f>
        <v>-7.8289856119703294E-2</v>
      </c>
      <c r="AK14" s="249">
        <f>AE14/S14-1</f>
        <v>-1.0897305589814166E-2</v>
      </c>
      <c r="AL14" s="249">
        <f>AF14/S14-1</f>
        <v>-0.13862254868751012</v>
      </c>
    </row>
    <row r="15" spans="1:38" ht="13" x14ac:dyDescent="0.25">
      <c r="A15" s="38" t="s">
        <v>106</v>
      </c>
      <c r="B15" s="246">
        <f>'DATA-5'!B21</f>
        <v>15721304.627</v>
      </c>
      <c r="C15" s="246">
        <f>'DATA-5'!C21</f>
        <v>16489649.404999999</v>
      </c>
      <c r="D15" s="246">
        <f>'DATA-5'!D21</f>
        <v>15905447.76</v>
      </c>
      <c r="E15" s="246">
        <f>'DATA-5'!E21</f>
        <v>16250939.223999999</v>
      </c>
      <c r="F15" s="246">
        <f>'DATA-5'!F21</f>
        <v>15738800.4</v>
      </c>
      <c r="G15" s="246">
        <f>'DATA-5'!G21</f>
        <v>16121494.989</v>
      </c>
      <c r="H15" s="246">
        <f>'DATA-5'!H21</f>
        <v>17407199.269000001</v>
      </c>
      <c r="I15" s="246">
        <f>'DATA-5'!I21</f>
        <v>16753484.192</v>
      </c>
      <c r="J15" s="246">
        <f>'DATA-5'!J21</f>
        <v>16788413.592999998</v>
      </c>
      <c r="K15" s="246">
        <f>'DATA-5'!K21</f>
        <v>16640731.737</v>
      </c>
      <c r="L15" s="246">
        <f>'DATA-5'!L21</f>
        <v>16421328.98</v>
      </c>
      <c r="M15" s="246">
        <f>'DATA-5'!M21</f>
        <v>17256894.447000001</v>
      </c>
      <c r="N15" s="246">
        <f>'DATA-5'!N21</f>
        <v>16943005.500999998</v>
      </c>
      <c r="O15" s="246">
        <f>'DATA-5'!O21</f>
        <v>17711841.213</v>
      </c>
      <c r="P15" s="246">
        <f>'DATA-5'!P21</f>
        <v>17809025.423</v>
      </c>
      <c r="Q15" s="246">
        <f>'DATA-5'!Q21</f>
        <v>18001483.829</v>
      </c>
      <c r="R15" s="246">
        <f>'DATA-5'!R21</f>
        <v>18135126.962000001</v>
      </c>
      <c r="S15" s="246">
        <f>'DATA-5'!S21</f>
        <v>16965116.951000001</v>
      </c>
      <c r="T15" s="246">
        <f>'DATA-5'!T21</f>
        <v>17905602.195</v>
      </c>
      <c r="U15" s="246">
        <f>'DATA-5'!U21</f>
        <v>17809508.995000001</v>
      </c>
      <c r="V15" s="246">
        <f>'DATA-5'!V21</f>
        <v>18844057.324000001</v>
      </c>
      <c r="W15" s="246">
        <f>'DATA-5'!W21</f>
        <v>17221664.719000001</v>
      </c>
      <c r="X15" s="246">
        <f>'DATA-5'!X21</f>
        <v>17795029.999000002</v>
      </c>
      <c r="Y15" s="246">
        <f>'DATA-5'!Y21</f>
        <v>18001835.405999999</v>
      </c>
      <c r="Z15" s="246">
        <f>'DATA-5'!Z21</f>
        <v>16260230.247</v>
      </c>
      <c r="AA15" s="246">
        <f>'DATA-5'!AA21</f>
        <v>16915249.905999999</v>
      </c>
      <c r="AB15" s="246">
        <f>'DATA-5'!AB21</f>
        <v>17239238.989</v>
      </c>
      <c r="AC15" s="246">
        <f>'DATA-5'!AC21</f>
        <v>17444857.991999999</v>
      </c>
      <c r="AD15" s="246">
        <f>'DATA-5'!AD21</f>
        <v>17383894.638999999</v>
      </c>
      <c r="AE15" s="246">
        <f>'DATA-5'!AE21</f>
        <v>17180664.469999999</v>
      </c>
      <c r="AF15" s="246">
        <f>'DATA-5'!AF21</f>
        <v>16891053.094000001</v>
      </c>
      <c r="AG15" s="246">
        <f>'DATA-5'!AG21</f>
        <v>17831546.739</v>
      </c>
      <c r="AH15" s="246">
        <f>'DATA-5'!AH21</f>
        <v>16579601.374</v>
      </c>
      <c r="AI15" s="247"/>
      <c r="AK15" s="249"/>
    </row>
    <row r="16" spans="1:38" ht="13" x14ac:dyDescent="0.25">
      <c r="A16" s="38" t="s">
        <v>108</v>
      </c>
      <c r="B16" s="246">
        <f>'DATA-5'!B22</f>
        <v>3968608.1320000002</v>
      </c>
      <c r="C16" s="246">
        <f>'DATA-5'!C22</f>
        <v>4141986.594</v>
      </c>
      <c r="D16" s="246">
        <f>'DATA-5'!D22</f>
        <v>4006036.5970000001</v>
      </c>
      <c r="E16" s="246">
        <f>'DATA-5'!E22</f>
        <v>4002654.6090000002</v>
      </c>
      <c r="F16" s="246">
        <f>'DATA-5'!F22</f>
        <v>3921833.6159999999</v>
      </c>
      <c r="G16" s="246">
        <f>'DATA-5'!G22</f>
        <v>3993244.3139999998</v>
      </c>
      <c r="H16" s="246">
        <f>'DATA-5'!H22</f>
        <v>4377548.2300000004</v>
      </c>
      <c r="I16" s="246">
        <f>'DATA-5'!I22</f>
        <v>4190057.0449999999</v>
      </c>
      <c r="J16" s="246">
        <f>'DATA-5'!J22</f>
        <v>4228666.1859999998</v>
      </c>
      <c r="K16" s="246">
        <f>'DATA-5'!K22</f>
        <v>4374901.5860000001</v>
      </c>
      <c r="L16" s="246">
        <f>'DATA-5'!L22</f>
        <v>4385789.96</v>
      </c>
      <c r="M16" s="246">
        <f>'DATA-5'!M22</f>
        <v>4654721.0609999998</v>
      </c>
      <c r="N16" s="246">
        <f>'DATA-5'!N22</f>
        <v>4606007.5590000004</v>
      </c>
      <c r="O16" s="246">
        <f>'DATA-5'!O22</f>
        <v>5156834.6890000002</v>
      </c>
      <c r="P16" s="246">
        <f>'DATA-5'!P22</f>
        <v>5292510.78</v>
      </c>
      <c r="Q16" s="246">
        <f>'DATA-5'!Q22</f>
        <v>5358205.5590000004</v>
      </c>
      <c r="R16" s="246">
        <f>'DATA-5'!R22</f>
        <v>5568742.2769999998</v>
      </c>
      <c r="S16" s="246">
        <f>'DATA-5'!S22</f>
        <v>5287796.9589999998</v>
      </c>
      <c r="T16" s="246">
        <f>'DATA-5'!T22</f>
        <v>5617802.2189999996</v>
      </c>
      <c r="U16" s="246">
        <f>'DATA-5'!U22</f>
        <v>5624669.2649999997</v>
      </c>
      <c r="V16" s="246">
        <f>'DATA-5'!V22</f>
        <v>5860419.1710000001</v>
      </c>
      <c r="W16" s="246">
        <f>'DATA-5'!W22</f>
        <v>5372499.0580000002</v>
      </c>
      <c r="X16" s="246">
        <f>'DATA-5'!X22</f>
        <v>5489455.1169999996</v>
      </c>
      <c r="Y16" s="246">
        <f>'DATA-5'!Y22</f>
        <v>5552128.9740000004</v>
      </c>
      <c r="Z16" s="246">
        <f>'DATA-5'!Z22</f>
        <v>5165489.2779999999</v>
      </c>
      <c r="AA16" s="246">
        <f>'DATA-5'!AA22</f>
        <v>5383978.3210000005</v>
      </c>
      <c r="AB16" s="246">
        <f>'DATA-5'!AB22</f>
        <v>5450676.8490000004</v>
      </c>
      <c r="AC16" s="246">
        <f>'DATA-5'!AC22</f>
        <v>5605419.8689999999</v>
      </c>
      <c r="AD16" s="246">
        <f>'DATA-5'!AD22</f>
        <v>5525599.2549999999</v>
      </c>
      <c r="AE16" s="246">
        <f>'DATA-5'!AE22</f>
        <v>5395769.5269999998</v>
      </c>
      <c r="AF16" s="246">
        <f>'DATA-5'!AF22</f>
        <v>5082174.023</v>
      </c>
      <c r="AG16" s="246">
        <f>'DATA-5'!AG22</f>
        <v>5443100.3310000002</v>
      </c>
      <c r="AH16" s="246">
        <f>'DATA-5'!AH22</f>
        <v>5079758.9249999998</v>
      </c>
      <c r="AI16" s="247"/>
      <c r="AK16" s="249">
        <f>AE16/S16-1</f>
        <v>2.0419197037478298E-2</v>
      </c>
      <c r="AL16" s="249">
        <f>AF16/S16-1</f>
        <v>-3.8886314583244874E-2</v>
      </c>
    </row>
    <row r="17" spans="1:48" ht="13" x14ac:dyDescent="0.25">
      <c r="A17" s="98" t="s">
        <v>107</v>
      </c>
      <c r="B17" s="251">
        <f>'DATA-5'!B23</f>
        <v>10041492.809</v>
      </c>
      <c r="C17" s="251">
        <f>'DATA-5'!C23</f>
        <v>10605864.104</v>
      </c>
      <c r="D17" s="251">
        <f>'DATA-5'!D23</f>
        <v>10259826.800000001</v>
      </c>
      <c r="E17" s="251">
        <f>'DATA-5'!E23</f>
        <v>10624166.904999999</v>
      </c>
      <c r="F17" s="251">
        <f>'DATA-5'!F23</f>
        <v>10188047.108999999</v>
      </c>
      <c r="G17" s="251">
        <f>'DATA-5'!G23</f>
        <v>10455177.942</v>
      </c>
      <c r="H17" s="251">
        <f>'DATA-5'!H23</f>
        <v>11293842.783</v>
      </c>
      <c r="I17" s="251">
        <f>'DATA-5'!I23</f>
        <v>10890427.173</v>
      </c>
      <c r="J17" s="251">
        <f>'DATA-5'!J23</f>
        <v>10895595.494000001</v>
      </c>
      <c r="K17" s="251">
        <f>'DATA-5'!K23</f>
        <v>10695476.958000001</v>
      </c>
      <c r="L17" s="251">
        <f>'DATA-5'!L23</f>
        <v>10406758.227</v>
      </c>
      <c r="M17" s="251">
        <f>'DATA-5'!M23</f>
        <v>10962380.877</v>
      </c>
      <c r="N17" s="251">
        <f>'DATA-5'!N23</f>
        <v>10732622.137</v>
      </c>
      <c r="O17" s="251">
        <f>'DATA-5'!O23</f>
        <v>11104499.931</v>
      </c>
      <c r="P17" s="251">
        <f>'DATA-5'!P23</f>
        <v>11026167.213</v>
      </c>
      <c r="Q17" s="251">
        <f>'DATA-5'!Q23</f>
        <v>11150444.056</v>
      </c>
      <c r="R17" s="251">
        <f>'DATA-5'!R23</f>
        <v>11111496.561000001</v>
      </c>
      <c r="S17" s="251">
        <f>'DATA-5'!S23</f>
        <v>10435028.470000001</v>
      </c>
      <c r="T17" s="251">
        <f>'DATA-5'!T23</f>
        <v>11064224.301000001</v>
      </c>
      <c r="U17" s="251">
        <f>'DATA-5'!U23</f>
        <v>10985678.129000001</v>
      </c>
      <c r="V17" s="251">
        <f>'DATA-5'!V23</f>
        <v>11708630.584000001</v>
      </c>
      <c r="W17" s="251">
        <f>'DATA-5'!W23</f>
        <v>10579571.989</v>
      </c>
      <c r="X17" s="251">
        <f>'DATA-5'!X23</f>
        <v>11045255.743000001</v>
      </c>
      <c r="Y17" s="251">
        <f>'DATA-5'!Y23</f>
        <v>11177737.007999999</v>
      </c>
      <c r="Z17" s="251">
        <f>'DATA-5'!Z23</f>
        <v>9846082.1569999997</v>
      </c>
      <c r="AA17" s="251">
        <f>'DATA-5'!AA23</f>
        <v>10297322.938999999</v>
      </c>
      <c r="AB17" s="251">
        <f>'DATA-5'!AB23</f>
        <v>10545326.310000001</v>
      </c>
      <c r="AC17" s="251">
        <f>'DATA-5'!AC23</f>
        <v>10580857.393999999</v>
      </c>
      <c r="AD17" s="251">
        <f>'DATA-5'!AD23</f>
        <v>10498374.738</v>
      </c>
      <c r="AE17" s="251">
        <f>'DATA-5'!AE23</f>
        <v>10410812.765000001</v>
      </c>
      <c r="AF17" s="251">
        <f>'DATA-5'!AF23</f>
        <v>10414359.014</v>
      </c>
      <c r="AG17" s="251">
        <f>'DATA-5'!AG23</f>
        <v>10974804.029999999</v>
      </c>
      <c r="AH17" s="251">
        <f>'DATA-5'!AH23</f>
        <v>10152762.526000001</v>
      </c>
      <c r="AI17" s="247"/>
      <c r="AK17" s="249">
        <f>AE17/S17-1</f>
        <v>-2.3206170514645796E-3</v>
      </c>
      <c r="AL17" s="249">
        <f>AF17/S17-1</f>
        <v>-1.9807761961956327E-3</v>
      </c>
      <c r="AM17" s="249"/>
    </row>
    <row r="20" spans="1:48" x14ac:dyDescent="0.25">
      <c r="T20" s="252">
        <f t="shared" ref="T20:AF20" si="0">T14/S14-1</f>
        <v>-1.3531303202103162E-2</v>
      </c>
      <c r="U20" s="252">
        <f t="shared" si="0"/>
        <v>-2.5164319582557493E-2</v>
      </c>
      <c r="V20" s="252">
        <f t="shared" si="0"/>
        <v>-2.3136304517652473E-3</v>
      </c>
      <c r="W20" s="252">
        <f t="shared" si="0"/>
        <v>-4.0477120334462269E-3</v>
      </c>
      <c r="X20" s="252">
        <f t="shared" si="0"/>
        <v>-3.5050086673786951E-2</v>
      </c>
      <c r="Y20" s="252">
        <f t="shared" si="0"/>
        <v>-1.3889446882744849E-2</v>
      </c>
      <c r="Z20" s="252">
        <f t="shared" si="0"/>
        <v>1.270378991424459E-2</v>
      </c>
      <c r="AA20" s="252">
        <f t="shared" si="0"/>
        <v>1.3731629466662731E-2</v>
      </c>
      <c r="AB20" s="252">
        <f t="shared" si="0"/>
        <v>2.2985962535106763E-2</v>
      </c>
      <c r="AC20" s="252">
        <f t="shared" si="0"/>
        <v>2.1066367622821103E-2</v>
      </c>
      <c r="AD20" s="252">
        <f t="shared" si="0"/>
        <v>4.9479348761092279E-3</v>
      </c>
      <c r="AE20" s="252">
        <f t="shared" si="0"/>
        <v>9.4645426768336094E-3</v>
      </c>
      <c r="AF20" s="252">
        <f t="shared" si="0"/>
        <v>-0.12913243874424996</v>
      </c>
    </row>
    <row r="23" spans="1:48" s="200" customFormat="1" ht="13" x14ac:dyDescent="0.25"/>
    <row r="24" spans="1:48" s="253" customFormat="1" ht="13" x14ac:dyDescent="0.3">
      <c r="A24" s="253" t="s">
        <v>316</v>
      </c>
      <c r="B24" s="254"/>
      <c r="C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</row>
    <row r="25" spans="1:48" s="200" customFormat="1" ht="13" x14ac:dyDescent="0.25">
      <c r="A25" s="1" t="s">
        <v>150</v>
      </c>
      <c r="B25" s="1"/>
      <c r="C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8" spans="1:48" ht="13" x14ac:dyDescent="0.3">
      <c r="A28" s="255"/>
      <c r="B28" s="256" t="s">
        <v>151</v>
      </c>
      <c r="C28" s="257" t="s">
        <v>72</v>
      </c>
      <c r="H28" s="258"/>
    </row>
    <row r="29" spans="1:48" ht="11.25" customHeight="1" x14ac:dyDescent="0.25">
      <c r="A29" s="259" t="s">
        <v>56</v>
      </c>
      <c r="B29" s="260">
        <f>AH13</f>
        <v>9472833.9440000001</v>
      </c>
      <c r="C29" s="284">
        <f>+B29/SUM(B$29:B$33)*100</f>
        <v>24.839999518672975</v>
      </c>
      <c r="F29" s="261"/>
    </row>
    <row r="30" spans="1:48" ht="11.25" customHeight="1" x14ac:dyDescent="0.25">
      <c r="A30" s="262" t="s">
        <v>78</v>
      </c>
      <c r="B30" s="263">
        <f t="shared" ref="B30" si="1">AH14</f>
        <v>11718844.009</v>
      </c>
      <c r="C30" s="285">
        <f>+B30/SUM(B$29:B$33)*100</f>
        <v>30.729566385710903</v>
      </c>
      <c r="F30" s="261"/>
    </row>
    <row r="31" spans="1:48" ht="11.25" customHeight="1" x14ac:dyDescent="0.25">
      <c r="A31" s="262" t="s">
        <v>55</v>
      </c>
      <c r="B31" s="263">
        <f>AH16</f>
        <v>5079758.9249999998</v>
      </c>
      <c r="C31" s="285">
        <f>+B31/SUM(B$29:B$33)*100</f>
        <v>13.320323147002561</v>
      </c>
      <c r="F31" s="261"/>
    </row>
    <row r="32" spans="1:48" ht="11.25" customHeight="1" x14ac:dyDescent="0.25">
      <c r="A32" s="262" t="s">
        <v>77</v>
      </c>
      <c r="B32" s="263">
        <f>AH17</f>
        <v>10152762.526000001</v>
      </c>
      <c r="C32" s="285">
        <f>+B32/SUM(B$29:B$33)*100</f>
        <v>26.622932244978138</v>
      </c>
      <c r="F32" s="261"/>
    </row>
    <row r="33" spans="1:6" ht="11.25" customHeight="1" x14ac:dyDescent="0.25">
      <c r="A33" s="264" t="s">
        <v>117</v>
      </c>
      <c r="B33" s="265">
        <f>B15-B16-B17</f>
        <v>1711203.6860000007</v>
      </c>
      <c r="C33" s="286">
        <f>+B33/SUM(B$29:B$33)*100</f>
        <v>4.4871787036354114</v>
      </c>
      <c r="F33" s="261"/>
    </row>
    <row r="34" spans="1:6" ht="15" customHeight="1" x14ac:dyDescent="0.25">
      <c r="A34" s="266" t="s">
        <v>252</v>
      </c>
      <c r="B34" s="267"/>
      <c r="C34" s="268"/>
      <c r="F34" s="261"/>
    </row>
    <row r="35" spans="1:6" ht="16.5" customHeight="1" x14ac:dyDescent="0.25">
      <c r="A35" s="269" t="s">
        <v>348</v>
      </c>
    </row>
    <row r="36" spans="1:6" ht="11.25" customHeight="1" x14ac:dyDescent="0.25"/>
    <row r="37" spans="1:6" x14ac:dyDescent="0.25">
      <c r="F37" s="261"/>
    </row>
    <row r="38" spans="1:6" x14ac:dyDescent="0.25">
      <c r="C38" s="270"/>
    </row>
    <row r="53" spans="6:6" ht="15" customHeight="1" x14ac:dyDescent="0.25">
      <c r="F53" s="266"/>
    </row>
    <row r="54" spans="6:6" ht="15" customHeight="1" x14ac:dyDescent="0.3">
      <c r="F54" s="271"/>
    </row>
    <row r="69" s="243" customFormat="1" ht="12" customHeight="1" x14ac:dyDescent="0.25"/>
  </sheetData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tabColor rgb="FF92D050"/>
  </sheetPr>
  <dimension ref="A1:BJ74"/>
  <sheetViews>
    <sheetView showGridLines="0" zoomScale="85" zoomScaleNormal="85" workbookViewId="0">
      <pane xSplit="1" ySplit="11" topLeftCell="O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2.5" x14ac:dyDescent="0.25"/>
  <cols>
    <col min="1" max="1" width="59.26953125" style="243" customWidth="1"/>
    <col min="2" max="30" width="9.453125" style="243" customWidth="1"/>
    <col min="31" max="31" width="9.90625" style="243" bestFit="1" customWidth="1"/>
    <col min="32" max="32" width="9" style="243" bestFit="1" customWidth="1"/>
    <col min="33" max="34" width="10.90625" style="243" customWidth="1"/>
    <col min="35" max="35" width="10.1796875" style="243" customWidth="1"/>
    <col min="36" max="36" width="10.90625" style="243" customWidth="1"/>
    <col min="37" max="40" width="9.1796875" style="243"/>
    <col min="41" max="41" width="11" style="243" customWidth="1"/>
    <col min="42" max="16384" width="9.1796875" style="243"/>
  </cols>
  <sheetData>
    <row r="1" spans="1:41" ht="13" x14ac:dyDescent="0.25">
      <c r="A1" s="79" t="s">
        <v>225</v>
      </c>
      <c r="B1" s="33"/>
    </row>
    <row r="2" spans="1:41" x14ac:dyDescent="0.25">
      <c r="A2" s="159" t="s">
        <v>161</v>
      </c>
      <c r="B2" s="159" t="s">
        <v>162</v>
      </c>
    </row>
    <row r="3" spans="1:41" s="33" customFormat="1" x14ac:dyDescent="0.25">
      <c r="A3" s="75" t="s">
        <v>226</v>
      </c>
    </row>
    <row r="4" spans="1:41" s="33" customFormat="1" ht="13" x14ac:dyDescent="0.25">
      <c r="A4" s="75" t="s">
        <v>217</v>
      </c>
      <c r="B4" s="79" t="s">
        <v>225</v>
      </c>
    </row>
    <row r="5" spans="1:41" s="33" customFormat="1" x14ac:dyDescent="0.25">
      <c r="A5" s="75" t="s">
        <v>218</v>
      </c>
      <c r="B5" s="75" t="s">
        <v>164</v>
      </c>
    </row>
    <row r="6" spans="1:41" s="33" customFormat="1" x14ac:dyDescent="0.25"/>
    <row r="7" spans="1:41" s="33" customFormat="1" ht="13" x14ac:dyDescent="0.25">
      <c r="A7" s="79" t="s">
        <v>219</v>
      </c>
      <c r="C7" s="75" t="s">
        <v>220</v>
      </c>
    </row>
    <row r="8" spans="1:41" s="33" customFormat="1" ht="13" x14ac:dyDescent="0.25">
      <c r="A8" s="79" t="s">
        <v>221</v>
      </c>
      <c r="C8" s="75" t="s">
        <v>48</v>
      </c>
    </row>
    <row r="9" spans="1:41" s="33" customFormat="1" ht="13" x14ac:dyDescent="0.25">
      <c r="A9" s="79" t="s">
        <v>222</v>
      </c>
      <c r="C9" s="75" t="s">
        <v>144</v>
      </c>
    </row>
    <row r="10" spans="1:41" s="33" customFormat="1" ht="13" x14ac:dyDescent="0.25">
      <c r="A10" s="79" t="s">
        <v>223</v>
      </c>
      <c r="C10" s="75" t="s">
        <v>118</v>
      </c>
    </row>
    <row r="11" spans="1:41" ht="13" x14ac:dyDescent="0.25">
      <c r="A11" s="161" t="s">
        <v>99</v>
      </c>
      <c r="B11" s="173">
        <v>1990</v>
      </c>
      <c r="C11" s="173">
        <v>1991</v>
      </c>
      <c r="D11" s="173">
        <v>1992</v>
      </c>
      <c r="E11" s="173">
        <v>1993</v>
      </c>
      <c r="F11" s="173">
        <v>1994</v>
      </c>
      <c r="G11" s="173">
        <v>1995</v>
      </c>
      <c r="H11" s="173">
        <v>1996</v>
      </c>
      <c r="I11" s="173">
        <v>1997</v>
      </c>
      <c r="J11" s="173">
        <v>1998</v>
      </c>
      <c r="K11" s="173">
        <v>1999</v>
      </c>
      <c r="L11" s="173">
        <v>2000</v>
      </c>
      <c r="M11" s="173">
        <v>2001</v>
      </c>
      <c r="N11" s="173">
        <v>2002</v>
      </c>
      <c r="O11" s="173">
        <v>2003</v>
      </c>
      <c r="P11" s="173">
        <v>2004</v>
      </c>
      <c r="Q11" s="173">
        <v>2005</v>
      </c>
      <c r="R11" s="173">
        <v>2006</v>
      </c>
      <c r="S11" s="173">
        <v>2007</v>
      </c>
      <c r="T11" s="173">
        <v>2008</v>
      </c>
      <c r="U11" s="173">
        <v>2009</v>
      </c>
      <c r="V11" s="173">
        <v>2010</v>
      </c>
      <c r="W11" s="173">
        <v>2011</v>
      </c>
      <c r="X11" s="173">
        <v>2012</v>
      </c>
      <c r="Y11" s="173">
        <v>2013</v>
      </c>
      <c r="Z11" s="173">
        <v>2014</v>
      </c>
      <c r="AA11" s="173">
        <v>2015</v>
      </c>
      <c r="AB11" s="173">
        <v>2016</v>
      </c>
      <c r="AC11" s="173">
        <v>2017</v>
      </c>
      <c r="AD11" s="173">
        <v>2018</v>
      </c>
      <c r="AE11" s="173">
        <v>2019</v>
      </c>
      <c r="AF11" s="173">
        <v>2020</v>
      </c>
      <c r="AG11" s="173">
        <v>2021</v>
      </c>
      <c r="AH11" s="173">
        <v>2022</v>
      </c>
      <c r="AI11" s="243" t="s">
        <v>122</v>
      </c>
      <c r="AJ11" s="243" t="s">
        <v>122</v>
      </c>
      <c r="AK11" s="248"/>
      <c r="AL11" s="248" t="s">
        <v>331</v>
      </c>
      <c r="AM11" s="248" t="s">
        <v>153</v>
      </c>
      <c r="AN11" s="248" t="s">
        <v>157</v>
      </c>
    </row>
    <row r="12" spans="1:41" ht="13" x14ac:dyDescent="0.25">
      <c r="A12" s="25" t="s">
        <v>83</v>
      </c>
      <c r="B12" s="26">
        <v>762886.65599999996</v>
      </c>
      <c r="C12" s="26">
        <v>752074.89300000004</v>
      </c>
      <c r="D12" s="26">
        <v>806725.50100000005</v>
      </c>
      <c r="E12" s="26">
        <v>846649.598</v>
      </c>
      <c r="F12" s="26">
        <v>900127.13399999996</v>
      </c>
      <c r="G12" s="26">
        <v>944019.86399999994</v>
      </c>
      <c r="H12" s="26">
        <v>977305.06299999997</v>
      </c>
      <c r="I12" s="26">
        <v>1022422.624</v>
      </c>
      <c r="J12" s="26">
        <v>1072904.7150000001</v>
      </c>
      <c r="K12" s="26">
        <v>1151454.165</v>
      </c>
      <c r="L12" s="26">
        <v>1196371.6569999999</v>
      </c>
      <c r="M12" s="26">
        <v>1168716.0970000001</v>
      </c>
      <c r="N12" s="26">
        <v>1148493.0120000001</v>
      </c>
      <c r="O12" s="26">
        <v>1170473.432</v>
      </c>
      <c r="P12" s="26">
        <v>1253436.4790000001</v>
      </c>
      <c r="Q12" s="26">
        <v>1304112.885</v>
      </c>
      <c r="R12" s="26">
        <v>1370638.862</v>
      </c>
      <c r="S12" s="26">
        <v>1430049.1259999999</v>
      </c>
      <c r="T12" s="26">
        <v>1456624.3359999999</v>
      </c>
      <c r="U12" s="26">
        <v>1333648.125</v>
      </c>
      <c r="V12" s="26">
        <v>1344801.6880000001</v>
      </c>
      <c r="W12" s="26">
        <v>1384586.1839999999</v>
      </c>
      <c r="X12" s="26">
        <v>1365458.898</v>
      </c>
      <c r="Y12" s="26">
        <v>1371444.7490000001</v>
      </c>
      <c r="Z12" s="26">
        <v>1388836.1359999999</v>
      </c>
      <c r="AA12" s="26">
        <v>1447292.2250000001</v>
      </c>
      <c r="AB12" s="26">
        <v>1516784.9010000001</v>
      </c>
      <c r="AC12" s="26">
        <v>1631063.591</v>
      </c>
      <c r="AD12" s="26">
        <v>1717213.61</v>
      </c>
      <c r="AE12" s="27">
        <v>1749744.6170000001</v>
      </c>
      <c r="AF12" s="26">
        <v>755283.93700000003</v>
      </c>
      <c r="AG12" s="26">
        <v>907300.17799999996</v>
      </c>
      <c r="AH12" s="26">
        <v>1450355.365</v>
      </c>
      <c r="AI12" s="252">
        <f>AD12/B12-1</f>
        <v>1.2509419931445231</v>
      </c>
      <c r="AJ12" s="267">
        <f>AD12-B12</f>
        <v>954326.95400000014</v>
      </c>
      <c r="AK12" s="250">
        <f>AE12/T12-1</f>
        <v>0.20123258533832455</v>
      </c>
      <c r="AL12" s="250">
        <f>AH12/B12-1</f>
        <v>0.90114134726718831</v>
      </c>
      <c r="AM12" s="272">
        <f>AF12-B12</f>
        <v>-7602.7189999999246</v>
      </c>
      <c r="AN12" s="249">
        <f>AF12/T12-1</f>
        <v>-0.48148337334932456</v>
      </c>
      <c r="AO12" s="273">
        <f>(AG12-B12)/1000</f>
        <v>144.413522</v>
      </c>
    </row>
    <row r="13" spans="1:41" ht="13" x14ac:dyDescent="0.25">
      <c r="A13" s="25" t="s">
        <v>109</v>
      </c>
      <c r="B13" s="30">
        <v>312873.47899999999</v>
      </c>
      <c r="C13" s="30">
        <v>312994.967</v>
      </c>
      <c r="D13" s="30">
        <v>313905.212</v>
      </c>
      <c r="E13" s="30">
        <v>314501.60600000003</v>
      </c>
      <c r="F13" s="30">
        <v>308360.35499999998</v>
      </c>
      <c r="G13" s="30">
        <v>312114.67800000001</v>
      </c>
      <c r="H13" s="30">
        <v>318113.20299999998</v>
      </c>
      <c r="I13" s="30">
        <v>323011.07799999998</v>
      </c>
      <c r="J13" s="31">
        <v>317162.05</v>
      </c>
      <c r="K13" s="30">
        <v>305147.033</v>
      </c>
      <c r="L13" s="30">
        <v>309158.85499999998</v>
      </c>
      <c r="M13" s="30">
        <v>296613.05599999998</v>
      </c>
      <c r="N13" s="30">
        <v>299082.92800000001</v>
      </c>
      <c r="O13" s="30">
        <v>289592.05099999998</v>
      </c>
      <c r="P13" s="31">
        <v>293202.27</v>
      </c>
      <c r="Q13" s="30">
        <v>285143.05599999998</v>
      </c>
      <c r="R13" s="30">
        <v>273637.08199999999</v>
      </c>
      <c r="S13" s="30">
        <v>282101.18599999999</v>
      </c>
      <c r="T13" s="30">
        <v>274756.75799999997</v>
      </c>
      <c r="U13" s="30">
        <v>259515.33499999999</v>
      </c>
      <c r="V13" s="30">
        <v>263698.88199999998</v>
      </c>
      <c r="W13" s="30">
        <v>258898.245</v>
      </c>
      <c r="X13" s="30">
        <v>258839.23699999999</v>
      </c>
      <c r="Y13" s="30">
        <v>234265.24299999999</v>
      </c>
      <c r="Z13" s="30">
        <v>226356.391</v>
      </c>
      <c r="AA13" s="30">
        <v>225709.60800000001</v>
      </c>
      <c r="AB13" s="30">
        <v>227749.038</v>
      </c>
      <c r="AC13" s="31">
        <v>228693.41500000001</v>
      </c>
      <c r="AD13" s="30">
        <v>227109.07199999999</v>
      </c>
      <c r="AE13" s="30">
        <v>222420.11799999999</v>
      </c>
      <c r="AF13" s="30">
        <v>198805.65400000001</v>
      </c>
      <c r="AG13" s="30">
        <v>218487.03700000001</v>
      </c>
      <c r="AH13" s="30">
        <v>214309.576</v>
      </c>
      <c r="AI13" s="252">
        <f t="shared" ref="AI13:AI16" si="0">AD13/B13-1</f>
        <v>-0.27411849439626046</v>
      </c>
      <c r="AJ13" s="267">
        <f t="shared" ref="AJ13:AJ16" si="1">AD13-B13</f>
        <v>-85764.407000000007</v>
      </c>
      <c r="AK13" s="248"/>
      <c r="AL13" s="250">
        <f t="shared" ref="AL13:AL16" si="2">AH13/B13-1</f>
        <v>-0.31502798931704912</v>
      </c>
      <c r="AM13" s="272">
        <f t="shared" ref="AM13:AM16" si="3">AF13-B13</f>
        <v>-114067.82499999998</v>
      </c>
      <c r="AN13" s="248"/>
      <c r="AO13" s="273">
        <f t="shared" ref="AO13:AO16" si="4">(AG13-B13)/1000</f>
        <v>-94.386441999999974</v>
      </c>
    </row>
    <row r="14" spans="1:41" ht="13" x14ac:dyDescent="0.25">
      <c r="A14" s="25" t="s">
        <v>105</v>
      </c>
      <c r="B14" s="26">
        <v>8442351.6539999992</v>
      </c>
      <c r="C14" s="26">
        <v>8571679.5429999996</v>
      </c>
      <c r="D14" s="26">
        <v>8818014.7410000004</v>
      </c>
      <c r="E14" s="26">
        <v>8915429.3420000002</v>
      </c>
      <c r="F14" s="26">
        <v>8998580.3310000002</v>
      </c>
      <c r="G14" s="26">
        <v>9127242.7760000005</v>
      </c>
      <c r="H14" s="27">
        <v>9410917.8200000003</v>
      </c>
      <c r="I14" s="26">
        <v>9561610.2229999993</v>
      </c>
      <c r="J14" s="26">
        <v>9944712.4189999998</v>
      </c>
      <c r="K14" s="26">
        <v>10172238.207</v>
      </c>
      <c r="L14" s="26">
        <v>10180615.955</v>
      </c>
      <c r="M14" s="26">
        <v>10367775.107000001</v>
      </c>
      <c r="N14" s="26">
        <v>10507216.942</v>
      </c>
      <c r="O14" s="26">
        <v>10620552.353</v>
      </c>
      <c r="P14" s="26">
        <v>10878753.011</v>
      </c>
      <c r="Q14" s="26">
        <v>10892444.898</v>
      </c>
      <c r="R14" s="26">
        <v>11139386.032</v>
      </c>
      <c r="S14" s="26">
        <v>11321929.481000001</v>
      </c>
      <c r="T14" s="26">
        <v>11172530.853</v>
      </c>
      <c r="U14" s="26">
        <v>10936772.718</v>
      </c>
      <c r="V14" s="26">
        <v>10912285.243000001</v>
      </c>
      <c r="W14" s="26">
        <v>10858756.302999999</v>
      </c>
      <c r="X14" s="26">
        <v>10454353.289000001</v>
      </c>
      <c r="Y14" s="26">
        <v>10368640.528000001</v>
      </c>
      <c r="Z14" s="26">
        <v>10539547.181</v>
      </c>
      <c r="AA14" s="26">
        <v>10682282.909</v>
      </c>
      <c r="AB14" s="26">
        <v>10916324.081</v>
      </c>
      <c r="AC14" s="26">
        <v>11134776.014</v>
      </c>
      <c r="AD14" s="26">
        <v>11183741.280999999</v>
      </c>
      <c r="AE14" s="27">
        <v>11292536.503</v>
      </c>
      <c r="AF14" s="26">
        <v>9954214.7349999994</v>
      </c>
      <c r="AG14" s="26">
        <v>10730169.353</v>
      </c>
      <c r="AH14" s="26">
        <v>10995668.210999999</v>
      </c>
      <c r="AI14" s="252">
        <f t="shared" si="0"/>
        <v>0.32471872048839923</v>
      </c>
      <c r="AJ14" s="267">
        <f t="shared" si="1"/>
        <v>2741389.6270000003</v>
      </c>
      <c r="AK14" s="248"/>
      <c r="AL14" s="250">
        <f t="shared" si="2"/>
        <v>0.30244138856621006</v>
      </c>
      <c r="AM14" s="272">
        <f t="shared" si="3"/>
        <v>1511863.0810000002</v>
      </c>
      <c r="AN14" s="248"/>
      <c r="AO14" s="273">
        <f t="shared" si="4"/>
        <v>2287.8176990000011</v>
      </c>
    </row>
    <row r="15" spans="1:41" ht="13" x14ac:dyDescent="0.25">
      <c r="A15" s="25" t="s">
        <v>110</v>
      </c>
      <c r="B15" s="31">
        <v>209215.9</v>
      </c>
      <c r="C15" s="30">
        <v>196117.91899999999</v>
      </c>
      <c r="D15" s="30">
        <v>195123.18900000001</v>
      </c>
      <c r="E15" s="30">
        <v>187673.899</v>
      </c>
      <c r="F15" s="30">
        <v>176685.00899999999</v>
      </c>
      <c r="G15" s="30">
        <v>178525.30900000001</v>
      </c>
      <c r="H15" s="31">
        <v>191261.33</v>
      </c>
      <c r="I15" s="30">
        <v>203304.171</v>
      </c>
      <c r="J15" s="30">
        <v>216656.28899999999</v>
      </c>
      <c r="K15" s="30">
        <v>226159.799</v>
      </c>
      <c r="L15" s="30">
        <v>239269.70300000001</v>
      </c>
      <c r="M15" s="30">
        <v>233391.72899999999</v>
      </c>
      <c r="N15" s="30">
        <v>218841.97700000001</v>
      </c>
      <c r="O15" s="30">
        <v>220574.978</v>
      </c>
      <c r="P15" s="30">
        <v>228513.71299999999</v>
      </c>
      <c r="Q15" s="30">
        <v>244647.158</v>
      </c>
      <c r="R15" s="30">
        <v>249823.261</v>
      </c>
      <c r="S15" s="30">
        <v>261553.93900000001</v>
      </c>
      <c r="T15" s="30">
        <v>253438.70600000001</v>
      </c>
      <c r="U15" s="30">
        <v>229691.66800000001</v>
      </c>
      <c r="V15" s="30">
        <v>236317.826</v>
      </c>
      <c r="W15" s="30">
        <v>251147.40700000001</v>
      </c>
      <c r="X15" s="30">
        <v>232639.43799999999</v>
      </c>
      <c r="Y15" s="30">
        <v>217396.31299999999</v>
      </c>
      <c r="Z15" s="30">
        <v>218295.10800000001</v>
      </c>
      <c r="AA15" s="30">
        <v>226750.24600000001</v>
      </c>
      <c r="AB15" s="30">
        <v>240205.51199999999</v>
      </c>
      <c r="AC15" s="30">
        <v>251194.01</v>
      </c>
      <c r="AD15" s="30">
        <v>262262.29300000001</v>
      </c>
      <c r="AE15" s="30">
        <v>272255.348</v>
      </c>
      <c r="AF15" s="30">
        <v>126817.715</v>
      </c>
      <c r="AG15" s="30">
        <v>173087.67</v>
      </c>
      <c r="AH15" s="30">
        <v>249296.14199999999</v>
      </c>
      <c r="AI15" s="252">
        <f t="shared" si="0"/>
        <v>0.2535485735070806</v>
      </c>
      <c r="AJ15" s="267">
        <f t="shared" si="1"/>
        <v>53046.393000000011</v>
      </c>
      <c r="AK15" s="248"/>
      <c r="AL15" s="250">
        <f t="shared" si="2"/>
        <v>0.19157359454993617</v>
      </c>
      <c r="AM15" s="272">
        <f t="shared" si="3"/>
        <v>-82398.184999999998</v>
      </c>
      <c r="AN15" s="248"/>
      <c r="AO15" s="273">
        <f t="shared" si="4"/>
        <v>-36.128229999999981</v>
      </c>
    </row>
    <row r="16" spans="1:41" ht="13" x14ac:dyDescent="0.25">
      <c r="A16" s="25" t="s">
        <v>111</v>
      </c>
      <c r="B16" s="26">
        <v>217539.41099999999</v>
      </c>
      <c r="C16" s="26">
        <v>224496.092</v>
      </c>
      <c r="D16" s="26">
        <v>225607.511</v>
      </c>
      <c r="E16" s="26">
        <v>216037.94399999999</v>
      </c>
      <c r="F16" s="26">
        <v>221173.64199999999</v>
      </c>
      <c r="G16" s="26">
        <v>212915.981</v>
      </c>
      <c r="H16" s="26">
        <v>232846.932</v>
      </c>
      <c r="I16" s="26">
        <v>224755.848</v>
      </c>
      <c r="J16" s="26">
        <v>226548.77499999999</v>
      </c>
      <c r="K16" s="26">
        <v>245148.609</v>
      </c>
      <c r="L16" s="26">
        <v>218323.92800000001</v>
      </c>
      <c r="M16" s="26">
        <v>224967.80499999999</v>
      </c>
      <c r="N16" s="26">
        <v>223010.16200000001</v>
      </c>
      <c r="O16" s="26">
        <v>234940.80499999999</v>
      </c>
      <c r="P16" s="26">
        <v>238528.481</v>
      </c>
      <c r="Q16" s="26">
        <v>234091.29199999999</v>
      </c>
      <c r="R16" s="26">
        <v>239808.986</v>
      </c>
      <c r="S16" s="26">
        <v>233589.97899999999</v>
      </c>
      <c r="T16" s="26">
        <v>229231.26800000001</v>
      </c>
      <c r="U16" s="26">
        <v>222304.20300000001</v>
      </c>
      <c r="V16" s="26">
        <v>210787.59599999999</v>
      </c>
      <c r="W16" s="26">
        <v>189496.26800000001</v>
      </c>
      <c r="X16" s="26">
        <v>183555.04699999999</v>
      </c>
      <c r="Y16" s="26">
        <v>166575.902</v>
      </c>
      <c r="Z16" s="26">
        <v>154332.34</v>
      </c>
      <c r="AA16" s="26">
        <v>163831.14000000001</v>
      </c>
      <c r="AB16" s="26">
        <v>170163.91899999999</v>
      </c>
      <c r="AC16" s="26">
        <v>178810.81400000001</v>
      </c>
      <c r="AD16" s="26">
        <v>173149.30600000001</v>
      </c>
      <c r="AE16" s="26">
        <v>174988.94200000001</v>
      </c>
      <c r="AF16" s="26">
        <v>148667.652</v>
      </c>
      <c r="AG16" s="26">
        <v>165017.742</v>
      </c>
      <c r="AH16" s="26">
        <v>171924.45499999999</v>
      </c>
      <c r="AI16" s="252">
        <f t="shared" si="0"/>
        <v>-0.20405546193190705</v>
      </c>
      <c r="AJ16" s="267">
        <f t="shared" si="1"/>
        <v>-44390.104999999981</v>
      </c>
      <c r="AK16" s="248"/>
      <c r="AL16" s="250">
        <f t="shared" si="2"/>
        <v>-0.20968594053975809</v>
      </c>
      <c r="AM16" s="272">
        <f t="shared" si="3"/>
        <v>-68871.758999999991</v>
      </c>
      <c r="AN16" s="248"/>
      <c r="AO16" s="273">
        <f t="shared" si="4"/>
        <v>-52.521668999999996</v>
      </c>
    </row>
    <row r="18" spans="1:62" x14ac:dyDescent="0.25"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>
        <f>T12/B12-1</f>
        <v>0.90935878160123429</v>
      </c>
      <c r="U18" s="252">
        <f>U12/T12-1</f>
        <v>-8.4425481547082959E-2</v>
      </c>
      <c r="V18" s="252">
        <f t="shared" ref="V18:AH18" si="5">V12/U12-1</f>
        <v>8.3631977512810263E-3</v>
      </c>
      <c r="W18" s="252">
        <f t="shared" si="5"/>
        <v>2.9583912895861708E-2</v>
      </c>
      <c r="X18" s="252">
        <f t="shared" si="5"/>
        <v>-1.3814442337379162E-2</v>
      </c>
      <c r="Y18" s="252">
        <f t="shared" si="5"/>
        <v>4.3837650542009055E-3</v>
      </c>
      <c r="Z18" s="252">
        <f t="shared" si="5"/>
        <v>1.2681070099747727E-2</v>
      </c>
      <c r="AA18" s="252">
        <f t="shared" si="5"/>
        <v>4.2089982745092014E-2</v>
      </c>
      <c r="AB18" s="252">
        <f t="shared" si="5"/>
        <v>4.8015649362035395E-2</v>
      </c>
      <c r="AC18" s="252">
        <f t="shared" si="5"/>
        <v>7.5342713343637069E-2</v>
      </c>
      <c r="AD18" s="252">
        <f t="shared" si="5"/>
        <v>5.2818307928252928E-2</v>
      </c>
      <c r="AE18" s="252">
        <f t="shared" si="5"/>
        <v>1.894406543866145E-2</v>
      </c>
      <c r="AF18" s="252">
        <f t="shared" si="5"/>
        <v>-0.56834618625947741</v>
      </c>
      <c r="AG18" s="252">
        <f t="shared" si="5"/>
        <v>0.20127032173332182</v>
      </c>
      <c r="AH18" s="252">
        <f t="shared" si="5"/>
        <v>0.59853971173804843</v>
      </c>
    </row>
    <row r="22" spans="1:62" s="200" customFormat="1" ht="13" x14ac:dyDescent="0.25"/>
    <row r="23" spans="1:62" s="253" customFormat="1" ht="13" x14ac:dyDescent="0.3">
      <c r="A23" s="191" t="s">
        <v>317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</row>
    <row r="24" spans="1:62" s="200" customFormat="1" ht="13" x14ac:dyDescent="0.25">
      <c r="A24" s="1" t="s">
        <v>156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13" x14ac:dyDescent="0.25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</row>
    <row r="26" spans="1:62" ht="13" x14ac:dyDescent="0.2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61"/>
      <c r="V26" s="261"/>
      <c r="W26" s="261"/>
      <c r="X26" s="261"/>
      <c r="Y26" s="261"/>
      <c r="Z26" s="261"/>
      <c r="AA26" s="261"/>
      <c r="AB26" s="261"/>
      <c r="AC26" s="261"/>
    </row>
    <row r="27" spans="1:62" ht="13" x14ac:dyDescent="0.25">
      <c r="A27" s="274"/>
      <c r="B27" s="274">
        <v>1990</v>
      </c>
      <c r="C27" s="274">
        <v>1991</v>
      </c>
      <c r="D27" s="274">
        <v>1992</v>
      </c>
      <c r="E27" s="274">
        <v>1993</v>
      </c>
      <c r="F27" s="274">
        <v>1994</v>
      </c>
      <c r="G27" s="274">
        <v>1995</v>
      </c>
      <c r="H27" s="274">
        <v>1996</v>
      </c>
      <c r="I27" s="274">
        <v>1997</v>
      </c>
      <c r="J27" s="274">
        <v>1998</v>
      </c>
      <c r="K27" s="274">
        <v>1999</v>
      </c>
      <c r="L27" s="274">
        <v>2000</v>
      </c>
      <c r="M27" s="274">
        <v>2001</v>
      </c>
      <c r="N27" s="274">
        <v>2002</v>
      </c>
      <c r="O27" s="274">
        <v>2003</v>
      </c>
      <c r="P27" s="274">
        <v>2004</v>
      </c>
      <c r="Q27" s="274">
        <v>2005</v>
      </c>
      <c r="R27" s="274">
        <v>2006</v>
      </c>
      <c r="S27" s="274">
        <v>2007</v>
      </c>
      <c r="T27" s="274">
        <v>2008</v>
      </c>
      <c r="U27" s="274">
        <v>2009</v>
      </c>
      <c r="V27" s="274">
        <v>2010</v>
      </c>
      <c r="W27" s="274">
        <v>2011</v>
      </c>
      <c r="X27" s="274">
        <v>2012</v>
      </c>
      <c r="Y27" s="274">
        <v>2013</v>
      </c>
      <c r="Z27" s="274">
        <v>2014</v>
      </c>
      <c r="AA27" s="274">
        <v>2015</v>
      </c>
      <c r="AB27" s="274">
        <v>2016</v>
      </c>
      <c r="AC27" s="274">
        <v>2017</v>
      </c>
      <c r="AD27" s="274">
        <v>2018</v>
      </c>
      <c r="AE27" s="274">
        <v>2019</v>
      </c>
      <c r="AF27" s="274">
        <v>2020</v>
      </c>
      <c r="AG27" s="274">
        <v>2021</v>
      </c>
      <c r="AH27" s="274">
        <v>2022</v>
      </c>
      <c r="AI27" s="275"/>
      <c r="AJ27" s="275" t="s">
        <v>137</v>
      </c>
      <c r="AK27" s="248" t="s">
        <v>138</v>
      </c>
      <c r="AL27" s="248" t="s">
        <v>139</v>
      </c>
      <c r="AM27" s="248" t="s">
        <v>140</v>
      </c>
      <c r="AN27" s="243" t="s">
        <v>158</v>
      </c>
      <c r="AO27" s="243" t="s">
        <v>334</v>
      </c>
    </row>
    <row r="28" spans="1:62" ht="13" x14ac:dyDescent="0.25">
      <c r="A28" s="276" t="s">
        <v>83</v>
      </c>
      <c r="B28" s="277">
        <v>100</v>
      </c>
      <c r="C28" s="277">
        <f t="shared" ref="C28" si="6">C12/$B$12*100</f>
        <v>98.582782525429323</v>
      </c>
      <c r="D28" s="277">
        <f t="shared" ref="D28:AG28" si="7">D12/$B$12*100</f>
        <v>105.74644275859507</v>
      </c>
      <c r="E28" s="277">
        <f t="shared" si="7"/>
        <v>110.97973615624494</v>
      </c>
      <c r="F28" s="277">
        <f t="shared" si="7"/>
        <v>117.98962885516771</v>
      </c>
      <c r="G28" s="277">
        <f t="shared" si="7"/>
        <v>123.74313491727924</v>
      </c>
      <c r="H28" s="277">
        <f t="shared" si="7"/>
        <v>128.10619445413397</v>
      </c>
      <c r="I28" s="277">
        <f t="shared" si="7"/>
        <v>134.02025267564778</v>
      </c>
      <c r="J28" s="277">
        <f t="shared" si="7"/>
        <v>140.63749923553522</v>
      </c>
      <c r="K28" s="277">
        <f t="shared" si="7"/>
        <v>150.9338452762241</v>
      </c>
      <c r="L28" s="277">
        <f t="shared" si="7"/>
        <v>156.82167823892308</v>
      </c>
      <c r="M28" s="277">
        <f t="shared" si="7"/>
        <v>153.19655781212145</v>
      </c>
      <c r="N28" s="277">
        <f t="shared" si="7"/>
        <v>150.54569416927907</v>
      </c>
      <c r="O28" s="277">
        <f t="shared" si="7"/>
        <v>153.42691116621131</v>
      </c>
      <c r="P28" s="277">
        <f t="shared" si="7"/>
        <v>164.30179622908494</v>
      </c>
      <c r="Q28" s="277">
        <f t="shared" si="7"/>
        <v>170.94451380730405</v>
      </c>
      <c r="R28" s="277">
        <f t="shared" si="7"/>
        <v>179.66481012875391</v>
      </c>
      <c r="S28" s="277">
        <f t="shared" si="7"/>
        <v>187.4523711684898</v>
      </c>
      <c r="T28" s="277">
        <f t="shared" si="7"/>
        <v>190.93587816012342</v>
      </c>
      <c r="U28" s="277">
        <f t="shared" si="7"/>
        <v>174.81602470183986</v>
      </c>
      <c r="V28" s="277">
        <f t="shared" si="7"/>
        <v>176.27804568651416</v>
      </c>
      <c r="W28" s="277">
        <f t="shared" si="7"/>
        <v>181.49304003555673</v>
      </c>
      <c r="X28" s="277">
        <f t="shared" si="7"/>
        <v>178.98581489934989</v>
      </c>
      <c r="Y28" s="277">
        <f t="shared" si="7"/>
        <v>179.77044665990331</v>
      </c>
      <c r="Z28" s="277">
        <f t="shared" si="7"/>
        <v>182.0501282958605</v>
      </c>
      <c r="AA28" s="277">
        <f t="shared" si="7"/>
        <v>189.71261505457505</v>
      </c>
      <c r="AB28" s="277">
        <f t="shared" si="7"/>
        <v>198.8217894585903</v>
      </c>
      <c r="AC28" s="277">
        <f t="shared" si="7"/>
        <v>213.80156254823785</v>
      </c>
      <c r="AD28" s="277">
        <f t="shared" si="7"/>
        <v>225.09419931445231</v>
      </c>
      <c r="AE28" s="277">
        <f t="shared" si="7"/>
        <v>229.35839855612841</v>
      </c>
      <c r="AF28" s="277">
        <f t="shared" si="7"/>
        <v>99.003427450171586</v>
      </c>
      <c r="AG28" s="277">
        <f t="shared" si="7"/>
        <v>118.92987914576921</v>
      </c>
      <c r="AH28" s="277">
        <f t="shared" ref="AH28" si="8">AH12/$B$12*100</f>
        <v>190.11413472671882</v>
      </c>
      <c r="AI28" s="275"/>
      <c r="AJ28" s="278">
        <f>T28/B28-1</f>
        <v>0.90935878160123429</v>
      </c>
      <c r="AK28" s="249">
        <f>U28/T28-1</f>
        <v>-8.4425481547082848E-2</v>
      </c>
      <c r="AL28" s="249">
        <f>AE28/T28-1</f>
        <v>0.20123258533832455</v>
      </c>
      <c r="AM28" s="249">
        <f>AE28/B28-1</f>
        <v>1.2935839855612841</v>
      </c>
      <c r="AN28" s="249">
        <f>AF28/B28-1</f>
        <v>-9.965725498284117E-3</v>
      </c>
      <c r="AO28" s="249">
        <f>AH28/AE28-1</f>
        <v>-0.17110454239505757</v>
      </c>
    </row>
    <row r="29" spans="1:62" ht="13" x14ac:dyDescent="0.25">
      <c r="A29" s="262" t="s">
        <v>80</v>
      </c>
      <c r="B29" s="279">
        <v>100</v>
      </c>
      <c r="C29" s="279">
        <f>C13/$B$13*100</f>
        <v>100.03882975328824</v>
      </c>
      <c r="D29" s="279">
        <f t="shared" ref="D29:AG29" si="9">D13/$B$13*100</f>
        <v>100.32976045246711</v>
      </c>
      <c r="E29" s="279">
        <f t="shared" si="9"/>
        <v>100.5203787183253</v>
      </c>
      <c r="F29" s="279">
        <f t="shared" si="9"/>
        <v>98.557524270058053</v>
      </c>
      <c r="G29" s="279">
        <f t="shared" si="9"/>
        <v>99.757473531337567</v>
      </c>
      <c r="H29" s="279">
        <f t="shared" si="9"/>
        <v>101.67471017893466</v>
      </c>
      <c r="I29" s="279">
        <f t="shared" si="9"/>
        <v>103.24015925939187</v>
      </c>
      <c r="J29" s="279">
        <f t="shared" si="9"/>
        <v>101.37070454603791</v>
      </c>
      <c r="K29" s="279">
        <f t="shared" si="9"/>
        <v>97.530488673985687</v>
      </c>
      <c r="L29" s="279">
        <f t="shared" si="9"/>
        <v>98.812739254259384</v>
      </c>
      <c r="M29" s="279">
        <f t="shared" si="9"/>
        <v>94.802875893485364</v>
      </c>
      <c r="N29" s="279">
        <f t="shared" si="9"/>
        <v>95.592291477028652</v>
      </c>
      <c r="O29" s="279">
        <f t="shared" si="9"/>
        <v>92.558836218904943</v>
      </c>
      <c r="P29" s="279">
        <f t="shared" si="9"/>
        <v>93.712727245890989</v>
      </c>
      <c r="Q29" s="279">
        <f t="shared" si="9"/>
        <v>91.136857272584621</v>
      </c>
      <c r="R29" s="279">
        <f t="shared" si="9"/>
        <v>87.459340713247229</v>
      </c>
      <c r="S29" s="279">
        <f t="shared" si="9"/>
        <v>90.164620824253376</v>
      </c>
      <c r="T29" s="279">
        <f t="shared" si="9"/>
        <v>87.817209332721987</v>
      </c>
      <c r="U29" s="279">
        <f t="shared" si="9"/>
        <v>82.945775982501857</v>
      </c>
      <c r="V29" s="279">
        <f t="shared" si="9"/>
        <v>84.282912966234505</v>
      </c>
      <c r="W29" s="279">
        <f t="shared" si="9"/>
        <v>82.748542902225338</v>
      </c>
      <c r="X29" s="279">
        <f t="shared" si="9"/>
        <v>82.729682882453588</v>
      </c>
      <c r="Y29" s="279">
        <f t="shared" si="9"/>
        <v>74.875391723438469</v>
      </c>
      <c r="Z29" s="279">
        <f t="shared" si="9"/>
        <v>72.347580153957381</v>
      </c>
      <c r="AA29" s="279">
        <f t="shared" si="9"/>
        <v>72.140856655990319</v>
      </c>
      <c r="AB29" s="279">
        <f t="shared" si="9"/>
        <v>72.792695222339376</v>
      </c>
      <c r="AC29" s="279">
        <f t="shared" si="9"/>
        <v>73.094535123573067</v>
      </c>
      <c r="AD29" s="279">
        <f t="shared" si="9"/>
        <v>72.588150560373947</v>
      </c>
      <c r="AE29" s="279">
        <f t="shared" si="9"/>
        <v>71.089476395025471</v>
      </c>
      <c r="AF29" s="279">
        <f t="shared" si="9"/>
        <v>63.541868309010631</v>
      </c>
      <c r="AG29" s="279">
        <f t="shared" si="9"/>
        <v>69.832392856794371</v>
      </c>
      <c r="AH29" s="279">
        <f t="shared" ref="AH29" si="10">AH13/$B$13*100</f>
        <v>68.497201068295084</v>
      </c>
      <c r="AI29" s="261"/>
      <c r="AJ29" s="261"/>
      <c r="AM29" s="249">
        <f t="shared" ref="AM29:AM32" si="11">AE29/B29-1</f>
        <v>-0.28910523604974525</v>
      </c>
      <c r="AN29" s="249">
        <f t="shared" ref="AN29" si="12">AF29/B29-1</f>
        <v>-0.3645813169098937</v>
      </c>
      <c r="AO29" s="249">
        <f t="shared" ref="AO29:AO32" si="13">AH29/AE29-1</f>
        <v>-3.6464965817525452E-2</v>
      </c>
    </row>
    <row r="30" spans="1:62" ht="13" x14ac:dyDescent="0.25">
      <c r="A30" s="262" t="s">
        <v>82</v>
      </c>
      <c r="B30" s="279">
        <v>100</v>
      </c>
      <c r="C30" s="279">
        <f>C14/$B$14*100</f>
        <v>101.53189412500632</v>
      </c>
      <c r="D30" s="279">
        <f t="shared" ref="D30:AG30" si="14">D14/$B$14*100</f>
        <v>104.44974460193224</v>
      </c>
      <c r="E30" s="279">
        <f t="shared" si="14"/>
        <v>105.60362452772097</v>
      </c>
      <c r="F30" s="279">
        <f t="shared" si="14"/>
        <v>106.58855138705883</v>
      </c>
      <c r="G30" s="279">
        <f t="shared" si="14"/>
        <v>108.11256330071845</v>
      </c>
      <c r="H30" s="279">
        <f t="shared" si="14"/>
        <v>111.47270577791075</v>
      </c>
      <c r="I30" s="279">
        <f t="shared" si="14"/>
        <v>113.25766344345172</v>
      </c>
      <c r="J30" s="279">
        <f t="shared" si="14"/>
        <v>117.79552459519</v>
      </c>
      <c r="K30" s="279">
        <f t="shared" si="14"/>
        <v>120.49057684277315</v>
      </c>
      <c r="L30" s="279">
        <f t="shared" si="14"/>
        <v>120.5898116098541</v>
      </c>
      <c r="M30" s="279">
        <f t="shared" si="14"/>
        <v>122.80671940605237</v>
      </c>
      <c r="N30" s="279">
        <f t="shared" si="14"/>
        <v>124.45841363432977</v>
      </c>
      <c r="O30" s="279">
        <f t="shared" si="14"/>
        <v>125.80087620453439</v>
      </c>
      <c r="P30" s="279">
        <f t="shared" si="14"/>
        <v>128.8592735395668</v>
      </c>
      <c r="Q30" s="279">
        <f t="shared" si="14"/>
        <v>129.02145450005204</v>
      </c>
      <c r="R30" s="279">
        <f t="shared" si="14"/>
        <v>131.94648231363522</v>
      </c>
      <c r="S30" s="279">
        <f t="shared" si="14"/>
        <v>134.10871691936279</v>
      </c>
      <c r="T30" s="279">
        <f t="shared" si="14"/>
        <v>132.33908407151503</v>
      </c>
      <c r="U30" s="279">
        <f t="shared" si="14"/>
        <v>129.54651933763193</v>
      </c>
      <c r="V30" s="279">
        <f t="shared" si="14"/>
        <v>129.25646419655763</v>
      </c>
      <c r="W30" s="279">
        <f t="shared" si="14"/>
        <v>128.62241171694268</v>
      </c>
      <c r="X30" s="279">
        <f t="shared" si="14"/>
        <v>123.83224150639013</v>
      </c>
      <c r="Y30" s="279">
        <f t="shared" si="14"/>
        <v>122.81697035312813</v>
      </c>
      <c r="Z30" s="279">
        <f t="shared" si="14"/>
        <v>124.84136663516435</v>
      </c>
      <c r="AA30" s="279">
        <f t="shared" si="14"/>
        <v>126.53207716049968</v>
      </c>
      <c r="AB30" s="279">
        <f t="shared" si="14"/>
        <v>129.3043043975529</v>
      </c>
      <c r="AC30" s="279">
        <f t="shared" si="14"/>
        <v>131.8918764622216</v>
      </c>
      <c r="AD30" s="279">
        <f t="shared" si="14"/>
        <v>132.47187204883991</v>
      </c>
      <c r="AE30" s="279">
        <f t="shared" si="14"/>
        <v>133.76055589498668</v>
      </c>
      <c r="AF30" s="279">
        <f t="shared" si="14"/>
        <v>117.90807991614133</v>
      </c>
      <c r="AG30" s="279">
        <f t="shared" si="14"/>
        <v>127.09929404464016</v>
      </c>
      <c r="AH30" s="279">
        <f t="shared" ref="AH30" si="15">AH14/$B$14*100</f>
        <v>130.24413885662099</v>
      </c>
      <c r="AI30" s="261"/>
      <c r="AJ30" s="261"/>
      <c r="AM30" s="249">
        <f t="shared" si="11"/>
        <v>0.33760555894986677</v>
      </c>
      <c r="AN30" s="249">
        <f>AF30/B30-1</f>
        <v>0.1790807991614134</v>
      </c>
      <c r="AO30" s="249">
        <f t="shared" si="13"/>
        <v>-2.6288893723844686E-2</v>
      </c>
    </row>
    <row r="31" spans="1:62" ht="13" x14ac:dyDescent="0.25">
      <c r="A31" s="262" t="s">
        <v>81</v>
      </c>
      <c r="B31" s="279">
        <v>100</v>
      </c>
      <c r="C31" s="279">
        <f>C15/$B$15*100</f>
        <v>93.739490641007677</v>
      </c>
      <c r="D31" s="279">
        <f t="shared" ref="D31:AG31" si="16">D15/$B$15*100</f>
        <v>93.264034425681814</v>
      </c>
      <c r="E31" s="279">
        <f t="shared" si="16"/>
        <v>89.703458962727026</v>
      </c>
      <c r="F31" s="279">
        <f t="shared" si="16"/>
        <v>84.451042678878608</v>
      </c>
      <c r="G31" s="279">
        <f t="shared" si="16"/>
        <v>85.330660337001163</v>
      </c>
      <c r="H31" s="279">
        <f t="shared" si="16"/>
        <v>91.418161812749403</v>
      </c>
      <c r="I31" s="279">
        <f t="shared" si="16"/>
        <v>97.174340477946473</v>
      </c>
      <c r="J31" s="279">
        <f t="shared" si="16"/>
        <v>103.55632100619503</v>
      </c>
      <c r="K31" s="279">
        <f t="shared" si="16"/>
        <v>108.09876257014884</v>
      </c>
      <c r="L31" s="279">
        <f t="shared" si="16"/>
        <v>114.36497082678707</v>
      </c>
      <c r="M31" s="279">
        <f t="shared" si="16"/>
        <v>111.55544535573061</v>
      </c>
      <c r="N31" s="279">
        <f t="shared" si="16"/>
        <v>104.6010255434697</v>
      </c>
      <c r="O31" s="279">
        <f t="shared" si="16"/>
        <v>105.42935694658007</v>
      </c>
      <c r="P31" s="279">
        <f t="shared" si="16"/>
        <v>109.22387495405464</v>
      </c>
      <c r="Q31" s="279">
        <f t="shared" si="16"/>
        <v>116.93526065657534</v>
      </c>
      <c r="R31" s="279">
        <f t="shared" si="16"/>
        <v>119.40930923510116</v>
      </c>
      <c r="S31" s="279">
        <f t="shared" si="16"/>
        <v>125.01628174531669</v>
      </c>
      <c r="T31" s="279">
        <f t="shared" si="16"/>
        <v>121.137402080817</v>
      </c>
      <c r="U31" s="279">
        <f t="shared" si="16"/>
        <v>109.7869081652016</v>
      </c>
      <c r="V31" s="279">
        <f t="shared" si="16"/>
        <v>112.95404699164835</v>
      </c>
      <c r="W31" s="279">
        <f t="shared" si="16"/>
        <v>120.04221811057383</v>
      </c>
      <c r="X31" s="279">
        <f t="shared" si="16"/>
        <v>111.19586895642253</v>
      </c>
      <c r="Y31" s="279">
        <f t="shared" si="16"/>
        <v>103.91003408440753</v>
      </c>
      <c r="Z31" s="279">
        <f t="shared" si="16"/>
        <v>104.33963575426151</v>
      </c>
      <c r="AA31" s="279">
        <f t="shared" si="16"/>
        <v>108.38098156019691</v>
      </c>
      <c r="AB31" s="279">
        <f t="shared" si="16"/>
        <v>114.81226426863348</v>
      </c>
      <c r="AC31" s="279">
        <f t="shared" si="16"/>
        <v>120.06449318622533</v>
      </c>
      <c r="AD31" s="279">
        <f t="shared" si="16"/>
        <v>125.35485735070806</v>
      </c>
      <c r="AE31" s="279">
        <f t="shared" si="16"/>
        <v>130.13128925669608</v>
      </c>
      <c r="AF31" s="279">
        <f t="shared" si="16"/>
        <v>60.61571563155573</v>
      </c>
      <c r="AG31" s="279">
        <f t="shared" si="16"/>
        <v>82.731604051126141</v>
      </c>
      <c r="AH31" s="279">
        <f t="shared" ref="AH31" si="17">AH15/$B$15*100</f>
        <v>119.15735945499361</v>
      </c>
      <c r="AI31" s="261"/>
      <c r="AJ31" s="261"/>
      <c r="AM31" s="249">
        <f t="shared" si="11"/>
        <v>0.30131289256696081</v>
      </c>
      <c r="AN31" s="249">
        <f>AF31/B31-1</f>
        <v>-0.39384284368444267</v>
      </c>
      <c r="AO31" s="249">
        <f t="shared" si="13"/>
        <v>-8.4329678622144244E-2</v>
      </c>
    </row>
    <row r="32" spans="1:62" ht="13" x14ac:dyDescent="0.25">
      <c r="A32" s="264" t="s">
        <v>79</v>
      </c>
      <c r="B32" s="280">
        <v>100</v>
      </c>
      <c r="C32" s="280">
        <f>C16/$B$16*100</f>
        <v>103.19789456449342</v>
      </c>
      <c r="D32" s="280">
        <f t="shared" ref="D32:AG32" si="18">D16/$B$16*100</f>
        <v>103.70879922994736</v>
      </c>
      <c r="E32" s="280">
        <f t="shared" si="18"/>
        <v>99.309795409899309</v>
      </c>
      <c r="F32" s="280">
        <f t="shared" si="18"/>
        <v>101.67060809041173</v>
      </c>
      <c r="G32" s="280">
        <f t="shared" si="18"/>
        <v>97.874670167236971</v>
      </c>
      <c r="H32" s="280">
        <f t="shared" si="18"/>
        <v>107.03666564584016</v>
      </c>
      <c r="I32" s="280">
        <f t="shared" si="18"/>
        <v>103.31730097402902</v>
      </c>
      <c r="J32" s="280">
        <f t="shared" si="18"/>
        <v>104.14148588459679</v>
      </c>
      <c r="K32" s="280">
        <f t="shared" si="18"/>
        <v>112.69158442283363</v>
      </c>
      <c r="L32" s="280">
        <f t="shared" si="18"/>
        <v>100.36063212472337</v>
      </c>
      <c r="M32" s="280">
        <f t="shared" si="18"/>
        <v>103.41473481327024</v>
      </c>
      <c r="N32" s="280">
        <f t="shared" si="18"/>
        <v>102.51483212851026</v>
      </c>
      <c r="O32" s="280">
        <f t="shared" si="18"/>
        <v>107.99919146604657</v>
      </c>
      <c r="P32" s="280">
        <f t="shared" si="18"/>
        <v>109.64839883656761</v>
      </c>
      <c r="Q32" s="280">
        <f t="shared" si="18"/>
        <v>107.6086815367906</v>
      </c>
      <c r="R32" s="280">
        <f t="shared" si="18"/>
        <v>110.23703010761577</v>
      </c>
      <c r="S32" s="280">
        <f t="shared" si="18"/>
        <v>107.37823455815094</v>
      </c>
      <c r="T32" s="280">
        <f t="shared" si="18"/>
        <v>105.37459256060964</v>
      </c>
      <c r="U32" s="280">
        <f t="shared" si="18"/>
        <v>102.19031208096818</v>
      </c>
      <c r="V32" s="280">
        <f t="shared" si="18"/>
        <v>96.896279635509359</v>
      </c>
      <c r="W32" s="280">
        <f t="shared" si="18"/>
        <v>87.108936780195663</v>
      </c>
      <c r="X32" s="280">
        <f t="shared" si="18"/>
        <v>84.377835793625451</v>
      </c>
      <c r="Y32" s="280">
        <f t="shared" si="18"/>
        <v>76.572746627506504</v>
      </c>
      <c r="Z32" s="280">
        <f t="shared" si="18"/>
        <v>70.944542550039358</v>
      </c>
      <c r="AA32" s="280">
        <f t="shared" si="18"/>
        <v>75.311015712918348</v>
      </c>
      <c r="AB32" s="280">
        <f t="shared" si="18"/>
        <v>78.222110751233018</v>
      </c>
      <c r="AC32" s="280">
        <f t="shared" si="18"/>
        <v>82.196974413983327</v>
      </c>
      <c r="AD32" s="280">
        <f t="shared" si="18"/>
        <v>79.594453806809298</v>
      </c>
      <c r="AE32" s="280">
        <f t="shared" si="18"/>
        <v>80.440110229037998</v>
      </c>
      <c r="AF32" s="280">
        <f t="shared" si="18"/>
        <v>68.340560138778713</v>
      </c>
      <c r="AG32" s="280">
        <f t="shared" si="18"/>
        <v>75.856481012537074</v>
      </c>
      <c r="AH32" s="280">
        <f t="shared" ref="AH32" si="19">AH16/$B$16*100</f>
        <v>79.031405946024194</v>
      </c>
      <c r="AI32" s="261"/>
      <c r="AJ32" s="261"/>
      <c r="AM32" s="249">
        <f t="shared" si="11"/>
        <v>-0.19559889770962002</v>
      </c>
      <c r="AN32" s="249">
        <f>AF32/B32-1</f>
        <v>-0.31659439861221284</v>
      </c>
      <c r="AO32" s="249">
        <f t="shared" si="13"/>
        <v>-1.75124608730991E-2</v>
      </c>
    </row>
    <row r="33" spans="1:41" x14ac:dyDescent="0.25"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G33" s="261"/>
      <c r="AH33" s="261"/>
      <c r="AI33" s="261"/>
      <c r="AJ33" s="261"/>
      <c r="AO33" s="249"/>
    </row>
    <row r="34" spans="1:41" ht="13" x14ac:dyDescent="0.25">
      <c r="A34" s="269" t="s">
        <v>348</v>
      </c>
    </row>
    <row r="35" spans="1:41" x14ac:dyDescent="0.25">
      <c r="D35" s="28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</row>
    <row r="55" spans="3:32" x14ac:dyDescent="0.25"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</row>
    <row r="56" spans="3:32" x14ac:dyDescent="0.25"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</row>
    <row r="57" spans="3:32" x14ac:dyDescent="0.25"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</row>
    <row r="58" spans="3:32" x14ac:dyDescent="0.25"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</row>
    <row r="59" spans="3:32" x14ac:dyDescent="0.25"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</row>
    <row r="61" spans="3:32" x14ac:dyDescent="0.25"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</row>
    <row r="62" spans="3:32" x14ac:dyDescent="0.25"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</row>
    <row r="74" spans="2:2" ht="15" customHeight="1" x14ac:dyDescent="0.3">
      <c r="B74" s="271" t="s">
        <v>337</v>
      </c>
    </row>
  </sheetData>
  <sortState xmlns:xlrd2="http://schemas.microsoft.com/office/spreadsheetml/2017/richdata2" ref="A10:AD13">
    <sortCondition descending="1" ref="AD9"/>
  </sortState>
  <hyperlinks>
    <hyperlink ref="A2" r:id="rId1" xr:uid="{00000000-0004-0000-1300-000000000000}"/>
    <hyperlink ref="B2" r:id="rId2" xr:uid="{00000000-0004-0000-1300-000001000000}"/>
  </hyperlinks>
  <pageMargins left="0.75" right="0.75" top="1" bottom="1" header="0.5" footer="0.5"/>
  <pageSetup paperSize="150" orientation="portrait" horizontalDpi="2400" verticalDpi="24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15</vt:i4>
      </vt:variant>
    </vt:vector>
  </HeadingPairs>
  <TitlesOfParts>
    <vt:vector size="28" baseType="lpstr">
      <vt:lpstr>Figures &amp; Tables</vt:lpstr>
      <vt:lpstr>DATA-1</vt:lpstr>
      <vt:lpstr>DATA-2</vt:lpstr>
      <vt:lpstr>DATA-3</vt:lpstr>
      <vt:lpstr>DATA-4</vt:lpstr>
      <vt:lpstr>M1</vt:lpstr>
      <vt:lpstr>M2</vt:lpstr>
      <vt:lpstr>DATA-5</vt:lpstr>
      <vt:lpstr>DATA-6</vt:lpstr>
      <vt:lpstr>DATA-7</vt:lpstr>
      <vt:lpstr>DATA-8</vt:lpstr>
      <vt:lpstr>DATA-9</vt:lpstr>
      <vt:lpstr>DATA-10</vt:lpstr>
      <vt:lpstr>F1</vt:lpstr>
      <vt:lpstr>F4</vt:lpstr>
      <vt:lpstr>F5</vt:lpstr>
      <vt:lpstr>F9</vt:lpstr>
      <vt:lpstr>F13</vt:lpstr>
      <vt:lpstr>F2</vt:lpstr>
      <vt:lpstr>F3</vt:lpstr>
      <vt:lpstr>F-6</vt:lpstr>
      <vt:lpstr>F8</vt:lpstr>
      <vt:lpstr>F11</vt:lpstr>
      <vt:lpstr>F15</vt:lpstr>
      <vt:lpstr>F-7</vt:lpstr>
      <vt:lpstr>F14</vt:lpstr>
      <vt:lpstr>F10</vt:lpstr>
      <vt:lpstr>F12</vt:lpstr>
    </vt:vector>
  </TitlesOfParts>
  <Manager>Gita.BERGERE@ec.europa.eu</Manager>
  <Company>European Commission - Eurostat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trends 2014</dc:title>
  <dc:subject>Energy trends</dc:subject>
  <dc:creator>STURC Marek (ESTAT)</dc:creator>
  <dc:description>2014 data</dc:description>
  <cp:lastModifiedBy>DIAZ ALONSO Fernando (ESTAT)</cp:lastModifiedBy>
  <cp:lastPrinted>2016-07-11T07:00:27Z</cp:lastPrinted>
  <dcterms:created xsi:type="dcterms:W3CDTF">2016-06-21T06:22:11Z</dcterms:created>
  <dcterms:modified xsi:type="dcterms:W3CDTF">2024-08-23T08:39:34Z</dcterms:modified>
  <cp:category>SE article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2024-05-03T09:48:46Z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dacef92e-f3fa-4513-b136-8277ca7b57ff</vt:lpwstr>
  </property>
  <property fmtid="{D5CDD505-2E9C-101B-9397-08002B2CF9AE}" pid="8" name="MSIP_Label_6bd9ddd1-4d20-43f6-abfa-fc3c07406f94_ContentBits">
    <vt:lpwstr>0</vt:lpwstr>
  </property>
</Properties>
</file>