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2. Annual data - overview\Extra-EA\2024\"/>
    </mc:Choice>
  </mc:AlternateContent>
  <xr:revisionPtr revIDLastSave="0" documentId="8_{34B705E9-5F17-4C5F-B6B0-D12B1BB1D2AF}" xr6:coauthVersionLast="47" xr6:coauthVersionMax="47" xr10:uidLastSave="{00000000-0000-0000-0000-000000000000}"/>
  <bookViews>
    <workbookView xWindow="-108" yWindow="-108" windowWidth="23256" windowHeight="12576" firstSheet="1" activeTab="10" xr2:uid="{00000000-000D-0000-FFFF-FFFF00000000}"/>
  </bookViews>
  <sheets>
    <sheet name="Contents" sheetId="9" r:id="rId1"/>
    <sheet name="DATA MS" sheetId="21" r:id="rId2"/>
    <sheet name="Figure 1" sheetId="2" r:id="rId3"/>
    <sheet name="Figure 2" sheetId="16" r:id="rId4"/>
    <sheet name="Figure 3" sheetId="17" r:id="rId5"/>
    <sheet name="Figure 4" sheetId="19" r:id="rId6"/>
    <sheet name="Figure 5" sheetId="18" r:id="rId7"/>
    <sheet name="Figure 6" sheetId="22" r:id="rId8"/>
    <sheet name="Figure 7" sheetId="23" r:id="rId9"/>
    <sheet name="Figure 8" sheetId="24" r:id="rId10"/>
    <sheet name="Figure 9" sheetId="8" r:id="rId11"/>
  </sheets>
  <definedNames>
    <definedName name="countries">Contents!$D$2:$F$35</definedName>
    <definedName name="expFig">Contents!$A$2:$B$10</definedName>
    <definedName name="Figure1">'Figure 1'!$A$1:$I$41</definedName>
    <definedName name="Figure2">'Figure 2'!$A$1:$U$26</definedName>
    <definedName name="Figure3">'Figure 3'!$A$1:$U$26</definedName>
    <definedName name="Figure4">'Figure 4'!$A$1:$P$34</definedName>
    <definedName name="Figure5">'Figure 5'!$A$1:$P$34</definedName>
    <definedName name="Figure6">'Figure 6'!$A$1:$P$34</definedName>
    <definedName name="Figure7">'Figure 7'!$A$1:$P$34</definedName>
    <definedName name="Figure8">'Figure 8'!$A$1:$P$34</definedName>
    <definedName name="Figure9">'Figure 9'!$A$1:$I$37</definedName>
    <definedName name="year">Contents!$I$4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8" l="1"/>
  <c r="E46" i="8"/>
  <c r="C46" i="8"/>
  <c r="B46" i="8"/>
  <c r="F45" i="8"/>
  <c r="E45" i="8"/>
  <c r="C45" i="8"/>
  <c r="B45" i="8"/>
  <c r="F30" i="17"/>
  <c r="F31" i="17"/>
  <c r="F32" i="17"/>
  <c r="F33" i="17"/>
  <c r="F34" i="17"/>
  <c r="F30" i="16"/>
  <c r="F31" i="16"/>
  <c r="F32" i="16"/>
  <c r="F33" i="16"/>
  <c r="F34" i="16"/>
  <c r="F35" i="17"/>
  <c r="F29" i="17"/>
  <c r="F35" i="16"/>
  <c r="F29" i="16"/>
  <c r="F36" i="17" l="1"/>
  <c r="F36" i="16"/>
  <c r="F47" i="8"/>
  <c r="E47" i="8"/>
  <c r="C47" i="8"/>
  <c r="B47" i="8"/>
  <c r="D47" i="8" s="1"/>
  <c r="D46" i="8"/>
  <c r="D45" i="8"/>
  <c r="F44" i="8"/>
  <c r="E44" i="8"/>
  <c r="C44" i="8"/>
  <c r="B44" i="8"/>
  <c r="F43" i="8"/>
  <c r="E43" i="8"/>
  <c r="C43" i="8"/>
  <c r="B43" i="8"/>
  <c r="F42" i="8"/>
  <c r="E42" i="8"/>
  <c r="C42" i="8"/>
  <c r="B42" i="8"/>
  <c r="B41" i="8"/>
  <c r="C41" i="8"/>
  <c r="D41" i="8"/>
  <c r="E41" i="8"/>
  <c r="F41" i="8"/>
  <c r="G41" i="8"/>
  <c r="I44" i="8"/>
  <c r="I45" i="8" s="1"/>
  <c r="I46" i="8" s="1"/>
  <c r="I47" i="8" s="1"/>
  <c r="H44" i="8"/>
  <c r="H45" i="8" s="1"/>
  <c r="H46" i="8" s="1"/>
  <c r="H47" i="8" s="1"/>
  <c r="I43" i="8"/>
  <c r="H43" i="8"/>
  <c r="J42" i="8"/>
  <c r="J43" i="8" s="1"/>
  <c r="J44" i="8" s="1"/>
  <c r="J45" i="8" s="1"/>
  <c r="J46" i="8" s="1"/>
  <c r="J47" i="8" s="1"/>
  <c r="I42" i="8"/>
  <c r="H42" i="8"/>
  <c r="C47" i="2"/>
  <c r="D47" i="2"/>
  <c r="E47" i="2"/>
  <c r="F47" i="2"/>
  <c r="G47" i="2"/>
  <c r="H47" i="2"/>
  <c r="I47" i="2"/>
  <c r="J47" i="2"/>
  <c r="K47" i="2"/>
  <c r="L47" i="2"/>
  <c r="B47" i="2"/>
  <c r="G45" i="8" l="1"/>
  <c r="G42" i="8"/>
  <c r="G46" i="8"/>
  <c r="G44" i="8"/>
  <c r="D42" i="8"/>
  <c r="D43" i="8"/>
  <c r="G43" i="8"/>
  <c r="G47" i="8"/>
  <c r="D44" i="8"/>
  <c r="H103" i="21"/>
  <c r="H80" i="21"/>
  <c r="H38" i="21"/>
  <c r="I38" i="21" s="1"/>
  <c r="H39" i="21"/>
  <c r="I39" i="21" s="1"/>
  <c r="H40" i="21"/>
  <c r="I40" i="21" s="1"/>
  <c r="H41" i="21"/>
  <c r="I41" i="21" s="1"/>
  <c r="H42" i="21"/>
  <c r="I42" i="21" s="1"/>
  <c r="H43" i="21"/>
  <c r="I43" i="21" s="1"/>
  <c r="H44" i="21"/>
  <c r="I44" i="21" s="1"/>
  <c r="H45" i="21"/>
  <c r="I45" i="21" s="1"/>
  <c r="H46" i="21"/>
  <c r="I46" i="21" s="1"/>
  <c r="H47" i="21"/>
  <c r="I47" i="21" s="1"/>
  <c r="H48" i="21"/>
  <c r="I48" i="21" s="1"/>
  <c r="H49" i="21"/>
  <c r="I49" i="21" s="1"/>
  <c r="H50" i="21"/>
  <c r="I50" i="21" s="1"/>
  <c r="H51" i="21"/>
  <c r="I51" i="21" s="1"/>
  <c r="H52" i="21"/>
  <c r="I52" i="21" s="1"/>
  <c r="H53" i="21"/>
  <c r="I53" i="21" s="1"/>
  <c r="H54" i="21"/>
  <c r="I54" i="21" s="1"/>
  <c r="H55" i="21"/>
  <c r="I55" i="21" s="1"/>
  <c r="H56" i="21"/>
  <c r="I56" i="21" s="1"/>
  <c r="H32" i="21"/>
  <c r="I32" i="21" s="1"/>
  <c r="H127" i="21" l="1"/>
  <c r="B44" i="2"/>
  <c r="C44" i="2"/>
  <c r="D44" i="2"/>
  <c r="C45" i="2"/>
  <c r="C56" i="2" l="1"/>
  <c r="B48" i="2" s="1"/>
  <c r="B56" i="2"/>
  <c r="B46" i="2"/>
  <c r="C46" i="2"/>
  <c r="B45" i="2"/>
  <c r="D56" i="2"/>
  <c r="C48" i="2" s="1"/>
  <c r="F44" i="2" l="1"/>
  <c r="G44" i="2"/>
  <c r="H44" i="2"/>
  <c r="I44" i="2"/>
  <c r="J44" i="2"/>
  <c r="K44" i="2"/>
  <c r="L44" i="2"/>
  <c r="A1" i="2" s="1"/>
  <c r="E44" i="2"/>
  <c r="B9" i="9" l="1"/>
  <c r="B8" i="9"/>
  <c r="B7" i="9"/>
  <c r="B6" i="9"/>
  <c r="B5" i="9"/>
  <c r="B4" i="9"/>
  <c r="B3" i="9"/>
  <c r="A1" i="8"/>
  <c r="B10" i="9" s="1"/>
  <c r="H118" i="21"/>
  <c r="H102" i="21"/>
  <c r="H101" i="21"/>
  <c r="H100" i="21"/>
  <c r="H99" i="21"/>
  <c r="I99" i="21" s="1"/>
  <c r="H98" i="21"/>
  <c r="H97" i="21"/>
  <c r="I97" i="21" s="1"/>
  <c r="H96" i="21"/>
  <c r="H95" i="21"/>
  <c r="H94" i="21"/>
  <c r="H93" i="21"/>
  <c r="H92" i="21"/>
  <c r="H91" i="21"/>
  <c r="H90" i="21"/>
  <c r="H89" i="21"/>
  <c r="H88" i="21"/>
  <c r="H87" i="21"/>
  <c r="H86" i="21"/>
  <c r="H85" i="21"/>
  <c r="H84" i="21"/>
  <c r="H62" i="21"/>
  <c r="I62" i="21" s="1"/>
  <c r="H63" i="21"/>
  <c r="H64" i="21"/>
  <c r="I64" i="21" s="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I77" i="21" s="1"/>
  <c r="H78" i="21"/>
  <c r="H79" i="21"/>
  <c r="I79" i="21" s="1"/>
  <c r="H61" i="21"/>
  <c r="H37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I18" i="21" l="1"/>
  <c r="J18" i="21"/>
  <c r="I20" i="21"/>
  <c r="J20" i="21"/>
  <c r="I75" i="21"/>
  <c r="H110" i="21"/>
  <c r="I86" i="21"/>
  <c r="H126" i="21"/>
  <c r="I102" i="21"/>
  <c r="I19" i="21"/>
  <c r="J19" i="21"/>
  <c r="I89" i="21"/>
  <c r="I74" i="21"/>
  <c r="I84" i="21"/>
  <c r="I103" i="21"/>
  <c r="I73" i="21"/>
  <c r="I21" i="21"/>
  <c r="J21" i="21"/>
  <c r="I92" i="21"/>
  <c r="I17" i="21"/>
  <c r="J17" i="21"/>
  <c r="I61" i="21"/>
  <c r="I80" i="21"/>
  <c r="I78" i="21"/>
  <c r="I101" i="21"/>
  <c r="I88" i="21"/>
  <c r="I25" i="21"/>
  <c r="J25" i="21"/>
  <c r="I26" i="21"/>
  <c r="J26" i="21"/>
  <c r="I27" i="21"/>
  <c r="J27" i="21"/>
  <c r="I93" i="21"/>
  <c r="I100" i="21"/>
  <c r="I71" i="21"/>
  <c r="I30" i="21"/>
  <c r="J30" i="21"/>
  <c r="I63" i="21"/>
  <c r="I85" i="21"/>
  <c r="I23" i="21"/>
  <c r="J23" i="21"/>
  <c r="I70" i="21"/>
  <c r="I28" i="21"/>
  <c r="J28" i="21"/>
  <c r="I14" i="21"/>
  <c r="J14" i="21"/>
  <c r="H122" i="21"/>
  <c r="I98" i="21"/>
  <c r="I76" i="21"/>
  <c r="I22" i="21"/>
  <c r="J22" i="21"/>
  <c r="I87" i="21"/>
  <c r="I24" i="21"/>
  <c r="J24" i="21"/>
  <c r="I72" i="21"/>
  <c r="H114" i="21"/>
  <c r="I90" i="21"/>
  <c r="I91" i="21"/>
  <c r="I69" i="21"/>
  <c r="I13" i="21"/>
  <c r="J13" i="21"/>
  <c r="J32" i="21"/>
  <c r="I29" i="21"/>
  <c r="J29" i="21"/>
  <c r="I68" i="21"/>
  <c r="I67" i="21"/>
  <c r="I94" i="21"/>
  <c r="I15" i="21"/>
  <c r="J15" i="21"/>
  <c r="I31" i="21"/>
  <c r="J31" i="21"/>
  <c r="I66" i="21"/>
  <c r="I95" i="21"/>
  <c r="I16" i="21"/>
  <c r="J16" i="21"/>
  <c r="J54" i="21"/>
  <c r="J49" i="21"/>
  <c r="J37" i="21"/>
  <c r="J51" i="21"/>
  <c r="J38" i="21"/>
  <c r="J39" i="21"/>
  <c r="J40" i="21"/>
  <c r="J41" i="21"/>
  <c r="J56" i="21"/>
  <c r="J55" i="21"/>
  <c r="J53" i="21"/>
  <c r="J47" i="21"/>
  <c r="J45" i="21"/>
  <c r="J44" i="21"/>
  <c r="J43" i="21"/>
  <c r="J42" i="21"/>
  <c r="J52" i="21"/>
  <c r="J50" i="21"/>
  <c r="J48" i="21"/>
  <c r="J46" i="21"/>
  <c r="I65" i="21"/>
  <c r="I96" i="21"/>
  <c r="I37" i="21"/>
  <c r="H123" i="21"/>
  <c r="H111" i="21"/>
  <c r="H119" i="21"/>
  <c r="H109" i="21"/>
  <c r="H113" i="21"/>
  <c r="H117" i="21"/>
  <c r="H121" i="21"/>
  <c r="H125" i="21"/>
  <c r="H115" i="21"/>
  <c r="H108" i="21"/>
  <c r="H112" i="21"/>
  <c r="H116" i="21"/>
  <c r="H120" i="21"/>
  <c r="H124" i="21"/>
  <c r="D40" i="8"/>
  <c r="C40" i="8"/>
  <c r="C50" i="8"/>
  <c r="B50" i="8"/>
  <c r="B40" i="8"/>
  <c r="I116" i="21" l="1"/>
  <c r="L49" i="21"/>
  <c r="L51" i="21"/>
  <c r="L52" i="21"/>
  <c r="L56" i="21"/>
  <c r="L53" i="21"/>
  <c r="L38" i="21"/>
  <c r="L54" i="21"/>
  <c r="L39" i="21"/>
  <c r="L55" i="21"/>
  <c r="L40" i="21"/>
  <c r="L37" i="21"/>
  <c r="L41" i="21"/>
  <c r="L42" i="21"/>
  <c r="L43" i="21"/>
  <c r="L44" i="21"/>
  <c r="L45" i="21"/>
  <c r="L50" i="21"/>
  <c r="L46" i="21"/>
  <c r="L47" i="21"/>
  <c r="L48" i="21"/>
  <c r="I112" i="21"/>
  <c r="L24" i="21"/>
  <c r="L22" i="21"/>
  <c r="L20" i="21"/>
  <c r="L19" i="21"/>
  <c r="L31" i="21"/>
  <c r="L13" i="21"/>
  <c r="L18" i="21"/>
  <c r="L17" i="21"/>
  <c r="L15" i="21"/>
  <c r="L14" i="21"/>
  <c r="L29" i="21"/>
  <c r="L28" i="21"/>
  <c r="L32" i="21"/>
  <c r="L27" i="21"/>
  <c r="L16" i="21"/>
  <c r="L26" i="21"/>
  <c r="L30" i="21"/>
  <c r="L25" i="21"/>
  <c r="L23" i="21"/>
  <c r="L21" i="21"/>
  <c r="K85" i="21"/>
  <c r="K88" i="21"/>
  <c r="K89" i="21"/>
  <c r="K93" i="21"/>
  <c r="K97" i="21"/>
  <c r="K100" i="21"/>
  <c r="K101" i="21"/>
  <c r="K84" i="21"/>
  <c r="K98" i="21"/>
  <c r="K94" i="21"/>
  <c r="K102" i="21"/>
  <c r="K90" i="21"/>
  <c r="K91" i="21"/>
  <c r="K87" i="21"/>
  <c r="K103" i="21"/>
  <c r="K99" i="21"/>
  <c r="K92" i="21"/>
  <c r="K95" i="21"/>
  <c r="I108" i="21"/>
  <c r="I127" i="21"/>
  <c r="I115" i="21"/>
  <c r="I125" i="21"/>
  <c r="K96" i="21"/>
  <c r="I121" i="21"/>
  <c r="I117" i="21"/>
  <c r="I114" i="21"/>
  <c r="I118" i="21"/>
  <c r="I113" i="21"/>
  <c r="I109" i="21"/>
  <c r="K80" i="21"/>
  <c r="K62" i="21"/>
  <c r="K65" i="21"/>
  <c r="K66" i="21"/>
  <c r="K69" i="21"/>
  <c r="K70" i="21"/>
  <c r="K73" i="21"/>
  <c r="K74" i="21"/>
  <c r="K77" i="21"/>
  <c r="K78" i="21"/>
  <c r="K61" i="21"/>
  <c r="K76" i="21"/>
  <c r="K72" i="21"/>
  <c r="K68" i="21"/>
  <c r="K71" i="21"/>
  <c r="K64" i="21"/>
  <c r="K79" i="21"/>
  <c r="K75" i="21"/>
  <c r="K67" i="21"/>
  <c r="I126" i="21"/>
  <c r="I119" i="21"/>
  <c r="I111" i="21"/>
  <c r="K86" i="21"/>
  <c r="I110" i="21"/>
  <c r="I123" i="21"/>
  <c r="I124" i="21"/>
  <c r="K63" i="21"/>
  <c r="I120" i="21"/>
  <c r="I122" i="21"/>
  <c r="N54" i="2"/>
  <c r="D46" i="2"/>
  <c r="N55" i="2"/>
  <c r="L56" i="2"/>
  <c r="K48" i="2" s="1"/>
  <c r="K56" i="2"/>
  <c r="J48" i="2" s="1"/>
  <c r="B53" i="22" l="1"/>
  <c r="A53" i="22"/>
  <c r="A53" i="23"/>
  <c r="B53" i="23"/>
  <c r="A38" i="19"/>
  <c r="B38" i="19"/>
  <c r="C38" i="19"/>
  <c r="A44" i="18"/>
  <c r="C44" i="18"/>
  <c r="B44" i="18"/>
  <c r="A54" i="23"/>
  <c r="B54" i="23"/>
  <c r="B50" i="23"/>
  <c r="A50" i="23"/>
  <c r="A39" i="19"/>
  <c r="B39" i="19"/>
  <c r="C39" i="19"/>
  <c r="A43" i="18"/>
  <c r="C43" i="18"/>
  <c r="B43" i="18"/>
  <c r="A39" i="23"/>
  <c r="B39" i="23"/>
  <c r="B49" i="22"/>
  <c r="A49" i="22"/>
  <c r="A46" i="23"/>
  <c r="B46" i="23"/>
  <c r="A41" i="19"/>
  <c r="B41" i="19"/>
  <c r="C41" i="19"/>
  <c r="A42" i="18"/>
  <c r="C42" i="18"/>
  <c r="B42" i="18"/>
  <c r="A41" i="18"/>
  <c r="C41" i="18"/>
  <c r="B41" i="18"/>
  <c r="B46" i="22"/>
  <c r="A46" i="22"/>
  <c r="C42" i="19"/>
  <c r="A42" i="19"/>
  <c r="B42" i="19"/>
  <c r="C37" i="18"/>
  <c r="B37" i="18"/>
  <c r="A37" i="18"/>
  <c r="B54" i="22"/>
  <c r="A54" i="22"/>
  <c r="B42" i="22"/>
  <c r="A42" i="22"/>
  <c r="A45" i="23"/>
  <c r="B45" i="23"/>
  <c r="A38" i="23"/>
  <c r="B38" i="23"/>
  <c r="A55" i="19"/>
  <c r="B55" i="19"/>
  <c r="C55" i="19"/>
  <c r="A40" i="18"/>
  <c r="C40" i="18"/>
  <c r="B40" i="18"/>
  <c r="C45" i="18"/>
  <c r="A45" i="18"/>
  <c r="B45" i="18"/>
  <c r="K116" i="21"/>
  <c r="K118" i="21"/>
  <c r="K119" i="21"/>
  <c r="K120" i="21"/>
  <c r="K124" i="21"/>
  <c r="K121" i="21"/>
  <c r="K122" i="21"/>
  <c r="K123" i="21"/>
  <c r="K109" i="21"/>
  <c r="K125" i="21"/>
  <c r="K110" i="21"/>
  <c r="K126" i="21"/>
  <c r="K111" i="21"/>
  <c r="K127" i="21"/>
  <c r="K112" i="21"/>
  <c r="K108" i="21"/>
  <c r="K113" i="21"/>
  <c r="K117" i="21"/>
  <c r="K114" i="21"/>
  <c r="K115" i="21"/>
  <c r="B43" i="22"/>
  <c r="A43" i="22"/>
  <c r="B41" i="22"/>
  <c r="A41" i="22"/>
  <c r="A52" i="23"/>
  <c r="B52" i="23"/>
  <c r="B45" i="19"/>
  <c r="C45" i="19"/>
  <c r="A45" i="19"/>
  <c r="B43" i="19"/>
  <c r="C43" i="19"/>
  <c r="A43" i="19"/>
  <c r="A55" i="18"/>
  <c r="C55" i="18"/>
  <c r="B55" i="18"/>
  <c r="A53" i="19"/>
  <c r="B53" i="19"/>
  <c r="C53" i="19"/>
  <c r="A48" i="23"/>
  <c r="B48" i="23"/>
  <c r="B51" i="22"/>
  <c r="A51" i="22"/>
  <c r="B38" i="22"/>
  <c r="A38" i="22"/>
  <c r="A56" i="23"/>
  <c r="B56" i="23"/>
  <c r="B47" i="19"/>
  <c r="C47" i="19"/>
  <c r="A47" i="19"/>
  <c r="B44" i="19"/>
  <c r="C44" i="19"/>
  <c r="A44" i="19"/>
  <c r="A39" i="18"/>
  <c r="C39" i="18"/>
  <c r="B39" i="18"/>
  <c r="A56" i="22"/>
  <c r="B56" i="22"/>
  <c r="A40" i="23"/>
  <c r="B40" i="23"/>
  <c r="B49" i="19"/>
  <c r="A49" i="19"/>
  <c r="C49" i="19"/>
  <c r="B46" i="19"/>
  <c r="C46" i="19"/>
  <c r="A46" i="19"/>
  <c r="B54" i="18"/>
  <c r="A54" i="18"/>
  <c r="C54" i="18"/>
  <c r="A40" i="22"/>
  <c r="B40" i="22"/>
  <c r="A44" i="23"/>
  <c r="B44" i="23"/>
  <c r="A54" i="19"/>
  <c r="B54" i="19"/>
  <c r="C54" i="19"/>
  <c r="B48" i="19"/>
  <c r="C48" i="19"/>
  <c r="A48" i="19"/>
  <c r="B38" i="18"/>
  <c r="A38" i="18"/>
  <c r="C38" i="18"/>
  <c r="B50" i="22"/>
  <c r="A50" i="22"/>
  <c r="B42" i="23"/>
  <c r="A42" i="23"/>
  <c r="B47" i="22"/>
  <c r="A47" i="22"/>
  <c r="A43" i="23"/>
  <c r="B43" i="23"/>
  <c r="C50" i="19"/>
  <c r="A50" i="19"/>
  <c r="B50" i="19"/>
  <c r="C53" i="18"/>
  <c r="B53" i="18"/>
  <c r="A53" i="18"/>
  <c r="A41" i="23"/>
  <c r="B41" i="23"/>
  <c r="B55" i="22"/>
  <c r="A55" i="22"/>
  <c r="B44" i="22"/>
  <c r="A44" i="22"/>
  <c r="A55" i="23"/>
  <c r="B55" i="23"/>
  <c r="A40" i="19"/>
  <c r="B40" i="19"/>
  <c r="C40" i="19"/>
  <c r="C48" i="18"/>
  <c r="B48" i="18"/>
  <c r="A48" i="18"/>
  <c r="A56" i="18"/>
  <c r="C56" i="18"/>
  <c r="B56" i="18"/>
  <c r="A49" i="23"/>
  <c r="B49" i="23"/>
  <c r="B45" i="22"/>
  <c r="A45" i="22"/>
  <c r="A48" i="22"/>
  <c r="B48" i="22"/>
  <c r="A47" i="23"/>
  <c r="B47" i="23"/>
  <c r="A51" i="19"/>
  <c r="B51" i="19"/>
  <c r="C51" i="19"/>
  <c r="A47" i="18"/>
  <c r="C47" i="18"/>
  <c r="B47" i="18"/>
  <c r="C52" i="18"/>
  <c r="B52" i="18"/>
  <c r="A52" i="18"/>
  <c r="B52" i="22"/>
  <c r="A52" i="22"/>
  <c r="A51" i="23"/>
  <c r="B51" i="23"/>
  <c r="A56" i="19"/>
  <c r="B56" i="19"/>
  <c r="C56" i="19"/>
  <c r="B46" i="18"/>
  <c r="A46" i="18"/>
  <c r="C46" i="18"/>
  <c r="C51" i="18"/>
  <c r="B51" i="18"/>
  <c r="A51" i="18"/>
  <c r="A37" i="19"/>
  <c r="C37" i="19"/>
  <c r="B37" i="19"/>
  <c r="E56" i="2"/>
  <c r="D48" i="2" s="1"/>
  <c r="D45" i="2"/>
  <c r="G56" i="2"/>
  <c r="F48" i="2" s="1"/>
  <c r="H56" i="2"/>
  <c r="G48" i="2" s="1"/>
  <c r="I56" i="2"/>
  <c r="H48" i="2" s="1"/>
  <c r="B39" i="22"/>
  <c r="A39" i="22"/>
  <c r="A37" i="22"/>
  <c r="B37" i="22"/>
  <c r="B37" i="23"/>
  <c r="A37" i="23"/>
  <c r="A52" i="19"/>
  <c r="B52" i="19"/>
  <c r="C52" i="19"/>
  <c r="C50" i="18"/>
  <c r="B50" i="18"/>
  <c r="A50" i="18"/>
  <c r="C49" i="18"/>
  <c r="B49" i="18"/>
  <c r="A49" i="18"/>
  <c r="M56" i="2"/>
  <c r="G46" i="2"/>
  <c r="K46" i="2"/>
  <c r="F56" i="2"/>
  <c r="E48" i="2" s="1"/>
  <c r="J56" i="2"/>
  <c r="I48" i="2" s="1"/>
  <c r="F46" i="2"/>
  <c r="J46" i="2"/>
  <c r="L46" i="2"/>
  <c r="E46" i="2"/>
  <c r="H46" i="2"/>
  <c r="G45" i="2"/>
  <c r="I46" i="2"/>
  <c r="K45" i="2"/>
  <c r="F45" i="2"/>
  <c r="I45" i="2"/>
  <c r="E45" i="2"/>
  <c r="J45" i="2"/>
  <c r="L45" i="2"/>
  <c r="H45" i="2"/>
  <c r="J52" i="8"/>
  <c r="J53" i="8"/>
  <c r="J54" i="8"/>
  <c r="J55" i="8"/>
  <c r="J56" i="8"/>
  <c r="J57" i="8"/>
  <c r="J51" i="8"/>
  <c r="I51" i="8"/>
  <c r="I52" i="8"/>
  <c r="I53" i="8"/>
  <c r="I54" i="8"/>
  <c r="I55" i="8"/>
  <c r="I56" i="8"/>
  <c r="I57" i="8"/>
  <c r="H52" i="8"/>
  <c r="H53" i="8"/>
  <c r="H54" i="8"/>
  <c r="H55" i="8"/>
  <c r="H56" i="8"/>
  <c r="H57" i="8"/>
  <c r="H51" i="8"/>
  <c r="F57" i="8"/>
  <c r="E57" i="8"/>
  <c r="C57" i="8"/>
  <c r="B57" i="8"/>
  <c r="F56" i="8"/>
  <c r="E56" i="8"/>
  <c r="C56" i="8"/>
  <c r="B56" i="8"/>
  <c r="F55" i="8"/>
  <c r="E55" i="8"/>
  <c r="C55" i="8"/>
  <c r="B55" i="8"/>
  <c r="F54" i="8"/>
  <c r="E54" i="8"/>
  <c r="C54" i="8"/>
  <c r="B54" i="8"/>
  <c r="F53" i="8"/>
  <c r="E53" i="8"/>
  <c r="C53" i="8"/>
  <c r="B53" i="8"/>
  <c r="F52" i="8"/>
  <c r="E52" i="8"/>
  <c r="C52" i="8"/>
  <c r="B52" i="8"/>
  <c r="F51" i="8"/>
  <c r="E51" i="8"/>
  <c r="C51" i="8"/>
  <c r="B51" i="8"/>
  <c r="F50" i="8"/>
  <c r="E50" i="8"/>
  <c r="N56" i="2" l="1"/>
  <c r="L48" i="2"/>
  <c r="C52" i="23"/>
  <c r="C42" i="23"/>
  <c r="B44" i="24"/>
  <c r="A44" i="24"/>
  <c r="B49" i="24"/>
  <c r="A49" i="24"/>
  <c r="C47" i="22"/>
  <c r="C45" i="22"/>
  <c r="B43" i="24"/>
  <c r="A43" i="24"/>
  <c r="A48" i="24"/>
  <c r="B48" i="24"/>
  <c r="B57" i="22"/>
  <c r="C37" i="22"/>
  <c r="C50" i="22"/>
  <c r="B46" i="24"/>
  <c r="A46" i="24"/>
  <c r="B47" i="24"/>
  <c r="A47" i="24"/>
  <c r="C42" i="22"/>
  <c r="C52" i="22"/>
  <c r="B42" i="24"/>
  <c r="A42" i="24"/>
  <c r="B45" i="24"/>
  <c r="A45" i="24"/>
  <c r="C50" i="23"/>
  <c r="C49" i="23"/>
  <c r="C55" i="22"/>
  <c r="C41" i="23"/>
  <c r="B37" i="24"/>
  <c r="A37" i="24"/>
  <c r="C54" i="22"/>
  <c r="C54" i="23"/>
  <c r="B41" i="24"/>
  <c r="A41" i="24"/>
  <c r="A56" i="24"/>
  <c r="B56" i="24"/>
  <c r="C46" i="23"/>
  <c r="C40" i="22"/>
  <c r="A40" i="24"/>
  <c r="B40" i="24"/>
  <c r="C56" i="23"/>
  <c r="B55" i="24"/>
  <c r="A55" i="24"/>
  <c r="B57" i="23"/>
  <c r="C37" i="23"/>
  <c r="C40" i="23"/>
  <c r="C44" i="22"/>
  <c r="C38" i="22"/>
  <c r="B39" i="24"/>
  <c r="A39" i="24"/>
  <c r="C49" i="22"/>
  <c r="C43" i="23"/>
  <c r="C56" i="22"/>
  <c r="C51" i="22"/>
  <c r="B38" i="24"/>
  <c r="A38" i="24"/>
  <c r="B54" i="24"/>
  <c r="A54" i="24"/>
  <c r="C39" i="23"/>
  <c r="C44" i="23"/>
  <c r="C48" i="23"/>
  <c r="B52" i="24"/>
  <c r="A52" i="24"/>
  <c r="C46" i="22"/>
  <c r="C53" i="23"/>
  <c r="C47" i="23"/>
  <c r="C39" i="22"/>
  <c r="C55" i="23"/>
  <c r="C41" i="22"/>
  <c r="B51" i="24"/>
  <c r="A51" i="24"/>
  <c r="C38" i="23"/>
  <c r="C48" i="22"/>
  <c r="B50" i="24"/>
  <c r="A50" i="24"/>
  <c r="C51" i="23"/>
  <c r="C43" i="22"/>
  <c r="B53" i="24"/>
  <c r="A53" i="24"/>
  <c r="C45" i="23"/>
  <c r="C53" i="22"/>
  <c r="C57" i="22" l="1"/>
  <c r="C57" i="23"/>
  <c r="G40" i="8"/>
  <c r="F40" i="8"/>
  <c r="E40" i="8"/>
  <c r="B2" i="9" l="1"/>
</calcChain>
</file>

<file path=xl/sharedStrings.xml><?xml version="1.0" encoding="utf-8"?>
<sst xmlns="http://schemas.openxmlformats.org/spreadsheetml/2006/main" count="427" uniqueCount="208">
  <si>
    <t>Raw materials</t>
  </si>
  <si>
    <t>Other manufactured goods</t>
  </si>
  <si>
    <t>Denmark</t>
  </si>
  <si>
    <t>Hungary</t>
  </si>
  <si>
    <t>Poland</t>
  </si>
  <si>
    <t>Romania</t>
  </si>
  <si>
    <t>Sweden</t>
  </si>
  <si>
    <t>United Kingdom</t>
  </si>
  <si>
    <t>Norway</t>
  </si>
  <si>
    <t>Switzerland</t>
  </si>
  <si>
    <t>Turkey</t>
  </si>
  <si>
    <t>Russia</t>
  </si>
  <si>
    <t>Canada</t>
  </si>
  <si>
    <t>United States</t>
  </si>
  <si>
    <t>Mexico</t>
  </si>
  <si>
    <t>Brazil</t>
  </si>
  <si>
    <t>Japan</t>
  </si>
  <si>
    <t>South Korea</t>
  </si>
  <si>
    <t>Taiwan</t>
  </si>
  <si>
    <t>India</t>
  </si>
  <si>
    <t>Saudi Arabia</t>
  </si>
  <si>
    <t>Exports</t>
  </si>
  <si>
    <t>Imports</t>
  </si>
  <si>
    <t>Balance</t>
  </si>
  <si>
    <t>Energy products</t>
  </si>
  <si>
    <t>Chemicals</t>
  </si>
  <si>
    <t>Other</t>
  </si>
  <si>
    <t>Czechia</t>
  </si>
  <si>
    <t>China</t>
  </si>
  <si>
    <t>Food &amp; drink</t>
  </si>
  <si>
    <t>Machinery &amp; vehicles</t>
  </si>
  <si>
    <t>Figure2</t>
  </si>
  <si>
    <t>Figure1</t>
  </si>
  <si>
    <t>Figure3</t>
  </si>
  <si>
    <t>Figure4</t>
  </si>
  <si>
    <t>Figure5</t>
  </si>
  <si>
    <t>Figure6</t>
  </si>
  <si>
    <t>the United States</t>
  </si>
  <si>
    <t>the United Kingdom</t>
  </si>
  <si>
    <t>Total trade</t>
  </si>
  <si>
    <t>Source: Eurostat (online data code: TET00066)</t>
  </si>
  <si>
    <t>Limit</t>
  </si>
  <si>
    <t>Year</t>
  </si>
  <si>
    <t>BE</t>
  </si>
  <si>
    <t>BG</t>
  </si>
  <si>
    <t>CZ</t>
  </si>
  <si>
    <t>DK</t>
  </si>
  <si>
    <t>DE</t>
  </si>
  <si>
    <t>EE</t>
  </si>
  <si>
    <t>IE</t>
  </si>
  <si>
    <t>GR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</si>
  <si>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</si>
  <si>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</si>
  <si>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</si>
  <si>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</si>
  <si>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</si>
  <si>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</si>
  <si>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</si>
  <si>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</si>
  <si>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</si>
  <si>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</si>
  <si>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</si>
  <si>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</si>
  <si>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</si>
  <si>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</si>
  <si>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</si>
  <si>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</si>
  <si>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</si>
  <si>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</si>
  <si>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</si>
  <si>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PRODUCT</t>
  </si>
  <si>
    <t>INDICATORS</t>
  </si>
  <si>
    <t>CN</t>
  </si>
  <si>
    <t>VALUE_IN_EUROS</t>
  </si>
  <si>
    <t>TOTAL</t>
  </si>
  <si>
    <t>US</t>
  </si>
  <si>
    <t>GB</t>
  </si>
  <si>
    <t>CH</t>
  </si>
  <si>
    <t>RU</t>
  </si>
  <si>
    <t>TR</t>
  </si>
  <si>
    <t>JP</t>
  </si>
  <si>
    <t>KR</t>
  </si>
  <si>
    <t>IN</t>
  </si>
  <si>
    <t>NO</t>
  </si>
  <si>
    <t>CA</t>
  </si>
  <si>
    <t>BR</t>
  </si>
  <si>
    <t>MX</t>
  </si>
  <si>
    <t>TW</t>
  </si>
  <si>
    <t>SA</t>
  </si>
  <si>
    <t>VN</t>
  </si>
  <si>
    <t>ZA</t>
  </si>
  <si>
    <t>MA</t>
  </si>
  <si>
    <t>SG</t>
  </si>
  <si>
    <t>AU</t>
  </si>
  <si>
    <t>Vietnam</t>
  </si>
  <si>
    <t>Singapore</t>
  </si>
  <si>
    <t>Morocco</t>
  </si>
  <si>
    <t>South Africa</t>
  </si>
  <si>
    <t>Australia</t>
  </si>
  <si>
    <t>€ billion</t>
  </si>
  <si>
    <t>EA20_EXTRA</t>
  </si>
  <si>
    <t>Imp increase</t>
  </si>
  <si>
    <t>Exp increase</t>
  </si>
  <si>
    <t>Bal change</t>
  </si>
  <si>
    <t/>
  </si>
  <si>
    <t>IMPORT</t>
  </si>
  <si>
    <t>EXPORT</t>
  </si>
  <si>
    <t>(% and € billion)</t>
  </si>
  <si>
    <t>/MS_extraEA</t>
  </si>
  <si>
    <t>EU member states outside the euro area</t>
  </si>
  <si>
    <t>Euro area main partners share in import of goods</t>
  </si>
  <si>
    <t>Euro area main partners share in export of goods</t>
  </si>
  <si>
    <t>Mineral fuels, lubricants and related materials</t>
  </si>
  <si>
    <t>Chemicals and related products, n.e.s.</t>
  </si>
  <si>
    <t>Machinery and transport equipment</t>
  </si>
  <si>
    <t>Commodities and transactions not classified elsewhere in the SITC</t>
  </si>
  <si>
    <t>Helper cells for graph</t>
  </si>
  <si>
    <t>Belgium (incl. Luxembourg 'LU' -&gt; 1998)</t>
  </si>
  <si>
    <t>Germany (incl. German Democratic Republic 'DD' from 1991)</t>
  </si>
  <si>
    <t>Estonia</t>
  </si>
  <si>
    <t>Ireland (Eire)</t>
  </si>
  <si>
    <t>Greece</t>
  </si>
  <si>
    <t>Spain (incl. Canary Islands 'XB' from 1997)</t>
  </si>
  <si>
    <t>France (incl. Saint Barthélemy 'BL' -&gt; 2012; incl. French Guiana 'GF', Guadeloupe 'GP', Martinique 'MQ', Réunion 'RE' from 1997; incl. Mayotte 'YT' from 2014)</t>
  </si>
  <si>
    <t>Italy (incl. San Marino 'SM' -&gt; 1993)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</si>
  <si>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</si>
  <si>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</si>
  <si>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</si>
  <si>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</si>
  <si>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</si>
  <si>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</si>
  <si>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</si>
  <si>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</si>
  <si>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</si>
  <si>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</si>
  <si>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</si>
  <si>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Belgium</t>
  </si>
  <si>
    <t>Germany</t>
  </si>
  <si>
    <t>Ireland</t>
  </si>
  <si>
    <t>Spain</t>
  </si>
  <si>
    <t>France</t>
  </si>
  <si>
    <t>Italy</t>
  </si>
  <si>
    <t>Intra</t>
  </si>
  <si>
    <t>Extra</t>
  </si>
  <si>
    <t>Rank</t>
  </si>
  <si>
    <t>Sort</t>
  </si>
  <si>
    <t>Match</t>
  </si>
  <si>
    <t>Import</t>
  </si>
  <si>
    <t>Export</t>
  </si>
  <si>
    <t>(%)</t>
  </si>
  <si>
    <t>(€ billion)</t>
  </si>
  <si>
    <t>Share</t>
  </si>
  <si>
    <t>Figure7</t>
  </si>
  <si>
    <t>Figure8</t>
  </si>
  <si>
    <t>Figure9</t>
  </si>
  <si>
    <t>Croatia</t>
  </si>
  <si>
    <t>``</t>
  </si>
  <si>
    <t xml:space="preserve">Dataset: </t>
  </si>
  <si>
    <t xml:space="preserve">Last updated: </t>
  </si>
  <si>
    <t>Frequency</t>
  </si>
  <si>
    <t>Annual</t>
  </si>
  <si>
    <t>TIME</t>
  </si>
  <si>
    <t>2023</t>
  </si>
  <si>
    <t>FLOW (Labels)</t>
  </si>
  <si>
    <t>REPORTER (Labels)</t>
  </si>
  <si>
    <t>Special value</t>
  </si>
  <si>
    <r>
      <t>Source:</t>
    </r>
    <r>
      <rPr>
        <sz val="10"/>
        <color theme="1"/>
        <rFont val="Arial"/>
        <family val="2"/>
      </rPr>
      <t xml:space="preserve"> Eurostat (online data code: tet00066)</t>
    </r>
  </si>
  <si>
    <t>Time frequency</t>
  </si>
  <si>
    <t>Geopolitical entity (reporting)</t>
  </si>
  <si>
    <t>Euro area – 20 countries (from 2023)</t>
  </si>
  <si>
    <t>Geopolitical entity (partner)</t>
  </si>
  <si>
    <t>Extra-euro area - 20 countries (from 2023)</t>
  </si>
  <si>
    <t>INDIC_ET (Labels)</t>
  </si>
  <si>
    <t>Trade balance in million ECU/EURO</t>
  </si>
  <si>
    <t>Exports in million of ECU/EURO</t>
  </si>
  <si>
    <t>Imports in million of ECU/EURO</t>
  </si>
  <si>
    <t>SITC06 (Labels)</t>
  </si>
  <si>
    <t>Total - all products</t>
  </si>
  <si>
    <t>Food, drinks and tobacco</t>
  </si>
  <si>
    <t>:</t>
  </si>
  <si>
    <t>not available</t>
  </si>
  <si>
    <t>Trade balance</t>
  </si>
  <si>
    <t>Figure 4-8</t>
  </si>
  <si>
    <t>Data extracted on 16/04/2024 11:11:56 from [ESTAT]</t>
  </si>
  <si>
    <t>EU trade since 1999 by SITC [ds-018995__custom_10901602]</t>
  </si>
  <si>
    <t>TIME_PERIOD</t>
  </si>
  <si>
    <t>PARTNER (Labels)</t>
  </si>
  <si>
    <t>Extra-euro area - 20 countries (= 'WORLD' - 'EA20_INTRA')</t>
  </si>
  <si>
    <t>Intra-euro area - 20 countries (AT, BE, CY, DE, EE, ES, FI, FR, GR, HR, IE, IT, LT, LU, LV, MT, NL, PT, SI, SK, QR, QV, QY)</t>
  </si>
  <si>
    <r>
      <t>Source:</t>
    </r>
    <r>
      <rPr>
        <sz val="10"/>
        <color theme="1"/>
        <rFont val="Arial"/>
        <family val="2"/>
      </rPr>
      <t xml:space="preserve"> Eurostat (Comext DS-059331)</t>
    </r>
  </si>
  <si>
    <t>Update_April_2025</t>
  </si>
  <si>
    <t>https://ec.europa.eu/eurostat/databrowser/bookmark/fc8320e4-94e9-465a-807f-50329855148e?lang=en</t>
  </si>
  <si>
    <t>2024-2014%</t>
  </si>
  <si>
    <t>https://ec.europa.eu/eurostat/databrowser/bookmark/b48b7690-1e4d-454b-80cc-d7961aca57e1?lang=en</t>
  </si>
  <si>
    <t>https://ec.europa.eu/eurostat/databrowser/bookmark/f4d03b88-d285-4ed4-9cf4-d3edaefca313?lang=en</t>
  </si>
  <si>
    <t>https://ec.europa.eu/eurostat/databrowser/bookmark/9f849bbb-a086-446f-86f0-113e38c3a466?lang=en</t>
  </si>
  <si>
    <t>Data extracted on 23/04/2025 14:56:31 from [ESTAT]</t>
  </si>
  <si>
    <t>Extra-euro area (EA20) trade, by product group [tet00066__custom_16364614]</t>
  </si>
  <si>
    <t>23/04/2025 11:00</t>
  </si>
  <si>
    <t>2024</t>
  </si>
  <si>
    <t>https://ec.europa.eu/eurostat/databrowser/bookmark/9635c8cb-f731-433c-aa4a-5aa66276b23c?lang=en&amp;page=time:2024</t>
  </si>
  <si>
    <t>EU countries outside the euro area</t>
  </si>
  <si>
    <t>Extra and intra euro area imports of goods, 2024</t>
  </si>
  <si>
    <t>Extra and intra euro area exports of goods, 2024</t>
  </si>
  <si>
    <t>Extra euro area imports of goods, 2024</t>
  </si>
  <si>
    <t>Extra euro area exports of goods, 2024</t>
  </si>
  <si>
    <t>Extra euro area trade in goods balance, 2024</t>
  </si>
  <si>
    <t>Other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</si>
</sst>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_i"/>
    <numFmt numFmtId="166" formatCode="0.0%"/>
    <numFmt numFmtId="167" formatCode="0.0"/>
    <numFmt numFmtId="168" formatCode="#,##0.##########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sz val="16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610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name val="Arial"/>
      <family val="2"/>
    </font>
    <font>
      <sz val="9"/>
      <name val="Arial"/>
    </font>
    <font>
      <b/>
      <sz val="9"/>
      <name val="Arial"/>
    </font>
    <font>
      <b/>
      <sz val="9"/>
      <color indexed="9"/>
      <name val="Arial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indexed="64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indexed="64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8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78">
    <xf numFmtId="0" fontId="0" fillId="0" borderId="0" xfId="0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 readingOrder="1"/>
    </xf>
    <xf numFmtId="0" fontId="21" fillId="0" borderId="0" xfId="0" applyFont="1" applyAlignment="1">
      <alignment horizontal="left" vertical="center" readingOrder="1"/>
    </xf>
    <xf numFmtId="0" fontId="22" fillId="0" borderId="0" xfId="44"/>
    <xf numFmtId="0" fontId="23" fillId="0" borderId="0" xfId="0" applyFont="1"/>
    <xf numFmtId="0" fontId="23" fillId="0" borderId="0" xfId="0" applyFont="1" applyAlignment="1">
      <alignment horizontal="left"/>
    </xf>
    <xf numFmtId="0" fontId="24" fillId="2" borderId="0" xfId="6" applyFont="1"/>
    <xf numFmtId="0" fontId="25" fillId="0" borderId="0" xfId="44" applyFont="1"/>
    <xf numFmtId="167" fontId="23" fillId="0" borderId="0" xfId="0" applyNumberFormat="1" applyFont="1"/>
    <xf numFmtId="1" fontId="23" fillId="0" borderId="0" xfId="0" applyNumberFormat="1" applyFont="1"/>
    <xf numFmtId="166" fontId="23" fillId="0" borderId="0" xfId="43" applyNumberFormat="1" applyFont="1"/>
    <xf numFmtId="0" fontId="27" fillId="0" borderId="0" xfId="0" applyFont="1" applyAlignment="1"/>
    <xf numFmtId="0" fontId="27" fillId="0" borderId="0" xfId="0" applyFont="1"/>
    <xf numFmtId="0" fontId="26" fillId="33" borderId="10" xfId="0" applyFont="1" applyFill="1" applyBorder="1" applyAlignment="1">
      <alignment horizontal="left"/>
    </xf>
    <xf numFmtId="0" fontId="26" fillId="33" borderId="10" xfId="0" applyFont="1" applyFill="1" applyBorder="1" applyAlignment="1">
      <alignment horizontal="center"/>
    </xf>
    <xf numFmtId="0" fontId="26" fillId="0" borderId="11" xfId="0" applyFont="1" applyBorder="1" applyAlignment="1">
      <alignment horizontal="left"/>
    </xf>
    <xf numFmtId="166" fontId="23" fillId="0" borderId="11" xfId="43" applyNumberFormat="1" applyFont="1" applyBorder="1"/>
    <xf numFmtId="0" fontId="26" fillId="0" borderId="12" xfId="0" applyFont="1" applyBorder="1" applyAlignment="1">
      <alignment horizontal="left"/>
    </xf>
    <xf numFmtId="166" fontId="23" fillId="0" borderId="12" xfId="43" applyNumberFormat="1" applyFont="1" applyBorder="1"/>
    <xf numFmtId="3" fontId="23" fillId="0" borderId="12" xfId="0" applyNumberFormat="1" applyFont="1" applyBorder="1"/>
    <xf numFmtId="0" fontId="26" fillId="0" borderId="13" xfId="0" applyFont="1" applyBorder="1" applyAlignment="1">
      <alignment horizontal="left"/>
    </xf>
    <xf numFmtId="3" fontId="23" fillId="0" borderId="13" xfId="0" applyNumberFormat="1" applyFont="1" applyBorder="1"/>
    <xf numFmtId="3" fontId="23" fillId="0" borderId="11" xfId="0" applyNumberFormat="1" applyFont="1" applyBorder="1"/>
    <xf numFmtId="166" fontId="23" fillId="0" borderId="13" xfId="43" applyNumberFormat="1" applyFont="1" applyBorder="1"/>
    <xf numFmtId="166" fontId="23" fillId="0" borderId="0" xfId="0" applyNumberFormat="1" applyFont="1"/>
    <xf numFmtId="0" fontId="24" fillId="0" borderId="0" xfId="6" applyFont="1" applyFill="1"/>
    <xf numFmtId="3" fontId="23" fillId="0" borderId="0" xfId="0" applyNumberFormat="1" applyFont="1"/>
    <xf numFmtId="3" fontId="24" fillId="0" borderId="0" xfId="6" applyNumberFormat="1" applyFont="1" applyFill="1"/>
    <xf numFmtId="9" fontId="23" fillId="0" borderId="0" xfId="43" applyFont="1"/>
    <xf numFmtId="0" fontId="23" fillId="0" borderId="0" xfId="0" applyFont="1" applyAlignment="1">
      <alignment vertical="top" wrapText="1"/>
    </xf>
    <xf numFmtId="0" fontId="26" fillId="33" borderId="17" xfId="0" applyFont="1" applyFill="1" applyBorder="1" applyAlignment="1">
      <alignment horizontal="center"/>
    </xf>
    <xf numFmtId="3" fontId="23" fillId="0" borderId="18" xfId="0" applyNumberFormat="1" applyFont="1" applyBorder="1"/>
    <xf numFmtId="164" fontId="23" fillId="0" borderId="11" xfId="0" applyNumberFormat="1" applyFont="1" applyBorder="1"/>
    <xf numFmtId="3" fontId="23" fillId="0" borderId="19" xfId="0" applyNumberFormat="1" applyFont="1" applyBorder="1"/>
    <xf numFmtId="164" fontId="23" fillId="0" borderId="12" xfId="0" applyNumberFormat="1" applyFont="1" applyBorder="1"/>
    <xf numFmtId="3" fontId="23" fillId="0" borderId="20" xfId="0" applyNumberFormat="1" applyFont="1" applyBorder="1"/>
    <xf numFmtId="164" fontId="23" fillId="0" borderId="13" xfId="0" applyNumberFormat="1" applyFont="1" applyBorder="1"/>
    <xf numFmtId="0" fontId="26" fillId="33" borderId="21" xfId="0" applyFont="1" applyFill="1" applyBorder="1" applyAlignment="1">
      <alignment horizontal="center"/>
    </xf>
    <xf numFmtId="9" fontId="23" fillId="0" borderId="14" xfId="43" applyFont="1" applyBorder="1"/>
    <xf numFmtId="9" fontId="23" fillId="0" borderId="11" xfId="43" applyFont="1" applyBorder="1"/>
    <xf numFmtId="9" fontId="23" fillId="0" borderId="18" xfId="43" applyFont="1" applyBorder="1"/>
    <xf numFmtId="3" fontId="23" fillId="0" borderId="22" xfId="0" applyNumberFormat="1" applyFont="1" applyBorder="1"/>
    <xf numFmtId="3" fontId="23" fillId="0" borderId="23" xfId="0" applyNumberFormat="1" applyFont="1" applyBorder="1"/>
    <xf numFmtId="9" fontId="23" fillId="0" borderId="15" xfId="43" applyFont="1" applyBorder="1"/>
    <xf numFmtId="9" fontId="23" fillId="0" borderId="12" xfId="43" applyFont="1" applyBorder="1"/>
    <xf numFmtId="9" fontId="23" fillId="0" borderId="19" xfId="43" applyFont="1" applyBorder="1"/>
    <xf numFmtId="3" fontId="23" fillId="0" borderId="24" xfId="0" applyNumberFormat="1" applyFont="1" applyBorder="1"/>
    <xf numFmtId="9" fontId="23" fillId="0" borderId="16" xfId="43" applyFont="1" applyBorder="1"/>
    <xf numFmtId="9" fontId="23" fillId="0" borderId="13" xfId="43" applyFont="1" applyBorder="1"/>
    <xf numFmtId="9" fontId="23" fillId="0" borderId="20" xfId="43" applyFont="1" applyBorder="1"/>
    <xf numFmtId="3" fontId="23" fillId="0" borderId="25" xfId="0" applyNumberFormat="1" applyFont="1" applyBorder="1"/>
    <xf numFmtId="0" fontId="26" fillId="0" borderId="0" xfId="0" applyFont="1"/>
    <xf numFmtId="166" fontId="23" fillId="0" borderId="0" xfId="43" applyNumberFormat="1" applyFont="1" applyBorder="1"/>
    <xf numFmtId="0" fontId="23" fillId="0" borderId="0" xfId="0" applyFont="1" applyBorder="1"/>
    <xf numFmtId="3" fontId="23" fillId="0" borderId="11" xfId="43" applyNumberFormat="1" applyFont="1" applyBorder="1"/>
    <xf numFmtId="3" fontId="23" fillId="0" borderId="12" xfId="43" applyNumberFormat="1" applyFont="1" applyBorder="1"/>
    <xf numFmtId="0" fontId="0" fillId="37" borderId="0" xfId="0" applyFill="1"/>
    <xf numFmtId="0" fontId="28" fillId="38" borderId="27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35" borderId="27" xfId="0" applyFont="1" applyFill="1" applyBorder="1" applyAlignment="1">
      <alignment horizontal="right" vertical="center"/>
    </xf>
    <xf numFmtId="0" fontId="31" fillId="35" borderId="27" xfId="0" applyFont="1" applyFill="1" applyBorder="1" applyAlignment="1">
      <alignment horizontal="left" vertical="center"/>
    </xf>
    <xf numFmtId="0" fontId="30" fillId="36" borderId="27" xfId="0" applyFont="1" applyFill="1" applyBorder="1" applyAlignment="1">
      <alignment horizontal="left" vertical="center"/>
    </xf>
    <xf numFmtId="0" fontId="30" fillId="38" borderId="27" xfId="0" applyFont="1" applyFill="1" applyBorder="1" applyAlignment="1">
      <alignment horizontal="left" vertical="center"/>
    </xf>
    <xf numFmtId="168" fontId="29" fillId="39" borderId="0" xfId="0" applyNumberFormat="1" applyFont="1" applyFill="1" applyAlignment="1">
      <alignment horizontal="right" vertical="center" shrinkToFit="1"/>
    </xf>
    <xf numFmtId="168" fontId="29" fillId="0" borderId="0" xfId="0" applyNumberFormat="1" applyFont="1" applyAlignment="1">
      <alignment horizontal="right" vertical="center" shrinkToFit="1"/>
    </xf>
    <xf numFmtId="164" fontId="29" fillId="0" borderId="0" xfId="0" applyNumberFormat="1" applyFont="1" applyAlignment="1">
      <alignment horizontal="right" vertical="center" shrinkToFit="1"/>
    </xf>
    <xf numFmtId="0" fontId="26" fillId="0" borderId="29" xfId="0" applyFont="1" applyBorder="1" applyAlignment="1">
      <alignment horizontal="left"/>
    </xf>
    <xf numFmtId="0" fontId="26" fillId="33" borderId="28" xfId="0" applyFont="1" applyFill="1" applyBorder="1" applyAlignment="1">
      <alignment horizontal="left"/>
    </xf>
    <xf numFmtId="3" fontId="29" fillId="0" borderId="0" xfId="0" applyNumberFormat="1" applyFont="1" applyAlignment="1">
      <alignment horizontal="right" vertical="center" shrinkToFit="1"/>
    </xf>
    <xf numFmtId="3" fontId="29" fillId="39" borderId="0" xfId="0" applyNumberFormat="1" applyFont="1" applyFill="1" applyAlignment="1">
      <alignment horizontal="right" vertical="center" shrinkToFit="1"/>
    </xf>
    <xf numFmtId="164" fontId="29" fillId="39" borderId="0" xfId="0" applyNumberFormat="1" applyFont="1" applyFill="1" applyAlignment="1">
      <alignment horizontal="right" vertical="center" shrinkToFit="1"/>
    </xf>
    <xf numFmtId="14" fontId="29" fillId="0" borderId="0" xfId="0" applyNumberFormat="1" applyFont="1" applyAlignment="1">
      <alignment horizontal="left" vertical="center"/>
    </xf>
    <xf numFmtId="0" fontId="23" fillId="34" borderId="0" xfId="0" applyFont="1" applyFill="1" applyBorder="1" applyAlignment="1">
      <alignment horizontal="center"/>
    </xf>
    <xf numFmtId="0" fontId="31" fillId="35" borderId="27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6" fillId="33" borderId="26" xfId="0" applyFont="1" applyFill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NumberCellStyle" xfId="42" xr:uid="{00000000-0005-0000-0000-000027000000}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82519685039366E-2"/>
          <c:y val="2.6935103454123557E-2"/>
          <c:w val="0.91485081364829401"/>
          <c:h val="0.83291452367984142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1'!$A$45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7"/>
          </c:marker>
          <c:cat>
            <c:numRef>
              <c:f>'Figure 1'!$B$44:$L$44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1'!$B$45:$L$45</c:f>
              <c:numCache>
                <c:formatCode>0.0%</c:formatCode>
                <c:ptCount val="11"/>
                <c:pt idx="0">
                  <c:v>5.0386557357571249E-3</c:v>
                </c:pt>
                <c:pt idx="1">
                  <c:v>2.5744083541890284E-2</c:v>
                </c:pt>
                <c:pt idx="2">
                  <c:v>-1.3265140360143923E-2</c:v>
                </c:pt>
                <c:pt idx="3">
                  <c:v>9.9054244366061361E-2</c:v>
                </c:pt>
                <c:pt idx="4">
                  <c:v>7.1096915620733281E-2</c:v>
                </c:pt>
                <c:pt idx="5">
                  <c:v>1.6884465467771115E-2</c:v>
                </c:pt>
                <c:pt idx="6">
                  <c:v>-0.10672924342408463</c:v>
                </c:pt>
                <c:pt idx="7">
                  <c:v>0.22292736204491281</c:v>
                </c:pt>
                <c:pt idx="8">
                  <c:v>0.38012601622150899</c:v>
                </c:pt>
                <c:pt idx="9">
                  <c:v>-0.13003956933756056</c:v>
                </c:pt>
                <c:pt idx="10">
                  <c:v>-3.643337322918494E-2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4-4E9A-AED9-72C33E251C8E}"/>
            </c:ext>
          </c:extLst>
        </c:ser>
        <c:ser>
          <c:idx val="1"/>
          <c:order val="1"/>
          <c:tx>
            <c:strRef>
              <c:f>'Figure 1'!$A$46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</c:marker>
          <c:cat>
            <c:numRef>
              <c:f>'Figure 1'!$B$44:$L$44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1'!$B$46:$L$46</c:f>
              <c:numCache>
                <c:formatCode>0.0%</c:formatCode>
                <c:ptCount val="11"/>
                <c:pt idx="0">
                  <c:v>2.2407539885048067E-2</c:v>
                </c:pt>
                <c:pt idx="1">
                  <c:v>5.2464842016594959E-2</c:v>
                </c:pt>
                <c:pt idx="2">
                  <c:v>2.7147060478138751E-3</c:v>
                </c:pt>
                <c:pt idx="3">
                  <c:v>7.0283707703033604E-2</c:v>
                </c:pt>
                <c:pt idx="4">
                  <c:v>3.9289989839824901E-2</c:v>
                </c:pt>
                <c:pt idx="5">
                  <c:v>2.8853015999143361E-2</c:v>
                </c:pt>
                <c:pt idx="6">
                  <c:v>-9.0447641465888906E-2</c:v>
                </c:pt>
                <c:pt idx="7">
                  <c:v>0.14310944399557379</c:v>
                </c:pt>
                <c:pt idx="8">
                  <c:v>0.18162868315605629</c:v>
                </c:pt>
                <c:pt idx="9">
                  <c:v>-8.3692645177014802E-3</c:v>
                </c:pt>
                <c:pt idx="10">
                  <c:v>5.0202446436555803E-3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B4-4E9A-AED9-72C33E251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10016"/>
        <c:axId val="249657600"/>
      </c:lineChart>
      <c:catAx>
        <c:axId val="24831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crossAx val="249657600"/>
        <c:crosses val="autoZero"/>
        <c:auto val="1"/>
        <c:lblAlgn val="ctr"/>
        <c:lblOffset val="100"/>
        <c:noMultiLvlLbl val="0"/>
      </c:catAx>
      <c:valAx>
        <c:axId val="249657600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83100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82519685039366E-2"/>
          <c:y val="2.6935103454123557E-2"/>
          <c:w val="0.91485081364829401"/>
          <c:h val="0.733650440535081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1'!$A$47</c:f>
              <c:strCache>
                <c:ptCount val="1"/>
                <c:pt idx="0">
                  <c:v>Trade balance</c:v>
                </c:pt>
              </c:strCache>
            </c:strRef>
          </c:tx>
          <c:spPr>
            <a:solidFill>
              <a:schemeClr val="accent3"/>
            </a:solidFill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'Figure 1'!$B$44:$L$44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1'!$B$47:$L$47</c:f>
              <c:numCache>
                <c:formatCode>#,##0</c:formatCode>
                <c:ptCount val="11"/>
                <c:pt idx="0">
                  <c:v>179.5463</c:v>
                </c:pt>
                <c:pt idx="1">
                  <c:v>235.88759999999999</c:v>
                </c:pt>
                <c:pt idx="2">
                  <c:v>265.3109</c:v>
                </c:pt>
                <c:pt idx="3">
                  <c:v>232.82379999999998</c:v>
                </c:pt>
                <c:pt idx="4">
                  <c:v>179.84110000000001</c:v>
                </c:pt>
                <c:pt idx="5">
                  <c:v>210.0711</c:v>
                </c:pt>
                <c:pt idx="6">
                  <c:v>225.71079999999998</c:v>
                </c:pt>
                <c:pt idx="7">
                  <c:v>106.3189</c:v>
                </c:pt>
                <c:pt idx="8">
                  <c:v>-335.71019999999999</c:v>
                </c:pt>
                <c:pt idx="9">
                  <c:v>57.373400000000004</c:v>
                </c:pt>
                <c:pt idx="10">
                  <c:v>173.33850000000001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9-4543-9744-43E36693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8310016"/>
        <c:axId val="249657600"/>
      </c:barChart>
      <c:catAx>
        <c:axId val="24831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249657600"/>
        <c:crosses val="autoZero"/>
        <c:auto val="1"/>
        <c:lblAlgn val="ctr"/>
        <c:lblOffset val="100"/>
        <c:tickMarkSkip val="1"/>
        <c:noMultiLvlLbl val="0"/>
      </c:catAx>
      <c:valAx>
        <c:axId val="2496576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8310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5633846574893938"/>
          <c:y val="0.91211934939359363"/>
          <c:w val="0.16214093830435153"/>
          <c:h val="7.9619601453164074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2014</a:t>
            </a:r>
          </a:p>
        </c:rich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074074074074075"/>
          <c:y val="0.13679277451119001"/>
          <c:w val="0.72098765432098766"/>
          <c:h val="0.77103483836628106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F94-4E4E-A324-EAA001B041E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F94-4E4E-A324-EAA001B041E9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F94-4E4E-A324-EAA001B041E9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4F94-4E4E-A324-EAA001B041E9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4F94-4E4E-A324-EAA001B041E9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4F94-4E4E-A324-EAA001B041E9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4F94-4E4E-A324-EAA001B041E9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4F94-4E4E-A324-EAA001B041E9}"/>
              </c:ext>
            </c:extLst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4F94-4E4E-A324-EAA001B041E9}"/>
              </c:ext>
            </c:extLst>
          </c:dPt>
          <c:dPt>
            <c:idx val="9"/>
            <c:bubble3D val="0"/>
            <c:spPr>
              <a:solidFill>
                <a:srgbClr val="C84B96">
                  <a:lumMod val="100000"/>
                </a:srgb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4F94-4E4E-A324-EAA001B041E9}"/>
              </c:ext>
            </c:extLst>
          </c:dPt>
          <c:dPt>
            <c:idx val="10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4F94-4E4E-A324-EAA001B041E9}"/>
              </c:ext>
            </c:extLst>
          </c:dPt>
          <c:dLbls>
            <c:dLbl>
              <c:idx val="0"/>
              <c:layout>
                <c:manualLayout>
                  <c:x val="0"/>
                  <c:y val="1.54607297464440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94-4E4E-A324-EAA001B041E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029761904761906"/>
                      <c:h val="8.81261595547309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4F94-4E4E-A324-EAA001B041E9}"/>
                </c:ext>
              </c:extLst>
            </c:dLbl>
            <c:dLbl>
              <c:idx val="4"/>
              <c:layout>
                <c:manualLayout>
                  <c:x val="5.6547619047618992E-2"/>
                  <c:y val="1.54607297464440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94-4E4E-A324-EAA001B041E9}"/>
                </c:ext>
              </c:extLst>
            </c:dLbl>
            <c:dLbl>
              <c:idx val="5"/>
              <c:layout>
                <c:manualLayout>
                  <c:x val="3.2738095238095212E-2"/>
                  <c:y val="1.95667365478686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94-4E4E-A324-EAA001B041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2'!$A$29:$A$36</c:f>
              <c:strCache>
                <c:ptCount val="8"/>
                <c:pt idx="0">
                  <c:v>EU countries outside the euro area</c:v>
                </c:pt>
                <c:pt idx="1">
                  <c:v>China</c:v>
                </c:pt>
                <c:pt idx="2">
                  <c:v>United States</c:v>
                </c:pt>
                <c:pt idx="3">
                  <c:v>United Kingdom</c:v>
                </c:pt>
                <c:pt idx="4">
                  <c:v>Switzerland</c:v>
                </c:pt>
                <c:pt idx="5">
                  <c:v>Turkey</c:v>
                </c:pt>
                <c:pt idx="6">
                  <c:v>Norway</c:v>
                </c:pt>
                <c:pt idx="7">
                  <c:v>Other</c:v>
                </c:pt>
              </c:strCache>
            </c:strRef>
          </c:cat>
          <c:val>
            <c:numRef>
              <c:f>'Figure 2'!$B$29:$B$36</c:f>
              <c:numCache>
                <c:formatCode>0.0</c:formatCode>
                <c:ptCount val="8"/>
                <c:pt idx="0">
                  <c:v>19.065432756704254</c:v>
                </c:pt>
                <c:pt idx="1">
                  <c:v>12.474440475325215</c:v>
                </c:pt>
                <c:pt idx="2">
                  <c:v>8.9322803961281956</c:v>
                </c:pt>
                <c:pt idx="3">
                  <c:v>9.1179392002788902</c:v>
                </c:pt>
                <c:pt idx="4">
                  <c:v>4.7573494474437998</c:v>
                </c:pt>
                <c:pt idx="5">
                  <c:v>2.2044746320925879</c:v>
                </c:pt>
                <c:pt idx="6">
                  <c:v>2.7193944806396386</c:v>
                </c:pt>
                <c:pt idx="7">
                  <c:v>40.728688611387412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4F94-4E4E-A324-EAA001B041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2023</a:t>
            </a:r>
          </a:p>
        </c:rich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074074074074075"/>
          <c:y val="0.13679277451119001"/>
          <c:w val="0.72098765432098766"/>
          <c:h val="0.77103483836628106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435-4ABD-A82A-0C26038A92AD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435-4ABD-A82A-0C26038A92AD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435-4ABD-A82A-0C26038A92A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435-4ABD-A82A-0C26038A92AD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435-4ABD-A82A-0C26038A92AD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D435-4ABD-A82A-0C26038A92AD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D435-4ABD-A82A-0C26038A92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D435-4ABD-A82A-0C26038A92AD}"/>
              </c:ext>
            </c:extLst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D435-4ABD-A82A-0C26038A92AD}"/>
              </c:ext>
            </c:extLst>
          </c:dPt>
          <c:dPt>
            <c:idx val="9"/>
            <c:bubble3D val="0"/>
            <c:spPr>
              <a:solidFill>
                <a:srgbClr val="C84B96">
                  <a:lumMod val="100000"/>
                </a:srgb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D435-4ABD-A82A-0C26038A92AD}"/>
              </c:ext>
            </c:extLst>
          </c:dPt>
          <c:dPt>
            <c:idx val="10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D435-4ABD-A82A-0C26038A92AD}"/>
              </c:ext>
            </c:extLst>
          </c:dPt>
          <c:dLbls>
            <c:dLbl>
              <c:idx val="0"/>
              <c:layout>
                <c:manualLayout>
                  <c:x val="0"/>
                  <c:y val="1.54607297464440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35-4ABD-A82A-0C26038A92A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029761904761906"/>
                      <c:h val="8.81261595547309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D435-4ABD-A82A-0C26038A92AD}"/>
                </c:ext>
              </c:extLst>
            </c:dLbl>
            <c:dLbl>
              <c:idx val="4"/>
              <c:layout>
                <c:manualLayout>
                  <c:x val="5.6547619047618992E-2"/>
                  <c:y val="1.54607297464440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35-4ABD-A82A-0C26038A92AD}"/>
                </c:ext>
              </c:extLst>
            </c:dLbl>
            <c:dLbl>
              <c:idx val="5"/>
              <c:layout>
                <c:manualLayout>
                  <c:x val="3.2738095238095212E-2"/>
                  <c:y val="1.95667365478686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35-4ABD-A82A-0C26038A9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2'!$A$29:$A$36</c:f>
              <c:strCache>
                <c:ptCount val="8"/>
                <c:pt idx="0">
                  <c:v>EU countries outside the euro area</c:v>
                </c:pt>
                <c:pt idx="1">
                  <c:v>China</c:v>
                </c:pt>
                <c:pt idx="2">
                  <c:v>United States</c:v>
                </c:pt>
                <c:pt idx="3">
                  <c:v>United Kingdom</c:v>
                </c:pt>
                <c:pt idx="4">
                  <c:v>Switzerland</c:v>
                </c:pt>
                <c:pt idx="5">
                  <c:v>Turkey</c:v>
                </c:pt>
                <c:pt idx="6">
                  <c:v>Norway</c:v>
                </c:pt>
                <c:pt idx="7">
                  <c:v>Other</c:v>
                </c:pt>
              </c:strCache>
            </c:strRef>
          </c:cat>
          <c:val>
            <c:numRef>
              <c:f>'Figure 2'!$C$29:$C$36</c:f>
              <c:numCache>
                <c:formatCode>0.0</c:formatCode>
                <c:ptCount val="8"/>
                <c:pt idx="0">
                  <c:v>22.506904390025579</c:v>
                </c:pt>
                <c:pt idx="1">
                  <c:v>15.253747257804184</c:v>
                </c:pt>
                <c:pt idx="2">
                  <c:v>11.37917979907488</c:v>
                </c:pt>
                <c:pt idx="3">
                  <c:v>5.8544431314805072</c:v>
                </c:pt>
                <c:pt idx="4">
                  <c:v>4.7248124273240348</c:v>
                </c:pt>
                <c:pt idx="5">
                  <c:v>2.6689823079965125</c:v>
                </c:pt>
                <c:pt idx="6">
                  <c:v>2.9036315903643248</c:v>
                </c:pt>
                <c:pt idx="7">
                  <c:v>34.708299095929988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D435-4ABD-A82A-0C26038A92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2024</a:t>
            </a:r>
          </a:p>
        </c:rich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074074074074075"/>
          <c:y val="0.13679277451119001"/>
          <c:w val="0.72098765432098766"/>
          <c:h val="0.77103483836628106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52B-4B0B-B93B-9390E83F57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52B-4B0B-B93B-9390E83F57D1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52B-4B0B-B93B-9390E83F57D1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352B-4B0B-B93B-9390E83F57D1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352B-4B0B-B93B-9390E83F57D1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352B-4B0B-B93B-9390E83F57D1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352B-4B0B-B93B-9390E83F57D1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352B-4B0B-B93B-9390E83F57D1}"/>
              </c:ext>
            </c:extLst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352B-4B0B-B93B-9390E83F57D1}"/>
              </c:ext>
            </c:extLst>
          </c:dPt>
          <c:dPt>
            <c:idx val="9"/>
            <c:bubble3D val="0"/>
            <c:spPr>
              <a:solidFill>
                <a:srgbClr val="C84B96">
                  <a:lumMod val="100000"/>
                </a:srgb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352B-4B0B-B93B-9390E83F57D1}"/>
              </c:ext>
            </c:extLst>
          </c:dPt>
          <c:dPt>
            <c:idx val="10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352B-4B0B-B93B-9390E83F57D1}"/>
              </c:ext>
            </c:extLst>
          </c:dPt>
          <c:dLbls>
            <c:dLbl>
              <c:idx val="0"/>
              <c:layout>
                <c:manualLayout>
                  <c:x val="8.9285714285714281E-3"/>
                  <c:y val="3.4013605442176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2B-4B0B-B93B-9390E83F57D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220238095238095"/>
                      <c:h val="8.50340136054421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352B-4B0B-B93B-9390E83F57D1}"/>
                </c:ext>
              </c:extLst>
            </c:dLbl>
            <c:dLbl>
              <c:idx val="4"/>
              <c:layout>
                <c:manualLayout>
                  <c:x val="2.6785714285714284E-2"/>
                  <c:y val="3.710575139146567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2B-4B0B-B93B-9390E83F57D1}"/>
                </c:ext>
              </c:extLst>
            </c:dLbl>
            <c:dLbl>
              <c:idx val="5"/>
              <c:layout>
                <c:manualLayout>
                  <c:x val="3.2738095238095212E-2"/>
                  <c:y val="1.95667365478686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52B-4B0B-B93B-9390E83F57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2'!$A$29:$A$36</c:f>
              <c:strCache>
                <c:ptCount val="8"/>
                <c:pt idx="0">
                  <c:v>EU countries outside the euro area</c:v>
                </c:pt>
                <c:pt idx="1">
                  <c:v>China</c:v>
                </c:pt>
                <c:pt idx="2">
                  <c:v>United States</c:v>
                </c:pt>
                <c:pt idx="3">
                  <c:v>United Kingdom</c:v>
                </c:pt>
                <c:pt idx="4">
                  <c:v>Switzerland</c:v>
                </c:pt>
                <c:pt idx="5">
                  <c:v>Turkey</c:v>
                </c:pt>
                <c:pt idx="6">
                  <c:v>Norway</c:v>
                </c:pt>
                <c:pt idx="7">
                  <c:v>Other</c:v>
                </c:pt>
              </c:strCache>
            </c:strRef>
          </c:cat>
          <c:val>
            <c:numRef>
              <c:f>'Figure 2'!$D$29:$D$36</c:f>
              <c:numCache>
                <c:formatCode>0.0</c:formatCode>
                <c:ptCount val="8"/>
                <c:pt idx="0">
                  <c:v>23.012272575282942</c:v>
                </c:pt>
                <c:pt idx="1">
                  <c:v>15.593355903931366</c:v>
                </c:pt>
                <c:pt idx="2">
                  <c:v>11.265421783759894</c:v>
                </c:pt>
                <c:pt idx="3">
                  <c:v>5.4659636627550752</c:v>
                </c:pt>
                <c:pt idx="4">
                  <c:v>4.7448218412882559</c:v>
                </c:pt>
                <c:pt idx="5">
                  <c:v>2.8135021638431645</c:v>
                </c:pt>
                <c:pt idx="6">
                  <c:v>2.5444614053549111</c:v>
                </c:pt>
                <c:pt idx="7">
                  <c:v>34.560200663784386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352B-4B0B-B93B-9390E83F57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2014</a:t>
            </a:r>
          </a:p>
        </c:rich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074074074074075"/>
          <c:y val="0.13679277451119001"/>
          <c:w val="0.72098765432098766"/>
          <c:h val="0.77103483836628106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A935-40D5-BB3C-CB4B4BCCF4E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A935-40D5-BB3C-CB4B4BCCF4E4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A935-40D5-BB3C-CB4B4BCCF4E4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A935-40D5-BB3C-CB4B4BCCF4E4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A935-40D5-BB3C-CB4B4BCCF4E4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A935-40D5-BB3C-CB4B4BCCF4E4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A935-40D5-BB3C-CB4B4BCCF4E4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A935-40D5-BB3C-CB4B4BCCF4E4}"/>
              </c:ext>
            </c:extLst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A935-40D5-BB3C-CB4B4BCCF4E4}"/>
              </c:ext>
            </c:extLst>
          </c:dPt>
          <c:dPt>
            <c:idx val="9"/>
            <c:bubble3D val="0"/>
            <c:spPr>
              <a:solidFill>
                <a:srgbClr val="C84B96">
                  <a:lumMod val="100000"/>
                </a:srgb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A935-40D5-BB3C-CB4B4BCCF4E4}"/>
              </c:ext>
            </c:extLst>
          </c:dPt>
          <c:dPt>
            <c:idx val="10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A935-40D5-BB3C-CB4B4BCCF4E4}"/>
              </c:ext>
            </c:extLst>
          </c:dPt>
          <c:dLbls>
            <c:dLbl>
              <c:idx val="0"/>
              <c:layout>
                <c:manualLayout>
                  <c:x val="0"/>
                  <c:y val="9.259259259259262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935-40D5-BB3C-CB4B4BCCF4E4}"/>
                </c:ext>
              </c:extLst>
            </c:dLbl>
            <c:dLbl>
              <c:idx val="1"/>
              <c:layout>
                <c:manualLayout>
                  <c:x val="-1.6383636319923831E-2"/>
                  <c:y val="5.751964085297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744422572178475"/>
                      <c:h val="0.135101010101010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B-A935-40D5-BB3C-CB4B4BCCF4E4}"/>
                </c:ext>
              </c:extLst>
            </c:dLbl>
            <c:dLbl>
              <c:idx val="4"/>
              <c:layout>
                <c:manualLayout>
                  <c:x val="3.5746201966041051E-2"/>
                  <c:y val="3.086419753086306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935-40D5-BB3C-CB4B4BCCF4E4}"/>
                </c:ext>
              </c:extLst>
            </c:dLbl>
            <c:dLbl>
              <c:idx val="5"/>
              <c:layout>
                <c:manualLayout>
                  <c:x val="3.2738095238095212E-2"/>
                  <c:y val="1.95667365478686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935-40D5-BB3C-CB4B4BCCF4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3'!$A$29:$A$36</c:f>
              <c:strCache>
                <c:ptCount val="8"/>
                <c:pt idx="0">
                  <c:v>EU countries outside the euro area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China</c:v>
                </c:pt>
                <c:pt idx="4">
                  <c:v>Switzerland</c:v>
                </c:pt>
                <c:pt idx="5">
                  <c:v>Turkey</c:v>
                </c:pt>
                <c:pt idx="6">
                  <c:v>Japan</c:v>
                </c:pt>
                <c:pt idx="7">
                  <c:v>Other</c:v>
                </c:pt>
              </c:strCache>
            </c:strRef>
          </c:cat>
          <c:val>
            <c:numRef>
              <c:f>'Figure 3'!$B$29:$B$36</c:f>
              <c:numCache>
                <c:formatCode>0.0</c:formatCode>
                <c:ptCount val="8"/>
                <c:pt idx="0">
                  <c:v>18.604011859555531</c:v>
                </c:pt>
                <c:pt idx="1">
                  <c:v>12.487211457192551</c:v>
                </c:pt>
                <c:pt idx="2">
                  <c:v>13.043194336877326</c:v>
                </c:pt>
                <c:pt idx="3">
                  <c:v>6.8232336626409404</c:v>
                </c:pt>
                <c:pt idx="4">
                  <c:v>5.5973937133466354</c:v>
                </c:pt>
                <c:pt idx="5">
                  <c:v>3.0160514365433633</c:v>
                </c:pt>
                <c:pt idx="6">
                  <c:v>2.2270428717991035</c:v>
                </c:pt>
                <c:pt idx="7">
                  <c:v>38.201860662044552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A935-40D5-BB3C-CB4B4BCCF4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0-A935-40D5-BB3C-CB4B4BCCF4E4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1-A935-40D5-BB3C-CB4B4BCCF4E4}"/>
              </c:ext>
            </c:extLst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2-A935-40D5-BB3C-CB4B4BCCF4E4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3-A935-40D5-BB3C-CB4B4BCCF4E4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4-A935-40D5-BB3C-CB4B4BCCF4E4}"/>
              </c:ext>
            </c:extLst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5-A935-40D5-BB3C-CB4B4BCCF4E4}"/>
              </c:ext>
            </c:extLst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6-A935-40D5-BB3C-CB4B4BCCF4E4}"/>
              </c:ext>
            </c:extLst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57-A935-40D5-BB3C-CB4B4BCCF4E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2'!$A$29:$A$36</c:f>
              <c:strCache>
                <c:ptCount val="8"/>
                <c:pt idx="0">
                  <c:v>EU countries outside the euro area</c:v>
                </c:pt>
                <c:pt idx="1">
                  <c:v>China</c:v>
                </c:pt>
                <c:pt idx="2">
                  <c:v>United States</c:v>
                </c:pt>
                <c:pt idx="3">
                  <c:v>United Kingdom</c:v>
                </c:pt>
                <c:pt idx="4">
                  <c:v>Switzerland</c:v>
                </c:pt>
                <c:pt idx="5">
                  <c:v>Turkey</c:v>
                </c:pt>
                <c:pt idx="6">
                  <c:v>Norway</c:v>
                </c:pt>
                <c:pt idx="7">
                  <c:v>Other</c:v>
                </c:pt>
              </c:strCache>
            </c:strRef>
          </c:cat>
          <c:val>
            <c:numRef>
              <c:f>'Figure 2'!$B$29:$B$36</c:f>
              <c:numCache>
                <c:formatCode>0.0</c:formatCode>
                <c:ptCount val="8"/>
                <c:pt idx="0">
                  <c:v>19.065432756704254</c:v>
                </c:pt>
                <c:pt idx="1">
                  <c:v>12.474440475325215</c:v>
                </c:pt>
                <c:pt idx="2">
                  <c:v>8.9322803961281956</c:v>
                </c:pt>
                <c:pt idx="3">
                  <c:v>9.1179392002788902</c:v>
                </c:pt>
                <c:pt idx="4">
                  <c:v>4.7573494474437998</c:v>
                </c:pt>
                <c:pt idx="5">
                  <c:v>2.2044746320925879</c:v>
                </c:pt>
                <c:pt idx="6">
                  <c:v>2.7193944806396386</c:v>
                </c:pt>
                <c:pt idx="7">
                  <c:v>40.728688611387412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A935-40D5-BB3C-CB4B4BCCF4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2023</a:t>
            </a:r>
          </a:p>
        </c:rich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074074074074075"/>
          <c:y val="0.13679277451119001"/>
          <c:w val="0.72098765432098766"/>
          <c:h val="0.77103483836628106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730-44E7-8D2C-E1309745D9C3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730-44E7-8D2C-E1309745D9C3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730-44E7-8D2C-E1309745D9C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7730-44E7-8D2C-E1309745D9C3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7730-44E7-8D2C-E1309745D9C3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7730-44E7-8D2C-E1309745D9C3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7730-44E7-8D2C-E1309745D9C3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7730-44E7-8D2C-E1309745D9C3}"/>
              </c:ext>
            </c:extLst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7730-44E7-8D2C-E1309745D9C3}"/>
              </c:ext>
            </c:extLst>
          </c:dPt>
          <c:dPt>
            <c:idx val="9"/>
            <c:bubble3D val="0"/>
            <c:spPr>
              <a:solidFill>
                <a:srgbClr val="C84B96">
                  <a:lumMod val="100000"/>
                </a:srgb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7730-44E7-8D2C-E1309745D9C3}"/>
              </c:ext>
            </c:extLst>
          </c:dPt>
          <c:dPt>
            <c:idx val="10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7730-44E7-8D2C-E1309745D9C3}"/>
              </c:ext>
            </c:extLst>
          </c:dPt>
          <c:dLbls>
            <c:dLbl>
              <c:idx val="0"/>
              <c:layout>
                <c:manualLayout>
                  <c:x val="-1.4900908955446282E-2"/>
                  <c:y val="9.25925925925925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30-44E7-8D2C-E1309745D9C3}"/>
                </c:ext>
              </c:extLst>
            </c:dLbl>
            <c:dLbl>
              <c:idx val="1"/>
              <c:layout>
                <c:manualLayout>
                  <c:x val="-1.0927207001966198E-16"/>
                  <c:y val="5.36617404358546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538667858739383"/>
                      <c:h val="0.147727272727272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7730-44E7-8D2C-E1309745D9C3}"/>
                </c:ext>
              </c:extLst>
            </c:dLbl>
            <c:dLbl>
              <c:idx val="4"/>
              <c:layout>
                <c:manualLayout>
                  <c:x val="4.7682908657428073E-2"/>
                  <c:y val="3.08641975308640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30-44E7-8D2C-E1309745D9C3}"/>
                </c:ext>
              </c:extLst>
            </c:dLbl>
            <c:dLbl>
              <c:idx val="5"/>
              <c:layout>
                <c:manualLayout>
                  <c:x val="3.2738095238095212E-2"/>
                  <c:y val="1.95667365478686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30-44E7-8D2C-E1309745D9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3'!$A$29:$A$36</c:f>
              <c:strCache>
                <c:ptCount val="8"/>
                <c:pt idx="0">
                  <c:v>EU countries outside the euro area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China</c:v>
                </c:pt>
                <c:pt idx="4">
                  <c:v>Switzerland</c:v>
                </c:pt>
                <c:pt idx="5">
                  <c:v>Turkey</c:v>
                </c:pt>
                <c:pt idx="6">
                  <c:v>Japan</c:v>
                </c:pt>
                <c:pt idx="7">
                  <c:v>Other</c:v>
                </c:pt>
              </c:strCache>
            </c:strRef>
          </c:cat>
          <c:val>
            <c:numRef>
              <c:f>'Figure 3'!$C$29:$C$36</c:f>
              <c:numCache>
                <c:formatCode>0.0</c:formatCode>
                <c:ptCount val="8"/>
                <c:pt idx="0">
                  <c:v>22.241403278600387</c:v>
                </c:pt>
                <c:pt idx="1">
                  <c:v>15.919362037675485</c:v>
                </c:pt>
                <c:pt idx="2">
                  <c:v>10.034912842874515</c:v>
                </c:pt>
                <c:pt idx="3">
                  <c:v>7.1095695054358714</c:v>
                </c:pt>
                <c:pt idx="4">
                  <c:v>6.1853309542602286</c:v>
                </c:pt>
                <c:pt idx="5">
                  <c:v>3.2373464730862236</c:v>
                </c:pt>
                <c:pt idx="6">
                  <c:v>1.9871233577792622</c:v>
                </c:pt>
                <c:pt idx="7">
                  <c:v>33.284951550288014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730-44E7-8D2C-E1309745D9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2024</a:t>
            </a:r>
          </a:p>
        </c:rich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074074074074075"/>
          <c:y val="0.13679277451119001"/>
          <c:w val="0.72098765432098766"/>
          <c:h val="0.77103483836628106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103F-4BF5-9793-EB78A9024F6D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103F-4BF5-9793-EB78A9024F6D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103F-4BF5-9793-EB78A9024F6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103F-4BF5-9793-EB78A9024F6D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103F-4BF5-9793-EB78A9024F6D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103F-4BF5-9793-EB78A9024F6D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103F-4BF5-9793-EB78A9024F6D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103F-4BF5-9793-EB78A9024F6D}"/>
              </c:ext>
            </c:extLst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103F-4BF5-9793-EB78A9024F6D}"/>
              </c:ext>
            </c:extLst>
          </c:dPt>
          <c:dPt>
            <c:idx val="9"/>
            <c:bubble3D val="0"/>
            <c:spPr>
              <a:solidFill>
                <a:srgbClr val="C84B96">
                  <a:lumMod val="100000"/>
                </a:srgb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103F-4BF5-9793-EB78A9024F6D}"/>
              </c:ext>
            </c:extLst>
          </c:dPt>
          <c:dPt>
            <c:idx val="10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103F-4BF5-9793-EB78A9024F6D}"/>
              </c:ext>
            </c:extLst>
          </c:dPt>
          <c:dLbls>
            <c:dLbl>
              <c:idx val="1"/>
              <c:layout>
                <c:manualLayout>
                  <c:x val="-8.9285714285714281E-3"/>
                  <c:y val="1.57827730498333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029761904761906"/>
                      <c:h val="0.122614928815716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103F-4BF5-9793-EB78A9024F6D}"/>
                </c:ext>
              </c:extLst>
            </c:dLbl>
            <c:dLbl>
              <c:idx val="4"/>
              <c:layout>
                <c:manualLayout>
                  <c:x val="5.654761904761902E-2"/>
                  <c:y val="2.16049382716049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3F-4BF5-9793-EB78A9024F6D}"/>
                </c:ext>
              </c:extLst>
            </c:dLbl>
            <c:dLbl>
              <c:idx val="5"/>
              <c:layout>
                <c:manualLayout>
                  <c:x val="3.2738095238095212E-2"/>
                  <c:y val="1.95667365478686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03F-4BF5-9793-EB78A9024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3'!$A$29:$A$36</c:f>
              <c:strCache>
                <c:ptCount val="8"/>
                <c:pt idx="0">
                  <c:v>EU countries outside the euro area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China</c:v>
                </c:pt>
                <c:pt idx="4">
                  <c:v>Switzerland</c:v>
                </c:pt>
                <c:pt idx="5">
                  <c:v>Turkey</c:v>
                </c:pt>
                <c:pt idx="6">
                  <c:v>Japan</c:v>
                </c:pt>
                <c:pt idx="7">
                  <c:v>Other</c:v>
                </c:pt>
              </c:strCache>
            </c:strRef>
          </c:cat>
          <c:val>
            <c:numRef>
              <c:f>'Figure 3'!$D$29:$D$36</c:f>
              <c:numCache>
                <c:formatCode>0.0</c:formatCode>
                <c:ptCount val="8"/>
                <c:pt idx="0">
                  <c:v>22.126947901977353</c:v>
                </c:pt>
                <c:pt idx="1">
                  <c:v>16.809054156269028</c:v>
                </c:pt>
                <c:pt idx="2">
                  <c:v>10.078016321156397</c:v>
                </c:pt>
                <c:pt idx="3">
                  <c:v>6.6854894352517054</c:v>
                </c:pt>
                <c:pt idx="4">
                  <c:v>6.283922344842285</c:v>
                </c:pt>
                <c:pt idx="5">
                  <c:v>3.2159062317344111</c:v>
                </c:pt>
                <c:pt idx="6">
                  <c:v>2.0609768274811353</c:v>
                </c:pt>
                <c:pt idx="7">
                  <c:v>32.739686781287688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103F-4BF5-9793-EB78A9024F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7727166275621E-2"/>
          <c:y val="1.8391076115485558E-2"/>
          <c:w val="0.91524561492451717"/>
          <c:h val="0.7532688648293963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4'!$B$36</c:f>
              <c:strCache>
                <c:ptCount val="1"/>
                <c:pt idx="0">
                  <c:v>Intra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4'!$A$37:$A$56</c:f>
              <c:strCache>
                <c:ptCount val="20"/>
                <c:pt idx="0">
                  <c:v>Luxembourg</c:v>
                </c:pt>
                <c:pt idx="1">
                  <c:v>Portugal</c:v>
                </c:pt>
                <c:pt idx="2">
                  <c:v>Austria</c:v>
                </c:pt>
                <c:pt idx="3">
                  <c:v>Estonia</c:v>
                </c:pt>
                <c:pt idx="4">
                  <c:v>Latvia</c:v>
                </c:pt>
                <c:pt idx="5">
                  <c:v>Croatia</c:v>
                </c:pt>
                <c:pt idx="6">
                  <c:v>Malta</c:v>
                </c:pt>
                <c:pt idx="7">
                  <c:v>Belgium</c:v>
                </c:pt>
                <c:pt idx="8">
                  <c:v>France</c:v>
                </c:pt>
                <c:pt idx="9">
                  <c:v>Cyprus</c:v>
                </c:pt>
                <c:pt idx="10">
                  <c:v>Spain</c:v>
                </c:pt>
                <c:pt idx="11">
                  <c:v>Italy</c:v>
                </c:pt>
                <c:pt idx="12">
                  <c:v>Germany</c:v>
                </c:pt>
                <c:pt idx="13">
                  <c:v>Lithuania</c:v>
                </c:pt>
                <c:pt idx="14">
                  <c:v>Finland</c:v>
                </c:pt>
                <c:pt idx="15">
                  <c:v>Slovakia</c:v>
                </c:pt>
                <c:pt idx="16">
                  <c:v>Greece</c:v>
                </c:pt>
                <c:pt idx="17">
                  <c:v>Ireland</c:v>
                </c:pt>
                <c:pt idx="18">
                  <c:v>Netherlands</c:v>
                </c:pt>
                <c:pt idx="19">
                  <c:v>Slovenia</c:v>
                </c:pt>
              </c:strCache>
            </c:strRef>
          </c:cat>
          <c:val>
            <c:numRef>
              <c:f>'Figure 4'!$B$37:$B$56</c:f>
              <c:numCache>
                <c:formatCode>0.0</c:formatCode>
                <c:ptCount val="20"/>
                <c:pt idx="0">
                  <c:v>87.364842260339799</c:v>
                </c:pt>
                <c:pt idx="1">
                  <c:v>69.480458320966719</c:v>
                </c:pt>
                <c:pt idx="2">
                  <c:v>64.411893686035015</c:v>
                </c:pt>
                <c:pt idx="3">
                  <c:v>63.116742499159336</c:v>
                </c:pt>
                <c:pt idx="4">
                  <c:v>62.921601760195081</c:v>
                </c:pt>
                <c:pt idx="5">
                  <c:v>60.351858537761416</c:v>
                </c:pt>
                <c:pt idx="6">
                  <c:v>59.779654248198767</c:v>
                </c:pt>
                <c:pt idx="7">
                  <c:v>56.26047128301385</c:v>
                </c:pt>
                <c:pt idx="8">
                  <c:v>56.09794668690332</c:v>
                </c:pt>
                <c:pt idx="9">
                  <c:v>54.744627846151502</c:v>
                </c:pt>
                <c:pt idx="10">
                  <c:v>48.752085791106964</c:v>
                </c:pt>
                <c:pt idx="11">
                  <c:v>48.184433881631499</c:v>
                </c:pt>
                <c:pt idx="12">
                  <c:v>45.29736996170864</c:v>
                </c:pt>
                <c:pt idx="13">
                  <c:v>44.973111884800105</c:v>
                </c:pt>
                <c:pt idx="14">
                  <c:v>44.380343593932039</c:v>
                </c:pt>
                <c:pt idx="15">
                  <c:v>43.616889183203654</c:v>
                </c:pt>
                <c:pt idx="16">
                  <c:v>41.616862268681466</c:v>
                </c:pt>
                <c:pt idx="17">
                  <c:v>37.264119682172208</c:v>
                </c:pt>
                <c:pt idx="18">
                  <c:v>35.449367449063722</c:v>
                </c:pt>
                <c:pt idx="19">
                  <c:v>34.47886039581109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9-48C8-AFDB-47B128CD66AE}"/>
            </c:ext>
          </c:extLst>
        </c:ser>
        <c:ser>
          <c:idx val="1"/>
          <c:order val="1"/>
          <c:tx>
            <c:strRef>
              <c:f>'Figure 4'!$C$36</c:f>
              <c:strCache>
                <c:ptCount val="1"/>
                <c:pt idx="0">
                  <c:v>Extra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4'!$A$37:$A$56</c:f>
              <c:strCache>
                <c:ptCount val="20"/>
                <c:pt idx="0">
                  <c:v>Luxembourg</c:v>
                </c:pt>
                <c:pt idx="1">
                  <c:v>Portugal</c:v>
                </c:pt>
                <c:pt idx="2">
                  <c:v>Austria</c:v>
                </c:pt>
                <c:pt idx="3">
                  <c:v>Estonia</c:v>
                </c:pt>
                <c:pt idx="4">
                  <c:v>Latvia</c:v>
                </c:pt>
                <c:pt idx="5">
                  <c:v>Croatia</c:v>
                </c:pt>
                <c:pt idx="6">
                  <c:v>Malta</c:v>
                </c:pt>
                <c:pt idx="7">
                  <c:v>Belgium</c:v>
                </c:pt>
                <c:pt idx="8">
                  <c:v>France</c:v>
                </c:pt>
                <c:pt idx="9">
                  <c:v>Cyprus</c:v>
                </c:pt>
                <c:pt idx="10">
                  <c:v>Spain</c:v>
                </c:pt>
                <c:pt idx="11">
                  <c:v>Italy</c:v>
                </c:pt>
                <c:pt idx="12">
                  <c:v>Germany</c:v>
                </c:pt>
                <c:pt idx="13">
                  <c:v>Lithuania</c:v>
                </c:pt>
                <c:pt idx="14">
                  <c:v>Finland</c:v>
                </c:pt>
                <c:pt idx="15">
                  <c:v>Slovakia</c:v>
                </c:pt>
                <c:pt idx="16">
                  <c:v>Greece</c:v>
                </c:pt>
                <c:pt idx="17">
                  <c:v>Ireland</c:v>
                </c:pt>
                <c:pt idx="18">
                  <c:v>Netherlands</c:v>
                </c:pt>
                <c:pt idx="19">
                  <c:v>Slovenia</c:v>
                </c:pt>
              </c:strCache>
            </c:strRef>
          </c:cat>
          <c:val>
            <c:numRef>
              <c:f>'Figure 4'!$C$37:$C$56</c:f>
              <c:numCache>
                <c:formatCode>0.0</c:formatCode>
                <c:ptCount val="20"/>
                <c:pt idx="0">
                  <c:v>12.635157739660201</c:v>
                </c:pt>
                <c:pt idx="1">
                  <c:v>30.519541679033281</c:v>
                </c:pt>
                <c:pt idx="2">
                  <c:v>35.588106313964985</c:v>
                </c:pt>
                <c:pt idx="3">
                  <c:v>36.883257500840664</c:v>
                </c:pt>
                <c:pt idx="4">
                  <c:v>37.078398239804919</c:v>
                </c:pt>
                <c:pt idx="5">
                  <c:v>39.648141462238584</c:v>
                </c:pt>
                <c:pt idx="6">
                  <c:v>40.220345751801233</c:v>
                </c:pt>
                <c:pt idx="7">
                  <c:v>43.73952871698615</c:v>
                </c:pt>
                <c:pt idx="8">
                  <c:v>43.90205331309668</c:v>
                </c:pt>
                <c:pt idx="9">
                  <c:v>45.255372153848498</c:v>
                </c:pt>
                <c:pt idx="10">
                  <c:v>51.247914208893036</c:v>
                </c:pt>
                <c:pt idx="11">
                  <c:v>51.815566118368501</c:v>
                </c:pt>
                <c:pt idx="12">
                  <c:v>54.70263003829136</c:v>
                </c:pt>
                <c:pt idx="13">
                  <c:v>55.026888115199895</c:v>
                </c:pt>
                <c:pt idx="14">
                  <c:v>55.619656406067961</c:v>
                </c:pt>
                <c:pt idx="15">
                  <c:v>56.383110816796346</c:v>
                </c:pt>
                <c:pt idx="16">
                  <c:v>58.383137731318534</c:v>
                </c:pt>
                <c:pt idx="17">
                  <c:v>62.735880317827792</c:v>
                </c:pt>
                <c:pt idx="18">
                  <c:v>64.550632550936285</c:v>
                </c:pt>
                <c:pt idx="19">
                  <c:v>65.521139604188903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9-48C8-AFDB-47B128CD6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8001568"/>
        <c:axId val="507997632"/>
      </c:barChart>
      <c:catAx>
        <c:axId val="50800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997632"/>
        <c:crosses val="autoZero"/>
        <c:auto val="1"/>
        <c:lblAlgn val="ctr"/>
        <c:lblOffset val="100"/>
        <c:tickMarkSkip val="1"/>
        <c:noMultiLvlLbl val="0"/>
      </c:catAx>
      <c:valAx>
        <c:axId val="5079976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00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977939822706602"/>
          <c:y val="0.92437368766404204"/>
          <c:w val="0.12537774241041272"/>
          <c:h val="4.00954872840582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7727166275621E-2"/>
          <c:y val="1.8391076115485558E-2"/>
          <c:w val="0.91524561492451717"/>
          <c:h val="0.7532688648293963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5'!$B$36</c:f>
              <c:strCache>
                <c:ptCount val="1"/>
                <c:pt idx="0">
                  <c:v>Intra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5'!$A$37:$A$56</c:f>
              <c:strCache>
                <c:ptCount val="20"/>
                <c:pt idx="0">
                  <c:v>Luxembourg</c:v>
                </c:pt>
                <c:pt idx="1">
                  <c:v>Portugal</c:v>
                </c:pt>
                <c:pt idx="2">
                  <c:v>Belgium</c:v>
                </c:pt>
                <c:pt idx="3">
                  <c:v>Netherlands</c:v>
                </c:pt>
                <c:pt idx="4">
                  <c:v>Spain</c:v>
                </c:pt>
                <c:pt idx="5">
                  <c:v>Estonia</c:v>
                </c:pt>
                <c:pt idx="6">
                  <c:v>Austria</c:v>
                </c:pt>
                <c:pt idx="7">
                  <c:v>Latvia</c:v>
                </c:pt>
                <c:pt idx="8">
                  <c:v>Croatia</c:v>
                </c:pt>
                <c:pt idx="9">
                  <c:v>Lithuania</c:v>
                </c:pt>
                <c:pt idx="10">
                  <c:v>France</c:v>
                </c:pt>
                <c:pt idx="11">
                  <c:v>Malta</c:v>
                </c:pt>
                <c:pt idx="12">
                  <c:v>Slovakia</c:v>
                </c:pt>
                <c:pt idx="13">
                  <c:v>Italy</c:v>
                </c:pt>
                <c:pt idx="14">
                  <c:v>Slovenia</c:v>
                </c:pt>
                <c:pt idx="15">
                  <c:v>Greece</c:v>
                </c:pt>
                <c:pt idx="16">
                  <c:v>Finland</c:v>
                </c:pt>
                <c:pt idx="17">
                  <c:v>Germany</c:v>
                </c:pt>
                <c:pt idx="18">
                  <c:v>Ireland</c:v>
                </c:pt>
                <c:pt idx="19">
                  <c:v>Cyprus</c:v>
                </c:pt>
              </c:strCache>
            </c:strRef>
          </c:cat>
          <c:val>
            <c:numRef>
              <c:f>'Figure 5'!$B$37:$B$56</c:f>
              <c:numCache>
                <c:formatCode>0.0</c:formatCode>
                <c:ptCount val="20"/>
                <c:pt idx="0">
                  <c:v>73.151027977194744</c:v>
                </c:pt>
                <c:pt idx="1">
                  <c:v>65.283396868385253</c:v>
                </c:pt>
                <c:pt idx="2">
                  <c:v>59.008593511981758</c:v>
                </c:pt>
                <c:pt idx="3">
                  <c:v>58.698942413008396</c:v>
                </c:pt>
                <c:pt idx="4">
                  <c:v>55.484682788111648</c:v>
                </c:pt>
                <c:pt idx="5">
                  <c:v>54.212704411783719</c:v>
                </c:pt>
                <c:pt idx="6">
                  <c:v>53.31282127600371</c:v>
                </c:pt>
                <c:pt idx="7">
                  <c:v>52.301214225125534</c:v>
                </c:pt>
                <c:pt idx="8">
                  <c:v>51.37207513550436</c:v>
                </c:pt>
                <c:pt idx="9">
                  <c:v>46.899298342773918</c:v>
                </c:pt>
                <c:pt idx="10">
                  <c:v>46.811974242580405</c:v>
                </c:pt>
                <c:pt idx="11">
                  <c:v>45.351327819622504</c:v>
                </c:pt>
                <c:pt idx="12">
                  <c:v>45.03267182146265</c:v>
                </c:pt>
                <c:pt idx="13">
                  <c:v>41.867730830933681</c:v>
                </c:pt>
                <c:pt idx="14">
                  <c:v>41.767955980583352</c:v>
                </c:pt>
                <c:pt idx="15">
                  <c:v>40.514077120989853</c:v>
                </c:pt>
                <c:pt idx="16">
                  <c:v>39.869253822339665</c:v>
                </c:pt>
                <c:pt idx="17">
                  <c:v>37.92970024879768</c:v>
                </c:pt>
                <c:pt idx="18">
                  <c:v>37.114723496050779</c:v>
                </c:pt>
                <c:pt idx="19">
                  <c:v>24.604835169400989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7-43CF-8C17-7ACF231EC5ED}"/>
            </c:ext>
          </c:extLst>
        </c:ser>
        <c:ser>
          <c:idx val="1"/>
          <c:order val="1"/>
          <c:tx>
            <c:strRef>
              <c:f>'Figure 5'!$C$36</c:f>
              <c:strCache>
                <c:ptCount val="1"/>
                <c:pt idx="0">
                  <c:v>Extra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5'!$A$37:$A$56</c:f>
              <c:strCache>
                <c:ptCount val="20"/>
                <c:pt idx="0">
                  <c:v>Luxembourg</c:v>
                </c:pt>
                <c:pt idx="1">
                  <c:v>Portugal</c:v>
                </c:pt>
                <c:pt idx="2">
                  <c:v>Belgium</c:v>
                </c:pt>
                <c:pt idx="3">
                  <c:v>Netherlands</c:v>
                </c:pt>
                <c:pt idx="4">
                  <c:v>Spain</c:v>
                </c:pt>
                <c:pt idx="5">
                  <c:v>Estonia</c:v>
                </c:pt>
                <c:pt idx="6">
                  <c:v>Austria</c:v>
                </c:pt>
                <c:pt idx="7">
                  <c:v>Latvia</c:v>
                </c:pt>
                <c:pt idx="8">
                  <c:v>Croatia</c:v>
                </c:pt>
                <c:pt idx="9">
                  <c:v>Lithuania</c:v>
                </c:pt>
                <c:pt idx="10">
                  <c:v>France</c:v>
                </c:pt>
                <c:pt idx="11">
                  <c:v>Malta</c:v>
                </c:pt>
                <c:pt idx="12">
                  <c:v>Slovakia</c:v>
                </c:pt>
                <c:pt idx="13">
                  <c:v>Italy</c:v>
                </c:pt>
                <c:pt idx="14">
                  <c:v>Slovenia</c:v>
                </c:pt>
                <c:pt idx="15">
                  <c:v>Greece</c:v>
                </c:pt>
                <c:pt idx="16">
                  <c:v>Finland</c:v>
                </c:pt>
                <c:pt idx="17">
                  <c:v>Germany</c:v>
                </c:pt>
                <c:pt idx="18">
                  <c:v>Ireland</c:v>
                </c:pt>
                <c:pt idx="19">
                  <c:v>Cyprus</c:v>
                </c:pt>
              </c:strCache>
            </c:strRef>
          </c:cat>
          <c:val>
            <c:numRef>
              <c:f>'Figure 5'!$C$37:$C$56</c:f>
              <c:numCache>
                <c:formatCode>0.0</c:formatCode>
                <c:ptCount val="20"/>
                <c:pt idx="0">
                  <c:v>26.848972022805256</c:v>
                </c:pt>
                <c:pt idx="1">
                  <c:v>34.716603131614747</c:v>
                </c:pt>
                <c:pt idx="2">
                  <c:v>40.991406488018242</c:v>
                </c:pt>
                <c:pt idx="3">
                  <c:v>41.301057586991604</c:v>
                </c:pt>
                <c:pt idx="4">
                  <c:v>44.515317211888352</c:v>
                </c:pt>
                <c:pt idx="5">
                  <c:v>45.787295588216281</c:v>
                </c:pt>
                <c:pt idx="6">
                  <c:v>46.68717872399629</c:v>
                </c:pt>
                <c:pt idx="7">
                  <c:v>47.698785774874466</c:v>
                </c:pt>
                <c:pt idx="8">
                  <c:v>48.62792486449564</c:v>
                </c:pt>
                <c:pt idx="9">
                  <c:v>53.100701657226082</c:v>
                </c:pt>
                <c:pt idx="10">
                  <c:v>53.188025757419595</c:v>
                </c:pt>
                <c:pt idx="11">
                  <c:v>54.648672180377496</c:v>
                </c:pt>
                <c:pt idx="12">
                  <c:v>54.96732817853735</c:v>
                </c:pt>
                <c:pt idx="13">
                  <c:v>58.132269169066319</c:v>
                </c:pt>
                <c:pt idx="14">
                  <c:v>58.232044019416648</c:v>
                </c:pt>
                <c:pt idx="15">
                  <c:v>59.485922879010147</c:v>
                </c:pt>
                <c:pt idx="16">
                  <c:v>60.130746177660335</c:v>
                </c:pt>
                <c:pt idx="17">
                  <c:v>62.07029975120232</c:v>
                </c:pt>
                <c:pt idx="18">
                  <c:v>62.885276503949221</c:v>
                </c:pt>
                <c:pt idx="19">
                  <c:v>75.395164830599015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7-43CF-8C17-7ACF231EC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8001568"/>
        <c:axId val="507997632"/>
      </c:barChart>
      <c:catAx>
        <c:axId val="50800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997632"/>
        <c:crosses val="autoZero"/>
        <c:auto val="1"/>
        <c:lblAlgn val="ctr"/>
        <c:lblOffset val="100"/>
        <c:tickMarkSkip val="1"/>
        <c:noMultiLvlLbl val="0"/>
      </c:catAx>
      <c:valAx>
        <c:axId val="5079976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00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977939822706602"/>
          <c:y val="0.92437368766404204"/>
          <c:w val="0.12537774241041272"/>
          <c:h val="4.015813648293963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7727166275621E-2"/>
          <c:y val="1.8391076115485558E-2"/>
          <c:w val="0.91524561492451717"/>
          <c:h val="0.753268864829396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6'!$B$36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6'!$A$37:$A$56</c:f>
              <c:strCache>
                <c:ptCount val="20"/>
                <c:pt idx="0">
                  <c:v>Germany</c:v>
                </c:pt>
                <c:pt idx="1">
                  <c:v>Netherlands</c:v>
                </c:pt>
                <c:pt idx="2">
                  <c:v>France</c:v>
                </c:pt>
                <c:pt idx="3">
                  <c:v>Italy</c:v>
                </c:pt>
                <c:pt idx="4">
                  <c:v>Spain</c:v>
                </c:pt>
                <c:pt idx="5">
                  <c:v>Belgium</c:v>
                </c:pt>
                <c:pt idx="6">
                  <c:v>Ireland</c:v>
                </c:pt>
                <c:pt idx="7">
                  <c:v>Austria</c:v>
                </c:pt>
                <c:pt idx="8">
                  <c:v>Slovakia</c:v>
                </c:pt>
                <c:pt idx="9">
                  <c:v>Slovenia</c:v>
                </c:pt>
                <c:pt idx="10">
                  <c:v>Greece</c:v>
                </c:pt>
                <c:pt idx="11">
                  <c:v>Finland</c:v>
                </c:pt>
                <c:pt idx="12">
                  <c:v>Portugal</c:v>
                </c:pt>
                <c:pt idx="13">
                  <c:v>Lithuania</c:v>
                </c:pt>
                <c:pt idx="14">
                  <c:v>Croatia</c:v>
                </c:pt>
                <c:pt idx="15">
                  <c:v>Latvia</c:v>
                </c:pt>
                <c:pt idx="16">
                  <c:v>Estonia</c:v>
                </c:pt>
                <c:pt idx="17">
                  <c:v>Cyprus</c:v>
                </c:pt>
                <c:pt idx="18">
                  <c:v>Malta</c:v>
                </c:pt>
                <c:pt idx="19">
                  <c:v>Luxembourg</c:v>
                </c:pt>
              </c:strCache>
            </c:strRef>
          </c:cat>
          <c:val>
            <c:numRef>
              <c:f>'Figure 6'!$B$37:$B$56</c:f>
              <c:numCache>
                <c:formatCode>0.0</c:formatCode>
                <c:ptCount val="20"/>
                <c:pt idx="0">
                  <c:v>718.56898607999995</c:v>
                </c:pt>
                <c:pt idx="1">
                  <c:v>485.63798301000003</c:v>
                </c:pt>
                <c:pt idx="2">
                  <c:v>304.45699013799998</c:v>
                </c:pt>
                <c:pt idx="3">
                  <c:v>294.69874021800001</c:v>
                </c:pt>
                <c:pt idx="4">
                  <c:v>223.538782099</c:v>
                </c:pt>
                <c:pt idx="5">
                  <c:v>207.92714829799999</c:v>
                </c:pt>
                <c:pt idx="6">
                  <c:v>83.264451301999998</c:v>
                </c:pt>
                <c:pt idx="7">
                  <c:v>69.720277003999996</c:v>
                </c:pt>
                <c:pt idx="8">
                  <c:v>58.860783963999999</c:v>
                </c:pt>
                <c:pt idx="9">
                  <c:v>51.061327251999998</c:v>
                </c:pt>
                <c:pt idx="10">
                  <c:v>49.535639992999997</c:v>
                </c:pt>
                <c:pt idx="11">
                  <c:v>41.422617461000002</c:v>
                </c:pt>
                <c:pt idx="12">
                  <c:v>32.792328331</c:v>
                </c:pt>
                <c:pt idx="13">
                  <c:v>22.752612506999998</c:v>
                </c:pt>
                <c:pt idx="14">
                  <c:v>16.804808820000002</c:v>
                </c:pt>
                <c:pt idx="15">
                  <c:v>8.1320949700000007</c:v>
                </c:pt>
                <c:pt idx="16">
                  <c:v>7.6472510549999999</c:v>
                </c:pt>
                <c:pt idx="17">
                  <c:v>5.5795870580000004</c:v>
                </c:pt>
                <c:pt idx="18">
                  <c:v>3.5143973009999998</c:v>
                </c:pt>
                <c:pt idx="19">
                  <c:v>2.9309620230000002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C6-4089-AC52-25E0D1981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8001568"/>
        <c:axId val="507997632"/>
      </c:barChart>
      <c:catAx>
        <c:axId val="50800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997632"/>
        <c:crosses val="autoZero"/>
        <c:auto val="1"/>
        <c:lblAlgn val="ctr"/>
        <c:lblOffset val="100"/>
        <c:noMultiLvlLbl val="0"/>
      </c:catAx>
      <c:valAx>
        <c:axId val="507997632"/>
        <c:scaling>
          <c:orientation val="minMax"/>
          <c:max val="1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001568"/>
        <c:crosses val="autoZero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7727166275621E-2"/>
          <c:y val="1.8391076115485558E-2"/>
          <c:w val="0.91524561492451717"/>
          <c:h val="0.753268864829396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7'!$B$36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7'!$A$37:$A$56</c:f>
              <c:strCache>
                <c:ptCount val="20"/>
                <c:pt idx="0">
                  <c:v>Germany</c:v>
                </c:pt>
                <c:pt idx="1">
                  <c:v>Italy</c:v>
                </c:pt>
                <c:pt idx="2">
                  <c:v>Netherlands</c:v>
                </c:pt>
                <c:pt idx="3">
                  <c:v>France</c:v>
                </c:pt>
                <c:pt idx="4">
                  <c:v>Belgium</c:v>
                </c:pt>
                <c:pt idx="5">
                  <c:v>Spain</c:v>
                </c:pt>
                <c:pt idx="6">
                  <c:v>Ireland</c:v>
                </c:pt>
                <c:pt idx="7">
                  <c:v>Austria</c:v>
                </c:pt>
                <c:pt idx="8">
                  <c:v>Slovakia</c:v>
                </c:pt>
                <c:pt idx="9">
                  <c:v>Finland</c:v>
                </c:pt>
                <c:pt idx="10">
                  <c:v>Slovenia</c:v>
                </c:pt>
                <c:pt idx="11">
                  <c:v>Greece</c:v>
                </c:pt>
                <c:pt idx="12">
                  <c:v>Portugal</c:v>
                </c:pt>
                <c:pt idx="13">
                  <c:v>Lithuania</c:v>
                </c:pt>
                <c:pt idx="14">
                  <c:v>Croatia</c:v>
                </c:pt>
                <c:pt idx="15">
                  <c:v>Latvia</c:v>
                </c:pt>
                <c:pt idx="16">
                  <c:v>Estonia</c:v>
                </c:pt>
                <c:pt idx="17">
                  <c:v>Luxembourg</c:v>
                </c:pt>
                <c:pt idx="18">
                  <c:v>Cyprus</c:v>
                </c:pt>
                <c:pt idx="19">
                  <c:v>Malta</c:v>
                </c:pt>
              </c:strCache>
            </c:strRef>
          </c:cat>
          <c:val>
            <c:numRef>
              <c:f>'Figure 7'!$B$37:$B$56</c:f>
              <c:numCache>
                <c:formatCode>0.0</c:formatCode>
                <c:ptCount val="20"/>
                <c:pt idx="0">
                  <c:v>964.44181695700001</c:v>
                </c:pt>
                <c:pt idx="1">
                  <c:v>362.45974191200003</c:v>
                </c:pt>
                <c:pt idx="2">
                  <c:v>351.86846187899999</c:v>
                </c:pt>
                <c:pt idx="3">
                  <c:v>314.23611416099999</c:v>
                </c:pt>
                <c:pt idx="4">
                  <c:v>202.929578795</c:v>
                </c:pt>
                <c:pt idx="5">
                  <c:v>174.55471021700001</c:v>
                </c:pt>
                <c:pt idx="6">
                  <c:v>140.282558505</c:v>
                </c:pt>
                <c:pt idx="7">
                  <c:v>92.278262471999994</c:v>
                </c:pt>
                <c:pt idx="8">
                  <c:v>58.729900354000002</c:v>
                </c:pt>
                <c:pt idx="9">
                  <c:v>43.419272131</c:v>
                </c:pt>
                <c:pt idx="10">
                  <c:v>42.552630686999997</c:v>
                </c:pt>
                <c:pt idx="11">
                  <c:v>29.705756181999998</c:v>
                </c:pt>
                <c:pt idx="12">
                  <c:v>27.503216749</c:v>
                </c:pt>
                <c:pt idx="13">
                  <c:v>19.477758860000002</c:v>
                </c:pt>
                <c:pt idx="14">
                  <c:v>11.669853222</c:v>
                </c:pt>
                <c:pt idx="15">
                  <c:v>9.0956513609999998</c:v>
                </c:pt>
                <c:pt idx="16">
                  <c:v>7.9669977779999996</c:v>
                </c:pt>
                <c:pt idx="17">
                  <c:v>4.023380929</c:v>
                </c:pt>
                <c:pt idx="18">
                  <c:v>3.0801885329999998</c:v>
                </c:pt>
                <c:pt idx="19">
                  <c:v>1.910374354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A48-A810-F4324DCA3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8001568"/>
        <c:axId val="507997632"/>
      </c:barChart>
      <c:catAx>
        <c:axId val="50800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997632"/>
        <c:crosses val="autoZero"/>
        <c:auto val="1"/>
        <c:lblAlgn val="ctr"/>
        <c:lblOffset val="100"/>
        <c:noMultiLvlLbl val="0"/>
      </c:catAx>
      <c:valAx>
        <c:axId val="507997632"/>
        <c:scaling>
          <c:orientation val="minMax"/>
          <c:max val="1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001568"/>
        <c:crosses val="autoZero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7727166275621E-2"/>
          <c:y val="1.8391076115485558E-2"/>
          <c:w val="0.91524561492451717"/>
          <c:h val="0.753268864829396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8'!$B$36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'Figure 8'!$A$37:$A$56</c:f>
              <c:strCache>
                <c:ptCount val="20"/>
                <c:pt idx="0">
                  <c:v>Germany</c:v>
                </c:pt>
                <c:pt idx="1">
                  <c:v>Italy</c:v>
                </c:pt>
                <c:pt idx="2">
                  <c:v>Ireland</c:v>
                </c:pt>
                <c:pt idx="3">
                  <c:v>Austria</c:v>
                </c:pt>
                <c:pt idx="4">
                  <c:v>France</c:v>
                </c:pt>
                <c:pt idx="5">
                  <c:v>Finland</c:v>
                </c:pt>
                <c:pt idx="6">
                  <c:v>Luxembourg</c:v>
                </c:pt>
                <c:pt idx="7">
                  <c:v>Latvia</c:v>
                </c:pt>
                <c:pt idx="8">
                  <c:v>Estonia</c:v>
                </c:pt>
                <c:pt idx="9">
                  <c:v>Slovakia</c:v>
                </c:pt>
                <c:pt idx="10">
                  <c:v>Malta</c:v>
                </c:pt>
                <c:pt idx="11">
                  <c:v>Cyprus</c:v>
                </c:pt>
                <c:pt idx="12">
                  <c:v>Lithuania</c:v>
                </c:pt>
                <c:pt idx="13">
                  <c:v>Belgium</c:v>
                </c:pt>
                <c:pt idx="14">
                  <c:v>Croatia</c:v>
                </c:pt>
                <c:pt idx="15">
                  <c:v>Portugal</c:v>
                </c:pt>
                <c:pt idx="16">
                  <c:v>Slovenia</c:v>
                </c:pt>
                <c:pt idx="17">
                  <c:v>Greece</c:v>
                </c:pt>
                <c:pt idx="18">
                  <c:v>Spain</c:v>
                </c:pt>
                <c:pt idx="19">
                  <c:v>Netherlands</c:v>
                </c:pt>
              </c:strCache>
            </c:strRef>
          </c:cat>
          <c:val>
            <c:numRef>
              <c:f>'Figure 8'!$B$37:$B$56</c:f>
              <c:numCache>
                <c:formatCode>0.0</c:formatCode>
                <c:ptCount val="20"/>
                <c:pt idx="0">
                  <c:v>245.87283087700007</c:v>
                </c:pt>
                <c:pt idx="1">
                  <c:v>67.761001694000015</c:v>
                </c:pt>
                <c:pt idx="2">
                  <c:v>57.018107203</c:v>
                </c:pt>
                <c:pt idx="3">
                  <c:v>22.557985467999998</c:v>
                </c:pt>
                <c:pt idx="4">
                  <c:v>9.7791240230000085</c:v>
                </c:pt>
                <c:pt idx="5">
                  <c:v>1.9966546699999981</c:v>
                </c:pt>
                <c:pt idx="6">
                  <c:v>1.0924189059999998</c:v>
                </c:pt>
                <c:pt idx="7">
                  <c:v>0.96355639099999912</c:v>
                </c:pt>
                <c:pt idx="8">
                  <c:v>0.31974672299999973</c:v>
                </c:pt>
                <c:pt idx="9">
                  <c:v>-0.13088360999999793</c:v>
                </c:pt>
                <c:pt idx="10">
                  <c:v>-1.6040229469999998</c:v>
                </c:pt>
                <c:pt idx="11">
                  <c:v>-2.4993985250000006</c:v>
                </c:pt>
                <c:pt idx="12">
                  <c:v>-3.2748536469999969</c:v>
                </c:pt>
                <c:pt idx="13">
                  <c:v>-4.997569502999994</c:v>
                </c:pt>
                <c:pt idx="14">
                  <c:v>-5.1349555980000012</c:v>
                </c:pt>
                <c:pt idx="15">
                  <c:v>-5.2891115820000003</c:v>
                </c:pt>
                <c:pt idx="16">
                  <c:v>-8.508696565000001</c:v>
                </c:pt>
                <c:pt idx="17">
                  <c:v>-19.829883810999998</c:v>
                </c:pt>
                <c:pt idx="18">
                  <c:v>-48.984071881999995</c:v>
                </c:pt>
                <c:pt idx="19">
                  <c:v>-133.76952113100003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1-42D6-BF90-3A5DD079A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8001568"/>
        <c:axId val="507997632"/>
      </c:barChart>
      <c:catAx>
        <c:axId val="50800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997632"/>
        <c:crosses val="autoZero"/>
        <c:auto val="1"/>
        <c:lblAlgn val="ctr"/>
        <c:lblOffset val="100"/>
        <c:noMultiLvlLbl val="0"/>
      </c:catAx>
      <c:valAx>
        <c:axId val="5079976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001568"/>
        <c:crosses val="autoZero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82519685039366E-2"/>
          <c:y val="2.984336455587791E-2"/>
          <c:w val="0.91485081364829401"/>
          <c:h val="0.6557172502182564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'Figure 9'!$E$40</c:f>
              <c:strCache>
                <c:ptCount val="1"/>
                <c:pt idx="0">
                  <c:v>Exports 2024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9'!$A$41:$A$47</c:f>
              <c:strCache>
                <c:ptCount val="7"/>
                <c:pt idx="0">
                  <c:v>Food &amp; drink</c:v>
                </c:pt>
                <c:pt idx="1">
                  <c:v>Raw materials</c:v>
                </c:pt>
                <c:pt idx="2">
                  <c:v>Energy products</c:v>
                </c:pt>
                <c:pt idx="3">
                  <c:v>Chemicals</c:v>
                </c:pt>
                <c:pt idx="4">
                  <c:v>Machinery &amp; vehicles</c:v>
                </c:pt>
                <c:pt idx="5">
                  <c:v>Other manufactured goods</c:v>
                </c:pt>
                <c:pt idx="6">
                  <c:v>Other goods</c:v>
                </c:pt>
              </c:strCache>
            </c:strRef>
          </c:cat>
          <c:val>
            <c:numRef>
              <c:f>'Figure 9'!$E$41:$E$47</c:f>
              <c:numCache>
                <c:formatCode>#,##0</c:formatCode>
                <c:ptCount val="7"/>
                <c:pt idx="0">
                  <c:v>236.21799999999999</c:v>
                </c:pt>
                <c:pt idx="1">
                  <c:v>72.23360000000001</c:v>
                </c:pt>
                <c:pt idx="2">
                  <c:v>136.4298</c:v>
                </c:pt>
                <c:pt idx="3">
                  <c:v>604.94600000000003</c:v>
                </c:pt>
                <c:pt idx="4">
                  <c:v>1118.5097000000001</c:v>
                </c:pt>
                <c:pt idx="5">
                  <c:v>647.87040000000002</c:v>
                </c:pt>
                <c:pt idx="6">
                  <c:v>45.978699999999996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F-457B-94AF-32A8CAB8F43E}"/>
            </c:ext>
          </c:extLst>
        </c:ser>
        <c:ser>
          <c:idx val="4"/>
          <c:order val="4"/>
          <c:tx>
            <c:strRef>
              <c:f>'Figure 9'!$F$40</c:f>
              <c:strCache>
                <c:ptCount val="1"/>
                <c:pt idx="0">
                  <c:v>Imports 2024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9'!$A$41:$A$47</c:f>
              <c:strCache>
                <c:ptCount val="7"/>
                <c:pt idx="0">
                  <c:v>Food &amp; drink</c:v>
                </c:pt>
                <c:pt idx="1">
                  <c:v>Raw materials</c:v>
                </c:pt>
                <c:pt idx="2">
                  <c:v>Energy products</c:v>
                </c:pt>
                <c:pt idx="3">
                  <c:v>Chemicals</c:v>
                </c:pt>
                <c:pt idx="4">
                  <c:v>Machinery &amp; vehicles</c:v>
                </c:pt>
                <c:pt idx="5">
                  <c:v>Other manufactured goods</c:v>
                </c:pt>
                <c:pt idx="6">
                  <c:v>Other goods</c:v>
                </c:pt>
              </c:strCache>
            </c:strRef>
          </c:cat>
          <c:val>
            <c:numRef>
              <c:f>'Figure 9'!$F$41:$F$47</c:f>
              <c:numCache>
                <c:formatCode>#,##0</c:formatCode>
                <c:ptCount val="7"/>
                <c:pt idx="0">
                  <c:v>198.45929999999998</c:v>
                </c:pt>
                <c:pt idx="1">
                  <c:v>103.43730000000001</c:v>
                </c:pt>
                <c:pt idx="2">
                  <c:v>426.00569999999999</c:v>
                </c:pt>
                <c:pt idx="3">
                  <c:v>347.21390000000002</c:v>
                </c:pt>
                <c:pt idx="4">
                  <c:v>944.59159999999997</c:v>
                </c:pt>
                <c:pt idx="5">
                  <c:v>644.51159999999993</c:v>
                </c:pt>
                <c:pt idx="6">
                  <c:v>24.628499999999999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F-457B-94AF-32A8CAB8F43E}"/>
            </c:ext>
          </c:extLst>
        </c:ser>
        <c:ser>
          <c:idx val="5"/>
          <c:order val="5"/>
          <c:tx>
            <c:strRef>
              <c:f>'Figure 9'!$G$40</c:f>
              <c:strCache>
                <c:ptCount val="1"/>
                <c:pt idx="0">
                  <c:v>Balance 2024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9'!$A$41:$A$47</c:f>
              <c:strCache>
                <c:ptCount val="7"/>
                <c:pt idx="0">
                  <c:v>Food &amp; drink</c:v>
                </c:pt>
                <c:pt idx="1">
                  <c:v>Raw materials</c:v>
                </c:pt>
                <c:pt idx="2">
                  <c:v>Energy products</c:v>
                </c:pt>
                <c:pt idx="3">
                  <c:v>Chemicals</c:v>
                </c:pt>
                <c:pt idx="4">
                  <c:v>Machinery &amp; vehicles</c:v>
                </c:pt>
                <c:pt idx="5">
                  <c:v>Other manufactured goods</c:v>
                </c:pt>
                <c:pt idx="6">
                  <c:v>Other goods</c:v>
                </c:pt>
              </c:strCache>
            </c:strRef>
          </c:cat>
          <c:val>
            <c:numRef>
              <c:f>'Figure 9'!$G$41:$G$47</c:f>
              <c:numCache>
                <c:formatCode>#,##0</c:formatCode>
                <c:ptCount val="7"/>
                <c:pt idx="0">
                  <c:v>37.758700000000005</c:v>
                </c:pt>
                <c:pt idx="1">
                  <c:v>-31.203699999999998</c:v>
                </c:pt>
                <c:pt idx="2">
                  <c:v>-289.57589999999999</c:v>
                </c:pt>
                <c:pt idx="3">
                  <c:v>257.7321</c:v>
                </c:pt>
                <c:pt idx="4">
                  <c:v>173.91810000000009</c:v>
                </c:pt>
                <c:pt idx="5">
                  <c:v>3.3588000000000875</c:v>
                </c:pt>
                <c:pt idx="6">
                  <c:v>21.350199999999997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4F-457B-94AF-32A8CAB8F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5"/>
        <c:axId val="196567808"/>
        <c:axId val="196569728"/>
      </c:barChart>
      <c:scatterChart>
        <c:scatterStyle val="lineMarker"/>
        <c:varyColors val="0"/>
        <c:ser>
          <c:idx val="0"/>
          <c:order val="0"/>
          <c:tx>
            <c:strRef>
              <c:f>'Figure 9'!$B$40</c:f>
              <c:strCache>
                <c:ptCount val="1"/>
                <c:pt idx="0">
                  <c:v>Exports 2023</c:v>
                </c:pt>
              </c:strCache>
            </c:strRef>
          </c:tx>
          <c:spPr>
            <a:solidFill>
              <a:schemeClr val="accent2"/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5"/>
            <c:spPr>
              <a:solidFill>
                <a:schemeClr val="accent2"/>
              </a:solidFill>
              <a:ln>
                <a:noFill/>
              </a:ln>
            </c:spPr>
          </c:marker>
          <c:xVal>
            <c:numRef>
              <c:f>'Figure 9'!$H$41:$H$47</c:f>
              <c:numCache>
                <c:formatCode>#,##0.0</c:formatCode>
                <c:ptCount val="7"/>
                <c:pt idx="0">
                  <c:v>0.19</c:v>
                </c:pt>
                <c:pt idx="1">
                  <c:v>1.19</c:v>
                </c:pt>
                <c:pt idx="2">
                  <c:v>2.19</c:v>
                </c:pt>
                <c:pt idx="3">
                  <c:v>3.19</c:v>
                </c:pt>
                <c:pt idx="4">
                  <c:v>4.1899999999999995</c:v>
                </c:pt>
                <c:pt idx="5">
                  <c:v>5.1899999999999995</c:v>
                </c:pt>
                <c:pt idx="6">
                  <c:v>6.1899999999999995</c:v>
                </c:pt>
              </c:numCache>
            </c:numRef>
          </c:xVal>
          <c:yVal>
            <c:numRef>
              <c:f>('Figure 9'!$B$41:$B$47,'Figure 9'!$A$28)</c:f>
              <c:numCache>
                <c:formatCode>#,##0</c:formatCode>
                <c:ptCount val="8"/>
                <c:pt idx="0">
                  <c:v>226.7963</c:v>
                </c:pt>
                <c:pt idx="1">
                  <c:v>69.786500000000004</c:v>
                </c:pt>
                <c:pt idx="2">
                  <c:v>148.8998</c:v>
                </c:pt>
                <c:pt idx="3">
                  <c:v>568.2251</c:v>
                </c:pt>
                <c:pt idx="4">
                  <c:v>1147.7321000000002</c:v>
                </c:pt>
                <c:pt idx="5">
                  <c:v>646.29730000000006</c:v>
                </c:pt>
                <c:pt idx="6">
                  <c:v>40.151900000000005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4F-457B-94AF-32A8CAB8F43E}"/>
            </c:ext>
          </c:extLst>
        </c:ser>
        <c:ser>
          <c:idx val="1"/>
          <c:order val="1"/>
          <c:tx>
            <c:strRef>
              <c:f>'Figure 9'!$C$40</c:f>
              <c:strCache>
                <c:ptCount val="1"/>
                <c:pt idx="0">
                  <c:v>Imports 2023</c:v>
                </c:pt>
              </c:strCache>
            </c:strRef>
          </c:tx>
          <c:spPr>
            <a:solidFill>
              <a:schemeClr val="accent1"/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5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'Figure 9'!$I$41:$I$47</c:f>
              <c:numCache>
                <c:formatCode>#,##0.0</c:formatCode>
                <c:ptCount val="7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</c:numCache>
            </c:numRef>
          </c:xVal>
          <c:yVal>
            <c:numRef>
              <c:f>'Figure 9'!$C$41:$C$47</c:f>
              <c:numCache>
                <c:formatCode>#,##0</c:formatCode>
                <c:ptCount val="7"/>
                <c:pt idx="0">
                  <c:v>183.29750000000001</c:v>
                </c:pt>
                <c:pt idx="1">
                  <c:v>105.53269999999999</c:v>
                </c:pt>
                <c:pt idx="2">
                  <c:v>502.99770000000001</c:v>
                </c:pt>
                <c:pt idx="3">
                  <c:v>347.76900000000001</c:v>
                </c:pt>
                <c:pt idx="4">
                  <c:v>982.09900000000005</c:v>
                </c:pt>
                <c:pt idx="5">
                  <c:v>647.84669999999994</c:v>
                </c:pt>
                <c:pt idx="6">
                  <c:v>20.973200000000002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4F-457B-94AF-32A8CAB8F43E}"/>
            </c:ext>
          </c:extLst>
        </c:ser>
        <c:ser>
          <c:idx val="2"/>
          <c:order val="2"/>
          <c:tx>
            <c:strRef>
              <c:f>'Figure 9'!$D$40</c:f>
              <c:strCache>
                <c:ptCount val="1"/>
                <c:pt idx="0">
                  <c:v>Balance 2023</c:v>
                </c:pt>
              </c:strCache>
            </c:strRef>
          </c:tx>
          <c:spPr>
            <a:solidFill>
              <a:schemeClr val="accent3"/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5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'Figure 9'!$J$41:$J$47</c:f>
              <c:numCache>
                <c:formatCode>#,##0.0</c:formatCode>
                <c:ptCount val="7"/>
                <c:pt idx="0">
                  <c:v>0.82</c:v>
                </c:pt>
                <c:pt idx="1">
                  <c:v>1.8199999999999998</c:v>
                </c:pt>
                <c:pt idx="2">
                  <c:v>2.82</c:v>
                </c:pt>
                <c:pt idx="3">
                  <c:v>3.82</c:v>
                </c:pt>
                <c:pt idx="4">
                  <c:v>4.82</c:v>
                </c:pt>
                <c:pt idx="5">
                  <c:v>5.82</c:v>
                </c:pt>
                <c:pt idx="6">
                  <c:v>6.82</c:v>
                </c:pt>
              </c:numCache>
            </c:numRef>
          </c:xVal>
          <c:yVal>
            <c:numRef>
              <c:f>'Figure 9'!$D$41:$D$47</c:f>
              <c:numCache>
                <c:formatCode>#,##0</c:formatCode>
                <c:ptCount val="7"/>
                <c:pt idx="0">
                  <c:v>43.498799999999989</c:v>
                </c:pt>
                <c:pt idx="1">
                  <c:v>-35.746199999999988</c:v>
                </c:pt>
                <c:pt idx="2">
                  <c:v>-354.09789999999998</c:v>
                </c:pt>
                <c:pt idx="3">
                  <c:v>220.45609999999999</c:v>
                </c:pt>
                <c:pt idx="4">
                  <c:v>165.63310000000013</c:v>
                </c:pt>
                <c:pt idx="5">
                  <c:v>-1.5493999999998778</c:v>
                </c:pt>
                <c:pt idx="6">
                  <c:v>19.178700000000003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4F-457B-94AF-32A8CAB8F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298176"/>
        <c:axId val="296507648"/>
      </c:scatterChart>
      <c:catAx>
        <c:axId val="19656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96569728"/>
        <c:crosses val="autoZero"/>
        <c:auto val="1"/>
        <c:lblAlgn val="ctr"/>
        <c:lblOffset val="100"/>
        <c:tickMarkSkip val="1"/>
        <c:noMultiLvlLbl val="0"/>
      </c:catAx>
      <c:valAx>
        <c:axId val="1965697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6567808"/>
        <c:crosses val="autoZero"/>
        <c:crossBetween val="between"/>
        <c:majorUnit val="250"/>
      </c:valAx>
      <c:valAx>
        <c:axId val="29650764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29298176"/>
        <c:crosses val="max"/>
        <c:crossBetween val="midCat"/>
      </c:valAx>
      <c:valAx>
        <c:axId val="229298176"/>
        <c:scaling>
          <c:orientation val="minMax"/>
          <c:max val="7"/>
        </c:scaling>
        <c:delete val="0"/>
        <c:axPos val="t"/>
        <c:numFmt formatCode="#,##0.0" sourceLinked="1"/>
        <c:majorTickMark val="none"/>
        <c:minorTickMark val="none"/>
        <c:tickLblPos val="none"/>
        <c:spPr>
          <a:ln>
            <a:noFill/>
          </a:ln>
        </c:spPr>
        <c:crossAx val="296507648"/>
        <c:crosses val="max"/>
        <c:crossBetween val="midCat"/>
      </c:valAx>
    </c:plotArea>
    <c:legend>
      <c:legendPos val="b"/>
      <c:layout>
        <c:manualLayout>
          <c:xMode val="edge"/>
          <c:yMode val="edge"/>
          <c:x val="8.6230654360277353E-2"/>
          <c:y val="0.95211804107883524"/>
          <c:w val="0.83529039370078728"/>
          <c:h val="3.885554512581975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</xdr:colOff>
      <xdr:row>2</xdr:row>
      <xdr:rowOff>57149</xdr:rowOff>
    </xdr:from>
    <xdr:to>
      <xdr:col>8</xdr:col>
      <xdr:colOff>1028700</xdr:colOff>
      <xdr:row>20</xdr:row>
      <xdr:rowOff>140968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152399</xdr:rowOff>
    </xdr:from>
    <xdr:to>
      <xdr:col>8</xdr:col>
      <xdr:colOff>1019176</xdr:colOff>
      <xdr:row>38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510540</xdr:colOff>
      <xdr:row>38</xdr:row>
      <xdr:rowOff>112395</xdr:rowOff>
    </xdr:from>
    <xdr:to>
      <xdr:col>8</xdr:col>
      <xdr:colOff>973683</xdr:colOff>
      <xdr:row>40</xdr:row>
      <xdr:rowOff>132573</xdr:rowOff>
    </xdr:to>
    <xdr:pic>
      <xdr:nvPicPr>
        <xdr:cNvPr id="6" name="LogoShap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rcRect b="16916"/>
        <a:stretch>
          <a:fillRect/>
        </a:stretch>
      </xdr:blipFill>
      <xdr:spPr>
        <a:xfrm>
          <a:off x="8092440" y="6808470"/>
          <a:ext cx="1539468" cy="3706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4</xdr:col>
      <xdr:colOff>93345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93345</xdr:colOff>
      <xdr:row>1</xdr:row>
      <xdr:rowOff>0</xdr:rowOff>
    </xdr:from>
    <xdr:to>
      <xdr:col>11</xdr:col>
      <xdr:colOff>93345</xdr:colOff>
      <xdr:row>25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93345</xdr:colOff>
      <xdr:row>1</xdr:row>
      <xdr:rowOff>0</xdr:rowOff>
    </xdr:from>
    <xdr:to>
      <xdr:col>18</xdr:col>
      <xdr:colOff>93345</xdr:colOff>
      <xdr:row>25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4</xdr:col>
      <xdr:colOff>15240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15240</xdr:colOff>
      <xdr:row>1</xdr:row>
      <xdr:rowOff>0</xdr:rowOff>
    </xdr:from>
    <xdr:to>
      <xdr:col>11</xdr:col>
      <xdr:colOff>9525</xdr:colOff>
      <xdr:row>25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9525</xdr:colOff>
      <xdr:row>1</xdr:row>
      <xdr:rowOff>0</xdr:rowOff>
    </xdr:from>
    <xdr:to>
      <xdr:col>18</xdr:col>
      <xdr:colOff>9525</xdr:colOff>
      <xdr:row>25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28574</xdr:rowOff>
    </xdr:from>
    <xdr:to>
      <xdr:col>15</xdr:col>
      <xdr:colOff>598169</xdr:colOff>
      <xdr:row>33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0.95644</cdr:y>
    </cdr:from>
    <cdr:ext cx="7994650" cy="23898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247413"/>
          <a:ext cx="7994650" cy="23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E4A2E914-A154-1E58-17DD-0C15EB5A862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68580</xdr:rowOff>
    </xdr:from>
    <xdr:to>
      <xdr:col>15</xdr:col>
      <xdr:colOff>600074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D298A57F-01D2-944E-83B1-A8C65E8BCB3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53340</xdr:rowOff>
    </xdr:from>
    <xdr:to>
      <xdr:col>16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DBACE1C-2CC5-7F62-B5E4-6F95F0592E0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60960</xdr:rowOff>
    </xdr:from>
    <xdr:to>
      <xdr:col>16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5FB8788F-029E-D93E-CFE3-A8F6FD035C3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68580</xdr:rowOff>
    </xdr:from>
    <xdr:to>
      <xdr:col>16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3040C8F0-BFE9-AEDF-E792-9F90380C9F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1</xdr:row>
      <xdr:rowOff>245745</xdr:rowOff>
    </xdr:from>
    <xdr:to>
      <xdr:col>9</xdr:col>
      <xdr:colOff>1</xdr:colOff>
      <xdr:row>34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447031</xdr:colOff>
      <xdr:row>35</xdr:row>
      <xdr:rowOff>20955</xdr:rowOff>
    </xdr:from>
    <xdr:to>
      <xdr:col>9</xdr:col>
      <xdr:colOff>1904</xdr:colOff>
      <xdr:row>36</xdr:row>
      <xdr:rowOff>169593</xdr:rowOff>
    </xdr:to>
    <xdr:pic>
      <xdr:nvPicPr>
        <xdr:cNvPr id="3" name="LogoShape">
          <a:extLst>
            <a:ext uri="{FF2B5EF4-FFF2-40B4-BE49-F238E27FC236}">
              <a16:creationId xmlns:a16="http://schemas.microsoft.com/office/drawing/2014/main" id="{082821DE-8CE1-9522-38B1-2A3B4EADC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rcRect b="16916"/>
        <a:stretch>
          <a:fillRect/>
        </a:stretch>
      </xdr:blipFill>
      <xdr:spPr>
        <a:xfrm>
          <a:off x="8276581" y="6621780"/>
          <a:ext cx="1536073" cy="34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47"/>
  <sheetViews>
    <sheetView topLeftCell="A2" workbookViewId="0">
      <selection activeCell="B14" sqref="B14"/>
    </sheetView>
  </sheetViews>
  <sheetFormatPr defaultColWidth="9.109375" defaultRowHeight="13.2" x14ac:dyDescent="0.25"/>
  <cols>
    <col min="1" max="1" width="9.109375" style="5"/>
    <col min="2" max="2" width="69.5546875" style="5" bestFit="1" customWidth="1"/>
    <col min="3" max="3" width="11" style="5" bestFit="1" customWidth="1"/>
    <col min="4" max="4" width="43.5546875" style="5" bestFit="1" customWidth="1"/>
    <col min="5" max="5" width="13.88671875" style="5" bestFit="1" customWidth="1"/>
    <col min="6" max="6" width="16.6640625" style="5" bestFit="1" customWidth="1"/>
    <col min="7" max="16384" width="9.109375" style="5"/>
  </cols>
  <sheetData>
    <row r="1" spans="1:9" x14ac:dyDescent="0.25">
      <c r="D1" s="6" t="s">
        <v>100</v>
      </c>
    </row>
    <row r="2" spans="1:9" x14ac:dyDescent="0.25">
      <c r="A2" s="5" t="s">
        <v>32</v>
      </c>
      <c r="B2" s="5" t="str">
        <f>'Figure 1'!$A$1&amp;"_"&amp;A$12</f>
        <v>Euro area trade in goods, growth rates and balance 2014-2024_Update_April_2025</v>
      </c>
      <c r="D2" s="6" t="s">
        <v>75</v>
      </c>
      <c r="E2" s="6" t="s">
        <v>13</v>
      </c>
      <c r="F2" s="6" t="s">
        <v>37</v>
      </c>
      <c r="H2" s="5" t="s">
        <v>41</v>
      </c>
      <c r="I2" s="7">
        <v>10000</v>
      </c>
    </row>
    <row r="3" spans="1:9" x14ac:dyDescent="0.25">
      <c r="A3" s="5" t="s">
        <v>31</v>
      </c>
      <c r="B3" s="5" t="str">
        <f>'Figure 2'!$A$1&amp;"_"&amp;A$12</f>
        <v>Euro area main partners share in import of goods_Update_April_2025</v>
      </c>
      <c r="D3" s="6" t="s">
        <v>76</v>
      </c>
      <c r="E3" s="6" t="s">
        <v>7</v>
      </c>
      <c r="F3" s="6" t="s">
        <v>38</v>
      </c>
    </row>
    <row r="4" spans="1:9" x14ac:dyDescent="0.25">
      <c r="A4" s="5" t="s">
        <v>33</v>
      </c>
      <c r="B4" s="5" t="str">
        <f>'Figure 3'!$A$1&amp;"_"&amp;A$12</f>
        <v>Euro area main partners share in export of goods_Update_April_2025</v>
      </c>
      <c r="D4" s="6" t="s">
        <v>72</v>
      </c>
      <c r="E4" s="6" t="s">
        <v>28</v>
      </c>
      <c r="F4" s="5" t="s">
        <v>28</v>
      </c>
      <c r="H4" s="5" t="s">
        <v>42</v>
      </c>
      <c r="I4" s="7">
        <v>2024</v>
      </c>
    </row>
    <row r="5" spans="1:9" x14ac:dyDescent="0.25">
      <c r="A5" s="5" t="s">
        <v>34</v>
      </c>
      <c r="B5" s="5" t="str">
        <f>'Figure 4'!$A$1&amp;"_"&amp;A$12</f>
        <v>Extra and intra euro area imports of goods, 2024_Update_April_2025</v>
      </c>
      <c r="D5" s="6" t="s">
        <v>63</v>
      </c>
      <c r="E5" s="6" t="s">
        <v>4</v>
      </c>
      <c r="F5" s="6" t="s">
        <v>4</v>
      </c>
    </row>
    <row r="6" spans="1:9" x14ac:dyDescent="0.25">
      <c r="A6" s="5" t="s">
        <v>35</v>
      </c>
      <c r="B6" s="5" t="str">
        <f>'Figure 5'!$A$1&amp;"_"&amp;A$12</f>
        <v>Extra and intra euro area exports of goods, 2024_Update_April_2025</v>
      </c>
      <c r="D6" s="6" t="s">
        <v>77</v>
      </c>
      <c r="E6" s="6" t="s">
        <v>9</v>
      </c>
      <c r="F6" s="6" t="s">
        <v>9</v>
      </c>
      <c r="H6" s="8"/>
    </row>
    <row r="7" spans="1:9" x14ac:dyDescent="0.25">
      <c r="A7" s="5" t="s">
        <v>36</v>
      </c>
      <c r="B7" s="5" t="str">
        <f>'Figure 6'!$A$1&amp;"_"&amp;A$12</f>
        <v>Extra euro area imports of goods, 2024_Update_April_2025</v>
      </c>
      <c r="D7" s="6" t="s">
        <v>45</v>
      </c>
      <c r="E7" s="6" t="s">
        <v>27</v>
      </c>
      <c r="F7" s="6" t="s">
        <v>27</v>
      </c>
    </row>
    <row r="8" spans="1:9" x14ac:dyDescent="0.25">
      <c r="A8" s="5" t="s">
        <v>152</v>
      </c>
      <c r="B8" s="5" t="str">
        <f>'Figure 7'!$A$1&amp;"_"&amp;A$12</f>
        <v>Extra euro area exports of goods, 2024_Update_April_2025</v>
      </c>
      <c r="D8" s="6" t="s">
        <v>78</v>
      </c>
      <c r="E8" s="6" t="s">
        <v>11</v>
      </c>
      <c r="F8" s="6" t="s">
        <v>11</v>
      </c>
    </row>
    <row r="9" spans="1:9" x14ac:dyDescent="0.25">
      <c r="A9" s="5" t="s">
        <v>153</v>
      </c>
      <c r="B9" s="5" t="str">
        <f>'Figure 8'!$A$1&amp;"_"&amp;A$12</f>
        <v>Extra euro area trade in goods balance, 2024_Update_April_2025</v>
      </c>
      <c r="D9" s="6" t="s">
        <v>69</v>
      </c>
      <c r="E9" s="6" t="s">
        <v>6</v>
      </c>
      <c r="F9" s="6" t="s">
        <v>6</v>
      </c>
    </row>
    <row r="10" spans="1:9" x14ac:dyDescent="0.25">
      <c r="A10" s="5" t="s">
        <v>154</v>
      </c>
      <c r="B10" s="5" t="str">
        <f>'Figure 9'!$A$1&amp;"_"&amp;A$12</f>
        <v>Euro area trade by product group, 2023 and 2024_Update_April_2025</v>
      </c>
      <c r="D10" s="6" t="s">
        <v>79</v>
      </c>
      <c r="E10" s="6" t="s">
        <v>10</v>
      </c>
      <c r="F10" s="6" t="s">
        <v>10</v>
      </c>
    </row>
    <row r="11" spans="1:9" x14ac:dyDescent="0.25">
      <c r="D11" s="6" t="s">
        <v>59</v>
      </c>
      <c r="E11" s="6" t="s">
        <v>3</v>
      </c>
      <c r="F11" s="6" t="s">
        <v>3</v>
      </c>
    </row>
    <row r="12" spans="1:9" x14ac:dyDescent="0.25">
      <c r="A12" s="5" t="s">
        <v>190</v>
      </c>
      <c r="D12" s="6" t="s">
        <v>80</v>
      </c>
      <c r="E12" s="6" t="s">
        <v>16</v>
      </c>
      <c r="F12" s="6" t="s">
        <v>16</v>
      </c>
    </row>
    <row r="13" spans="1:9" x14ac:dyDescent="0.25">
      <c r="D13" s="6" t="s">
        <v>81</v>
      </c>
      <c r="E13" s="6" t="s">
        <v>17</v>
      </c>
      <c r="F13" s="6" t="s">
        <v>17</v>
      </c>
    </row>
    <row r="14" spans="1:9" x14ac:dyDescent="0.25">
      <c r="D14" s="6" t="s">
        <v>65</v>
      </c>
      <c r="E14" s="6" t="s">
        <v>5</v>
      </c>
      <c r="F14" s="6" t="s">
        <v>5</v>
      </c>
    </row>
    <row r="15" spans="1:9" x14ac:dyDescent="0.25">
      <c r="D15" s="6" t="s">
        <v>46</v>
      </c>
      <c r="E15" s="6" t="s">
        <v>2</v>
      </c>
      <c r="F15" s="6" t="s">
        <v>2</v>
      </c>
    </row>
    <row r="16" spans="1:9" x14ac:dyDescent="0.25">
      <c r="D16" s="6" t="s">
        <v>82</v>
      </c>
      <c r="E16" s="6" t="s">
        <v>19</v>
      </c>
      <c r="F16" s="6" t="s">
        <v>19</v>
      </c>
    </row>
    <row r="17" spans="1:6" x14ac:dyDescent="0.25">
      <c r="D17" s="6" t="s">
        <v>83</v>
      </c>
      <c r="E17" s="6" t="s">
        <v>8</v>
      </c>
      <c r="F17" s="6" t="s">
        <v>8</v>
      </c>
    </row>
    <row r="18" spans="1:6" x14ac:dyDescent="0.25">
      <c r="D18" s="6" t="s">
        <v>85</v>
      </c>
      <c r="E18" s="6" t="s">
        <v>15</v>
      </c>
      <c r="F18" s="6" t="s">
        <v>15</v>
      </c>
    </row>
    <row r="19" spans="1:6" x14ac:dyDescent="0.25">
      <c r="D19" s="6" t="s">
        <v>86</v>
      </c>
      <c r="E19" s="6" t="s">
        <v>14</v>
      </c>
      <c r="F19" s="6" t="s">
        <v>14</v>
      </c>
    </row>
    <row r="20" spans="1:6" x14ac:dyDescent="0.25">
      <c r="D20" s="6" t="s">
        <v>84</v>
      </c>
      <c r="E20" s="6" t="s">
        <v>12</v>
      </c>
      <c r="F20" s="6" t="s">
        <v>12</v>
      </c>
    </row>
    <row r="21" spans="1:6" x14ac:dyDescent="0.25">
      <c r="A21" s="5" t="s">
        <v>43</v>
      </c>
      <c r="D21" s="6" t="s">
        <v>88</v>
      </c>
      <c r="E21" s="6" t="s">
        <v>20</v>
      </c>
      <c r="F21" s="6" t="s">
        <v>20</v>
      </c>
    </row>
    <row r="22" spans="1:6" x14ac:dyDescent="0.25">
      <c r="A22" s="5" t="s">
        <v>44</v>
      </c>
      <c r="D22" s="6" t="s">
        <v>87</v>
      </c>
      <c r="E22" s="5" t="s">
        <v>18</v>
      </c>
      <c r="F22" s="5" t="s">
        <v>18</v>
      </c>
    </row>
    <row r="23" spans="1:6" x14ac:dyDescent="0.25">
      <c r="A23" s="5" t="s">
        <v>45</v>
      </c>
      <c r="D23" s="6" t="s">
        <v>89</v>
      </c>
      <c r="E23" s="5" t="s">
        <v>94</v>
      </c>
      <c r="F23" s="5" t="s">
        <v>94</v>
      </c>
    </row>
    <row r="24" spans="1:6" x14ac:dyDescent="0.25">
      <c r="A24" s="5" t="s">
        <v>46</v>
      </c>
      <c r="D24" s="6" t="s">
        <v>92</v>
      </c>
      <c r="E24" s="5" t="s">
        <v>95</v>
      </c>
      <c r="F24" s="5" t="s">
        <v>95</v>
      </c>
    </row>
    <row r="25" spans="1:6" x14ac:dyDescent="0.25">
      <c r="A25" s="5" t="s">
        <v>47</v>
      </c>
      <c r="D25" s="6" t="s">
        <v>91</v>
      </c>
      <c r="E25" s="5" t="s">
        <v>96</v>
      </c>
      <c r="F25" s="5" t="s">
        <v>96</v>
      </c>
    </row>
    <row r="26" spans="1:6" x14ac:dyDescent="0.25">
      <c r="A26" s="5" t="s">
        <v>48</v>
      </c>
      <c r="D26" s="6" t="s">
        <v>90</v>
      </c>
      <c r="E26" s="5" t="s">
        <v>97</v>
      </c>
      <c r="F26" s="5" t="s">
        <v>97</v>
      </c>
    </row>
    <row r="27" spans="1:6" x14ac:dyDescent="0.25">
      <c r="A27" s="5" t="s">
        <v>49</v>
      </c>
      <c r="D27" s="6" t="s">
        <v>93</v>
      </c>
      <c r="E27" s="5" t="s">
        <v>98</v>
      </c>
      <c r="F27" s="5" t="s">
        <v>98</v>
      </c>
    </row>
    <row r="28" spans="1:6" x14ac:dyDescent="0.25">
      <c r="A28" s="5" t="s">
        <v>50</v>
      </c>
      <c r="D28" s="6" t="s">
        <v>108</v>
      </c>
      <c r="E28" s="5" t="s">
        <v>109</v>
      </c>
      <c r="F28" s="5" t="s">
        <v>109</v>
      </c>
    </row>
    <row r="29" spans="1:6" x14ac:dyDescent="0.25">
      <c r="A29" s="5" t="s">
        <v>51</v>
      </c>
    </row>
    <row r="30" spans="1:6" x14ac:dyDescent="0.25">
      <c r="A30" s="5" t="s">
        <v>52</v>
      </c>
    </row>
    <row r="31" spans="1:6" x14ac:dyDescent="0.25">
      <c r="A31" s="5" t="s">
        <v>53</v>
      </c>
    </row>
    <row r="32" spans="1:6" x14ac:dyDescent="0.25">
      <c r="A32" s="5" t="s">
        <v>54</v>
      </c>
    </row>
    <row r="33" spans="1:1" x14ac:dyDescent="0.25">
      <c r="A33" s="5" t="s">
        <v>55</v>
      </c>
    </row>
    <row r="34" spans="1:1" x14ac:dyDescent="0.25">
      <c r="A34" s="5" t="s">
        <v>56</v>
      </c>
    </row>
    <row r="35" spans="1:1" x14ac:dyDescent="0.25">
      <c r="A35" s="5" t="s">
        <v>57</v>
      </c>
    </row>
    <row r="36" spans="1:1" x14ac:dyDescent="0.25">
      <c r="A36" s="5" t="s">
        <v>58</v>
      </c>
    </row>
    <row r="37" spans="1:1" x14ac:dyDescent="0.25">
      <c r="A37" s="5" t="s">
        <v>59</v>
      </c>
    </row>
    <row r="38" spans="1:1" x14ac:dyDescent="0.25">
      <c r="A38" s="5" t="s">
        <v>60</v>
      </c>
    </row>
    <row r="39" spans="1:1" x14ac:dyDescent="0.25">
      <c r="A39" s="5" t="s">
        <v>61</v>
      </c>
    </row>
    <row r="40" spans="1:1" x14ac:dyDescent="0.25">
      <c r="A40" s="5" t="s">
        <v>62</v>
      </c>
    </row>
    <row r="41" spans="1:1" x14ac:dyDescent="0.25">
      <c r="A41" s="5" t="s">
        <v>63</v>
      </c>
    </row>
    <row r="42" spans="1:1" x14ac:dyDescent="0.25">
      <c r="A42" s="5" t="s">
        <v>64</v>
      </c>
    </row>
    <row r="43" spans="1:1" x14ac:dyDescent="0.25">
      <c r="A43" s="5" t="s">
        <v>65</v>
      </c>
    </row>
    <row r="44" spans="1:1" x14ac:dyDescent="0.25">
      <c r="A44" s="5" t="s">
        <v>66</v>
      </c>
    </row>
    <row r="45" spans="1:1" x14ac:dyDescent="0.25">
      <c r="A45" s="5" t="s">
        <v>67</v>
      </c>
    </row>
    <row r="46" spans="1:1" x14ac:dyDescent="0.25">
      <c r="A46" s="5" t="s">
        <v>68</v>
      </c>
    </row>
    <row r="47" spans="1:1" x14ac:dyDescent="0.25">
      <c r="A47" s="5" t="s">
        <v>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P127"/>
  <sheetViews>
    <sheetView workbookViewId="0">
      <selection activeCell="G1" sqref="G1"/>
    </sheetView>
  </sheetViews>
  <sheetFormatPr defaultRowHeight="14.4" x14ac:dyDescent="0.3"/>
  <cols>
    <col min="1" max="1" width="29.88671875" customWidth="1"/>
    <col min="2" max="5" width="10" customWidth="1"/>
    <col min="6" max="6" width="8.88671875" style="5"/>
    <col min="7" max="7" width="12.88671875" style="5" customWidth="1"/>
    <col min="8" max="8" width="13.109375" style="5" bestFit="1" customWidth="1"/>
    <col min="9" max="9" width="9.5546875" style="5" bestFit="1" customWidth="1"/>
    <col min="10" max="11" width="8.88671875" style="5"/>
    <col min="12" max="13" width="9.5546875" style="5" bestFit="1" customWidth="1"/>
    <col min="14" max="14" width="8.88671875" style="5"/>
    <col min="15" max="16" width="9.5546875" style="5" bestFit="1" customWidth="1"/>
    <col min="17" max="16384" width="8.88671875" style="5"/>
  </cols>
  <sheetData>
    <row r="1" spans="1:16" x14ac:dyDescent="0.3">
      <c r="A1" s="59" t="s">
        <v>183</v>
      </c>
      <c r="G1" s="5" t="s">
        <v>200</v>
      </c>
    </row>
    <row r="2" spans="1:16" x14ac:dyDescent="0.3">
      <c r="A2" s="59" t="s">
        <v>157</v>
      </c>
      <c r="B2" s="60" t="s">
        <v>184</v>
      </c>
    </row>
    <row r="3" spans="1:16" x14ac:dyDescent="0.3">
      <c r="A3" s="59" t="s">
        <v>158</v>
      </c>
      <c r="B3" s="73">
        <v>45770</v>
      </c>
      <c r="G3" s="5" t="s">
        <v>182</v>
      </c>
    </row>
    <row r="5" spans="1:16" x14ac:dyDescent="0.3">
      <c r="A5" s="60" t="s">
        <v>159</v>
      </c>
      <c r="C5" s="59" t="s">
        <v>160</v>
      </c>
    </row>
    <row r="6" spans="1:16" x14ac:dyDescent="0.3">
      <c r="A6" s="60" t="s">
        <v>70</v>
      </c>
      <c r="C6" s="59" t="s">
        <v>74</v>
      </c>
    </row>
    <row r="7" spans="1:16" x14ac:dyDescent="0.3">
      <c r="A7" s="60" t="s">
        <v>71</v>
      </c>
      <c r="C7" s="59" t="s">
        <v>73</v>
      </c>
    </row>
    <row r="8" spans="1:16" x14ac:dyDescent="0.3">
      <c r="A8" s="60" t="s">
        <v>185</v>
      </c>
      <c r="C8" s="59">
        <v>2024</v>
      </c>
    </row>
    <row r="10" spans="1:16" ht="13.2" x14ac:dyDescent="0.25">
      <c r="A10" s="61" t="s">
        <v>186</v>
      </c>
      <c r="B10" s="75" t="s">
        <v>187</v>
      </c>
      <c r="C10" s="75" t="s">
        <v>187</v>
      </c>
      <c r="D10" s="75" t="s">
        <v>188</v>
      </c>
      <c r="E10" s="75" t="s">
        <v>188</v>
      </c>
    </row>
    <row r="11" spans="1:16" ht="13.2" x14ac:dyDescent="0.25">
      <c r="A11" s="61" t="s">
        <v>163</v>
      </c>
      <c r="B11" s="62" t="s">
        <v>105</v>
      </c>
      <c r="C11" s="62" t="s">
        <v>106</v>
      </c>
      <c r="D11" s="62" t="s">
        <v>105</v>
      </c>
      <c r="E11" s="62" t="s">
        <v>106</v>
      </c>
      <c r="H11" s="74" t="s">
        <v>22</v>
      </c>
      <c r="I11" s="74"/>
      <c r="O11" s="74"/>
      <c r="P11" s="74"/>
    </row>
    <row r="12" spans="1:16" x14ac:dyDescent="0.3">
      <c r="A12" s="63" t="s">
        <v>164</v>
      </c>
      <c r="B12" s="57" t="s">
        <v>104</v>
      </c>
      <c r="C12" s="57" t="s">
        <v>104</v>
      </c>
      <c r="D12" s="57" t="s">
        <v>104</v>
      </c>
      <c r="E12" s="57" t="s">
        <v>104</v>
      </c>
      <c r="H12" s="5" t="s">
        <v>142</v>
      </c>
      <c r="I12" s="5" t="s">
        <v>143</v>
      </c>
      <c r="J12" s="5" t="s">
        <v>144</v>
      </c>
      <c r="K12" s="5" t="s">
        <v>145</v>
      </c>
      <c r="L12" s="5" t="s">
        <v>146</v>
      </c>
    </row>
    <row r="13" spans="1:16" ht="13.2" x14ac:dyDescent="0.25">
      <c r="A13" s="64" t="s">
        <v>131</v>
      </c>
      <c r="B13" s="70">
        <v>69720277004</v>
      </c>
      <c r="C13" s="70">
        <v>92278262472</v>
      </c>
      <c r="D13" s="70">
        <v>126188649391</v>
      </c>
      <c r="E13" s="70">
        <v>105373994516</v>
      </c>
      <c r="G13" s="58" t="s">
        <v>131</v>
      </c>
      <c r="H13" s="9">
        <f t="shared" ref="H13:H32" si="0">D13/(D13+B13)*100</f>
        <v>64.411893686035015</v>
      </c>
      <c r="I13" s="9">
        <f>100-H13</f>
        <v>35.588106313964985</v>
      </c>
      <c r="J13" s="5">
        <f>RANK(H13,$H$13:$H$32)</f>
        <v>3</v>
      </c>
      <c r="K13" s="5">
        <v>1</v>
      </c>
      <c r="L13" s="5">
        <f>MATCH(K13,J13:J32,0)</f>
        <v>14</v>
      </c>
    </row>
    <row r="14" spans="1:16" ht="13.2" x14ac:dyDescent="0.25">
      <c r="A14" s="64" t="s">
        <v>117</v>
      </c>
      <c r="B14" s="71">
        <v>207927148298</v>
      </c>
      <c r="C14" s="71">
        <v>202929578795</v>
      </c>
      <c r="D14" s="71">
        <v>267448683123</v>
      </c>
      <c r="E14" s="71">
        <v>292124375634</v>
      </c>
      <c r="G14" s="58" t="s">
        <v>136</v>
      </c>
      <c r="H14" s="9">
        <f t="shared" si="0"/>
        <v>56.26047128301385</v>
      </c>
      <c r="I14" s="9">
        <f t="shared" ref="I14:I31" si="1">100-H14</f>
        <v>43.73952871698615</v>
      </c>
      <c r="J14" s="5">
        <f t="shared" ref="J14:J32" si="2">RANK(H14,$H$13:$H$32)</f>
        <v>8</v>
      </c>
      <c r="K14" s="5">
        <v>2</v>
      </c>
      <c r="L14" s="5">
        <f>MATCH(K14,J13:J32,0)</f>
        <v>18</v>
      </c>
    </row>
    <row r="15" spans="1:16" ht="13.2" x14ac:dyDescent="0.25">
      <c r="A15" s="64" t="s">
        <v>125</v>
      </c>
      <c r="B15" s="70">
        <v>5579587058</v>
      </c>
      <c r="C15" s="70">
        <v>3080188533</v>
      </c>
      <c r="D15" s="70">
        <v>6749528343</v>
      </c>
      <c r="E15" s="70">
        <v>1005204131</v>
      </c>
      <c r="G15" s="58" t="s">
        <v>125</v>
      </c>
      <c r="H15" s="9">
        <f t="shared" si="0"/>
        <v>54.744627846151502</v>
      </c>
      <c r="I15" s="9">
        <f t="shared" si="1"/>
        <v>45.255372153848498</v>
      </c>
      <c r="J15" s="5">
        <f t="shared" si="2"/>
        <v>10</v>
      </c>
      <c r="K15" s="5">
        <v>3</v>
      </c>
      <c r="L15" s="5">
        <f>MATCH(K15,J13:J32,0)</f>
        <v>1</v>
      </c>
    </row>
    <row r="16" spans="1:16" ht="13.2" x14ac:dyDescent="0.25">
      <c r="A16" s="64" t="s">
        <v>118</v>
      </c>
      <c r="B16" s="71">
        <v>718568986080</v>
      </c>
      <c r="C16" s="71">
        <v>964441816957</v>
      </c>
      <c r="D16" s="71">
        <v>595022308483</v>
      </c>
      <c r="E16" s="71">
        <v>589347710116</v>
      </c>
      <c r="G16" s="58" t="s">
        <v>137</v>
      </c>
      <c r="H16" s="9">
        <f t="shared" si="0"/>
        <v>45.29736996170864</v>
      </c>
      <c r="I16" s="9">
        <f t="shared" si="1"/>
        <v>54.70263003829136</v>
      </c>
      <c r="J16" s="5">
        <f t="shared" si="2"/>
        <v>13</v>
      </c>
      <c r="K16" s="5">
        <v>4</v>
      </c>
      <c r="L16" s="5">
        <f>MATCH(K16,J13:J32,0)</f>
        <v>5</v>
      </c>
    </row>
    <row r="17" spans="1:12" ht="13.2" x14ac:dyDescent="0.25">
      <c r="A17" s="64" t="s">
        <v>119</v>
      </c>
      <c r="B17" s="70">
        <v>7647251055</v>
      </c>
      <c r="C17" s="70">
        <v>7966997778</v>
      </c>
      <c r="D17" s="70">
        <v>13086413955</v>
      </c>
      <c r="E17" s="70">
        <v>9433020449</v>
      </c>
      <c r="G17" s="58" t="s">
        <v>119</v>
      </c>
      <c r="H17" s="9">
        <f t="shared" si="0"/>
        <v>63.116742499159336</v>
      </c>
      <c r="I17" s="9">
        <f t="shared" si="1"/>
        <v>36.883257500840664</v>
      </c>
      <c r="J17" s="5">
        <f t="shared" si="2"/>
        <v>4</v>
      </c>
      <c r="K17" s="5">
        <v>5</v>
      </c>
      <c r="L17" s="5">
        <f>MATCH(K17,J13:J32,0)</f>
        <v>15</v>
      </c>
    </row>
    <row r="18" spans="1:12" ht="13.2" x14ac:dyDescent="0.25">
      <c r="A18" s="64" t="s">
        <v>122</v>
      </c>
      <c r="B18" s="71">
        <v>223538782099</v>
      </c>
      <c r="C18" s="71">
        <v>174554710217</v>
      </c>
      <c r="D18" s="71">
        <v>212652203524</v>
      </c>
      <c r="E18" s="71">
        <v>217568094134</v>
      </c>
      <c r="G18" s="58" t="s">
        <v>139</v>
      </c>
      <c r="H18" s="9">
        <f t="shared" si="0"/>
        <v>48.752085791106964</v>
      </c>
      <c r="I18" s="9">
        <f t="shared" si="1"/>
        <v>51.247914208893036</v>
      </c>
      <c r="J18" s="5">
        <f t="shared" si="2"/>
        <v>11</v>
      </c>
      <c r="K18" s="5">
        <v>6</v>
      </c>
      <c r="L18" s="5">
        <f>MATCH(K18,J13:J32,0)</f>
        <v>10</v>
      </c>
    </row>
    <row r="19" spans="1:12" ht="13.2" x14ac:dyDescent="0.25">
      <c r="A19" s="64" t="s">
        <v>135</v>
      </c>
      <c r="B19" s="70">
        <v>41422617461</v>
      </c>
      <c r="C19" s="70">
        <v>43419272131</v>
      </c>
      <c r="D19" s="70">
        <v>33052163826</v>
      </c>
      <c r="E19" s="70">
        <v>28788832526</v>
      </c>
      <c r="G19" s="58" t="s">
        <v>135</v>
      </c>
      <c r="H19" s="9">
        <f t="shared" si="0"/>
        <v>44.380343593932039</v>
      </c>
      <c r="I19" s="9">
        <f t="shared" si="1"/>
        <v>55.619656406067961</v>
      </c>
      <c r="J19" s="5">
        <f t="shared" si="2"/>
        <v>15</v>
      </c>
      <c r="K19" s="5">
        <v>7</v>
      </c>
      <c r="L19" s="5">
        <f>MATCH(K19,J13:J32,0)</f>
        <v>16</v>
      </c>
    </row>
    <row r="20" spans="1:12" ht="13.2" x14ac:dyDescent="0.25">
      <c r="A20" s="64" t="s">
        <v>123</v>
      </c>
      <c r="B20" s="71">
        <v>304456990138</v>
      </c>
      <c r="C20" s="71">
        <v>314236114161</v>
      </c>
      <c r="D20" s="71">
        <v>389034469058</v>
      </c>
      <c r="E20" s="71">
        <v>276566251007</v>
      </c>
      <c r="G20" s="58" t="s">
        <v>140</v>
      </c>
      <c r="H20" s="9">
        <f t="shared" si="0"/>
        <v>56.09794668690332</v>
      </c>
      <c r="I20" s="9">
        <f t="shared" si="1"/>
        <v>43.90205331309668</v>
      </c>
      <c r="J20" s="5">
        <f t="shared" si="2"/>
        <v>9</v>
      </c>
      <c r="K20" s="5">
        <v>8</v>
      </c>
      <c r="L20" s="5">
        <f>MATCH(K20,J13:J32,0)</f>
        <v>2</v>
      </c>
    </row>
    <row r="21" spans="1:12" ht="13.2" x14ac:dyDescent="0.25">
      <c r="A21" s="64" t="s">
        <v>121</v>
      </c>
      <c r="B21" s="70">
        <v>49535639993</v>
      </c>
      <c r="C21" s="70">
        <v>29705756182</v>
      </c>
      <c r="D21" s="70">
        <v>35310159527</v>
      </c>
      <c r="E21" s="70">
        <v>20231699176</v>
      </c>
      <c r="G21" s="58" t="s">
        <v>121</v>
      </c>
      <c r="H21" s="9">
        <f t="shared" si="0"/>
        <v>41.616862268681466</v>
      </c>
      <c r="I21" s="9">
        <f t="shared" si="1"/>
        <v>58.383137731318534</v>
      </c>
      <c r="J21" s="5">
        <f t="shared" si="2"/>
        <v>17</v>
      </c>
      <c r="K21" s="5">
        <v>9</v>
      </c>
      <c r="L21" s="5">
        <f>MATCH(K21,J13:J32,0)</f>
        <v>8</v>
      </c>
    </row>
    <row r="22" spans="1:12" ht="13.2" x14ac:dyDescent="0.25">
      <c r="A22" s="64" t="s">
        <v>155</v>
      </c>
      <c r="B22" s="71">
        <v>16804808820</v>
      </c>
      <c r="C22" s="71">
        <v>11669853222</v>
      </c>
      <c r="D22" s="71">
        <v>25580050092</v>
      </c>
      <c r="E22" s="71">
        <v>12328401391</v>
      </c>
      <c r="G22" s="58" t="s">
        <v>155</v>
      </c>
      <c r="H22" s="9">
        <f t="shared" si="0"/>
        <v>60.351858537761416</v>
      </c>
      <c r="I22" s="9">
        <f t="shared" si="1"/>
        <v>39.648141462238584</v>
      </c>
      <c r="J22" s="5">
        <f t="shared" si="2"/>
        <v>6</v>
      </c>
      <c r="K22" s="5">
        <v>10</v>
      </c>
      <c r="L22" s="5">
        <f>MATCH(K22,J13:J32,0)</f>
        <v>3</v>
      </c>
    </row>
    <row r="23" spans="1:12" ht="13.2" x14ac:dyDescent="0.25">
      <c r="A23" s="64" t="s">
        <v>120</v>
      </c>
      <c r="B23" s="70">
        <v>83264451302</v>
      </c>
      <c r="C23" s="70">
        <v>140282558505</v>
      </c>
      <c r="D23" s="70">
        <v>49457765841</v>
      </c>
      <c r="E23" s="70">
        <v>82794394168</v>
      </c>
      <c r="G23" s="58" t="s">
        <v>138</v>
      </c>
      <c r="H23" s="9">
        <f t="shared" si="0"/>
        <v>37.264119682172208</v>
      </c>
      <c r="I23" s="9">
        <f t="shared" si="1"/>
        <v>62.735880317827792</v>
      </c>
      <c r="J23" s="5">
        <f t="shared" si="2"/>
        <v>18</v>
      </c>
      <c r="K23" s="5">
        <v>11</v>
      </c>
      <c r="L23" s="5">
        <f>MATCH(K23,J13:J32,0)</f>
        <v>6</v>
      </c>
    </row>
    <row r="24" spans="1:12" ht="13.2" x14ac:dyDescent="0.25">
      <c r="A24" s="64" t="s">
        <v>124</v>
      </c>
      <c r="B24" s="71">
        <v>294698740218</v>
      </c>
      <c r="C24" s="71">
        <v>362459741912</v>
      </c>
      <c r="D24" s="71">
        <v>274046836246</v>
      </c>
      <c r="E24" s="71">
        <v>261048934238</v>
      </c>
      <c r="G24" s="58" t="s">
        <v>141</v>
      </c>
      <c r="H24" s="9">
        <f t="shared" si="0"/>
        <v>48.184433881631499</v>
      </c>
      <c r="I24" s="9">
        <f t="shared" si="1"/>
        <v>51.815566118368501</v>
      </c>
      <c r="J24" s="5">
        <f t="shared" si="2"/>
        <v>12</v>
      </c>
      <c r="K24" s="5">
        <v>12</v>
      </c>
      <c r="L24" s="5">
        <f>MATCH(K24,J13:J32,0)</f>
        <v>12</v>
      </c>
    </row>
    <row r="25" spans="1:12" ht="13.2" x14ac:dyDescent="0.25">
      <c r="A25" s="64" t="s">
        <v>127</v>
      </c>
      <c r="B25" s="70">
        <v>22752612507</v>
      </c>
      <c r="C25" s="70">
        <v>19477758860</v>
      </c>
      <c r="D25" s="70">
        <v>18595559789</v>
      </c>
      <c r="E25" s="70">
        <v>17203034900</v>
      </c>
      <c r="G25" s="58" t="s">
        <v>127</v>
      </c>
      <c r="H25" s="9">
        <f t="shared" si="0"/>
        <v>44.973111884800105</v>
      </c>
      <c r="I25" s="9">
        <f t="shared" si="1"/>
        <v>55.026888115199895</v>
      </c>
      <c r="J25" s="5">
        <f t="shared" si="2"/>
        <v>14</v>
      </c>
      <c r="K25" s="5">
        <v>13</v>
      </c>
      <c r="L25" s="5">
        <f>MATCH(K25,J13:J32,0)</f>
        <v>4</v>
      </c>
    </row>
    <row r="26" spans="1:12" ht="13.2" x14ac:dyDescent="0.25">
      <c r="A26" s="64" t="s">
        <v>128</v>
      </c>
      <c r="B26" s="71">
        <v>2930962023</v>
      </c>
      <c r="C26" s="71">
        <v>4023380929</v>
      </c>
      <c r="D26" s="71">
        <v>20265915162</v>
      </c>
      <c r="E26" s="71">
        <v>10961851748</v>
      </c>
      <c r="G26" s="58" t="s">
        <v>128</v>
      </c>
      <c r="H26" s="9">
        <f t="shared" si="0"/>
        <v>87.364842260339799</v>
      </c>
      <c r="I26" s="9">
        <f t="shared" si="1"/>
        <v>12.635157739660201</v>
      </c>
      <c r="J26" s="5">
        <f t="shared" si="2"/>
        <v>1</v>
      </c>
      <c r="K26" s="5">
        <v>14</v>
      </c>
      <c r="L26" s="5">
        <f>MATCH(K26,J13:J32,0)</f>
        <v>13</v>
      </c>
    </row>
    <row r="27" spans="1:12" ht="13.2" x14ac:dyDescent="0.25">
      <c r="A27" s="64" t="s">
        <v>126</v>
      </c>
      <c r="B27" s="70">
        <v>8132094970</v>
      </c>
      <c r="C27" s="70">
        <v>9095651361</v>
      </c>
      <c r="D27" s="70">
        <v>13800068651</v>
      </c>
      <c r="E27" s="70">
        <v>9973285538</v>
      </c>
      <c r="G27" s="58" t="s">
        <v>126</v>
      </c>
      <c r="H27" s="9">
        <f t="shared" si="0"/>
        <v>62.921601760195081</v>
      </c>
      <c r="I27" s="9">
        <f t="shared" si="1"/>
        <v>37.078398239804919</v>
      </c>
      <c r="J27" s="5">
        <f t="shared" si="2"/>
        <v>5</v>
      </c>
      <c r="K27" s="5">
        <v>15</v>
      </c>
      <c r="L27" s="5">
        <f>MATCH(K27,J13:J32,0)</f>
        <v>7</v>
      </c>
    </row>
    <row r="28" spans="1:12" ht="13.2" x14ac:dyDescent="0.25">
      <c r="A28" s="64" t="s">
        <v>129</v>
      </c>
      <c r="B28" s="71">
        <v>3514397301</v>
      </c>
      <c r="C28" s="71">
        <v>1910374354</v>
      </c>
      <c r="D28" s="71">
        <v>5223462196</v>
      </c>
      <c r="E28" s="71">
        <v>1585363562</v>
      </c>
      <c r="G28" s="58" t="s">
        <v>129</v>
      </c>
      <c r="H28" s="9">
        <f t="shared" si="0"/>
        <v>59.779654248198767</v>
      </c>
      <c r="I28" s="9">
        <f t="shared" si="1"/>
        <v>40.220345751801233</v>
      </c>
      <c r="J28" s="5">
        <f t="shared" si="2"/>
        <v>7</v>
      </c>
      <c r="K28" s="5">
        <v>16</v>
      </c>
      <c r="L28" s="5">
        <f>MATCH(K28,J13:J32,0)</f>
        <v>20</v>
      </c>
    </row>
    <row r="29" spans="1:12" ht="13.2" x14ac:dyDescent="0.25">
      <c r="A29" s="64" t="s">
        <v>130</v>
      </c>
      <c r="B29" s="70">
        <v>485637983010</v>
      </c>
      <c r="C29" s="70">
        <v>351868461879</v>
      </c>
      <c r="D29" s="70">
        <v>266698537669</v>
      </c>
      <c r="E29" s="70">
        <v>500091469505</v>
      </c>
      <c r="G29" s="58" t="s">
        <v>130</v>
      </c>
      <c r="H29" s="9">
        <f t="shared" si="0"/>
        <v>35.449367449063722</v>
      </c>
      <c r="I29" s="9">
        <f t="shared" si="1"/>
        <v>64.550632550936285</v>
      </c>
      <c r="J29" s="5">
        <f t="shared" si="2"/>
        <v>19</v>
      </c>
      <c r="K29" s="5">
        <v>17</v>
      </c>
      <c r="L29" s="5">
        <f>MATCH(K29,J13:J32,0)</f>
        <v>9</v>
      </c>
    </row>
    <row r="30" spans="1:12" ht="13.2" x14ac:dyDescent="0.25">
      <c r="A30" s="64" t="s">
        <v>132</v>
      </c>
      <c r="B30" s="71">
        <v>32792328331</v>
      </c>
      <c r="C30" s="71">
        <v>27503216749</v>
      </c>
      <c r="D30" s="71">
        <v>74654659818</v>
      </c>
      <c r="E30" s="71">
        <v>51718867983</v>
      </c>
      <c r="G30" s="58" t="s">
        <v>132</v>
      </c>
      <c r="H30" s="9">
        <f t="shared" si="0"/>
        <v>69.480458320966719</v>
      </c>
      <c r="I30" s="9">
        <f t="shared" si="1"/>
        <v>30.519541679033281</v>
      </c>
      <c r="J30" s="5">
        <f t="shared" si="2"/>
        <v>2</v>
      </c>
      <c r="K30" s="5">
        <v>18</v>
      </c>
      <c r="L30" s="5">
        <f>MATCH(K30,J13:J32,0)</f>
        <v>11</v>
      </c>
    </row>
    <row r="31" spans="1:12" ht="13.2" x14ac:dyDescent="0.25">
      <c r="A31" s="64" t="s">
        <v>133</v>
      </c>
      <c r="B31" s="70">
        <v>51061327252</v>
      </c>
      <c r="C31" s="70">
        <v>42552630687</v>
      </c>
      <c r="D31" s="70">
        <v>26869745926</v>
      </c>
      <c r="E31" s="70">
        <v>30521621477</v>
      </c>
      <c r="G31" s="58" t="s">
        <v>133</v>
      </c>
      <c r="H31" s="9">
        <f t="shared" si="0"/>
        <v>34.47886039581109</v>
      </c>
      <c r="I31" s="9">
        <f t="shared" si="1"/>
        <v>65.521139604188903</v>
      </c>
      <c r="J31" s="5">
        <f t="shared" si="2"/>
        <v>20</v>
      </c>
      <c r="K31" s="5">
        <v>19</v>
      </c>
      <c r="L31" s="5">
        <f>MATCH(K31,J13:J32,0)</f>
        <v>17</v>
      </c>
    </row>
    <row r="32" spans="1:12" ht="13.2" x14ac:dyDescent="0.25">
      <c r="A32" s="64" t="s">
        <v>134</v>
      </c>
      <c r="B32" s="71">
        <v>58860783964</v>
      </c>
      <c r="C32" s="71">
        <v>58729900354</v>
      </c>
      <c r="D32" s="71">
        <v>45533569436</v>
      </c>
      <c r="E32" s="71">
        <v>48115206185</v>
      </c>
      <c r="G32" s="58" t="s">
        <v>134</v>
      </c>
      <c r="H32" s="9">
        <f t="shared" si="0"/>
        <v>43.616889183203654</v>
      </c>
      <c r="I32" s="9">
        <f t="shared" ref="I32" si="3">100-H32</f>
        <v>56.383110816796346</v>
      </c>
      <c r="J32" s="5">
        <f t="shared" si="2"/>
        <v>16</v>
      </c>
      <c r="K32" s="5">
        <v>20</v>
      </c>
      <c r="L32" s="5">
        <f>MATCH(K32,J13:J32,0)</f>
        <v>19</v>
      </c>
    </row>
    <row r="34" spans="1:16" x14ac:dyDescent="0.3">
      <c r="A34" s="60" t="s">
        <v>165</v>
      </c>
    </row>
    <row r="35" spans="1:16" x14ac:dyDescent="0.3">
      <c r="A35" s="60" t="s">
        <v>179</v>
      </c>
      <c r="B35" s="59" t="s">
        <v>180</v>
      </c>
      <c r="H35" s="74" t="s">
        <v>21</v>
      </c>
      <c r="I35" s="74"/>
      <c r="O35" s="74"/>
      <c r="P35" s="74"/>
    </row>
    <row r="36" spans="1:16" x14ac:dyDescent="0.3">
      <c r="H36" s="5" t="s">
        <v>142</v>
      </c>
      <c r="I36" s="5" t="s">
        <v>143</v>
      </c>
      <c r="J36" s="5" t="s">
        <v>144</v>
      </c>
      <c r="K36" s="5" t="s">
        <v>145</v>
      </c>
      <c r="L36" s="5" t="s">
        <v>146</v>
      </c>
    </row>
    <row r="37" spans="1:16" x14ac:dyDescent="0.3">
      <c r="G37" s="58" t="s">
        <v>131</v>
      </c>
      <c r="H37" s="9">
        <f t="shared" ref="H37:H56" si="4">E13/(E13+C13)*100</f>
        <v>53.31282127600371</v>
      </c>
      <c r="I37" s="9">
        <f>100-H37</f>
        <v>46.68717872399629</v>
      </c>
      <c r="J37" s="5">
        <f>RANK(H37,$H$37:$H$56)</f>
        <v>7</v>
      </c>
      <c r="K37" s="5">
        <v>1</v>
      </c>
      <c r="L37" s="5">
        <f>MATCH(K37,$J$37:$J$56,0)</f>
        <v>14</v>
      </c>
    </row>
    <row r="38" spans="1:16" x14ac:dyDescent="0.3">
      <c r="G38" s="58" t="s">
        <v>136</v>
      </c>
      <c r="H38" s="9">
        <f t="shared" si="4"/>
        <v>59.008593511981758</v>
      </c>
      <c r="I38" s="9">
        <f t="shared" ref="I38:I56" si="5">100-H38</f>
        <v>40.991406488018242</v>
      </c>
      <c r="J38" s="5">
        <f t="shared" ref="J38:J56" si="6">RANK(H38,$H$37:$H$56)</f>
        <v>3</v>
      </c>
      <c r="K38" s="5">
        <v>2</v>
      </c>
      <c r="L38" s="5">
        <f t="shared" ref="L38:L55" si="7">MATCH(K38,$J$37:$J$56,0)</f>
        <v>18</v>
      </c>
    </row>
    <row r="39" spans="1:16" x14ac:dyDescent="0.3">
      <c r="G39" s="58" t="s">
        <v>125</v>
      </c>
      <c r="H39" s="9">
        <f t="shared" si="4"/>
        <v>24.604835169400989</v>
      </c>
      <c r="I39" s="9">
        <f t="shared" si="5"/>
        <v>75.395164830599015</v>
      </c>
      <c r="J39" s="5">
        <f t="shared" si="6"/>
        <v>20</v>
      </c>
      <c r="K39" s="5">
        <v>3</v>
      </c>
      <c r="L39" s="5">
        <f t="shared" si="7"/>
        <v>2</v>
      </c>
    </row>
    <row r="40" spans="1:16" x14ac:dyDescent="0.3">
      <c r="G40" s="58" t="s">
        <v>137</v>
      </c>
      <c r="H40" s="9">
        <f t="shared" si="4"/>
        <v>37.92970024879768</v>
      </c>
      <c r="I40" s="9">
        <f t="shared" si="5"/>
        <v>62.07029975120232</v>
      </c>
      <c r="J40" s="5">
        <f t="shared" si="6"/>
        <v>18</v>
      </c>
      <c r="K40" s="5">
        <v>4</v>
      </c>
      <c r="L40" s="5">
        <f t="shared" si="7"/>
        <v>17</v>
      </c>
    </row>
    <row r="41" spans="1:16" x14ac:dyDescent="0.3">
      <c r="G41" s="58" t="s">
        <v>119</v>
      </c>
      <c r="H41" s="9">
        <f t="shared" si="4"/>
        <v>54.212704411783719</v>
      </c>
      <c r="I41" s="9">
        <f t="shared" si="5"/>
        <v>45.787295588216281</v>
      </c>
      <c r="J41" s="5">
        <f t="shared" si="6"/>
        <v>6</v>
      </c>
      <c r="K41" s="5">
        <v>5</v>
      </c>
      <c r="L41" s="5">
        <f t="shared" si="7"/>
        <v>6</v>
      </c>
    </row>
    <row r="42" spans="1:16" x14ac:dyDescent="0.3">
      <c r="G42" s="58" t="s">
        <v>139</v>
      </c>
      <c r="H42" s="9">
        <f t="shared" si="4"/>
        <v>55.484682788111648</v>
      </c>
      <c r="I42" s="9">
        <f t="shared" si="5"/>
        <v>44.515317211888352</v>
      </c>
      <c r="J42" s="5">
        <f t="shared" si="6"/>
        <v>5</v>
      </c>
      <c r="K42" s="5">
        <v>6</v>
      </c>
      <c r="L42" s="5">
        <f t="shared" si="7"/>
        <v>5</v>
      </c>
    </row>
    <row r="43" spans="1:16" x14ac:dyDescent="0.3">
      <c r="G43" s="58" t="s">
        <v>135</v>
      </c>
      <c r="H43" s="9">
        <f t="shared" si="4"/>
        <v>39.869253822339665</v>
      </c>
      <c r="I43" s="9">
        <f t="shared" si="5"/>
        <v>60.130746177660335</v>
      </c>
      <c r="J43" s="5">
        <f t="shared" si="6"/>
        <v>17</v>
      </c>
      <c r="K43" s="5">
        <v>7</v>
      </c>
      <c r="L43" s="5">
        <f t="shared" si="7"/>
        <v>1</v>
      </c>
    </row>
    <row r="44" spans="1:16" x14ac:dyDescent="0.3">
      <c r="G44" s="58" t="s">
        <v>140</v>
      </c>
      <c r="H44" s="9">
        <f t="shared" si="4"/>
        <v>46.811974242580405</v>
      </c>
      <c r="I44" s="9">
        <f t="shared" si="5"/>
        <v>53.188025757419595</v>
      </c>
      <c r="J44" s="5">
        <f t="shared" si="6"/>
        <v>11</v>
      </c>
      <c r="K44" s="5">
        <v>8</v>
      </c>
      <c r="L44" s="5">
        <f t="shared" si="7"/>
        <v>15</v>
      </c>
    </row>
    <row r="45" spans="1:16" x14ac:dyDescent="0.3">
      <c r="G45" s="58" t="s">
        <v>121</v>
      </c>
      <c r="H45" s="9">
        <f t="shared" si="4"/>
        <v>40.514077120989853</v>
      </c>
      <c r="I45" s="9">
        <f t="shared" si="5"/>
        <v>59.485922879010147</v>
      </c>
      <c r="J45" s="5">
        <f t="shared" si="6"/>
        <v>16</v>
      </c>
      <c r="K45" s="5">
        <v>9</v>
      </c>
      <c r="L45" s="5">
        <f t="shared" si="7"/>
        <v>10</v>
      </c>
    </row>
    <row r="46" spans="1:16" x14ac:dyDescent="0.3">
      <c r="G46" s="58" t="s">
        <v>155</v>
      </c>
      <c r="H46" s="9">
        <f t="shared" si="4"/>
        <v>51.37207513550436</v>
      </c>
      <c r="I46" s="9">
        <f t="shared" si="5"/>
        <v>48.62792486449564</v>
      </c>
      <c r="J46" s="5">
        <f t="shared" si="6"/>
        <v>9</v>
      </c>
      <c r="K46" s="5">
        <v>10</v>
      </c>
      <c r="L46" s="5">
        <f t="shared" si="7"/>
        <v>13</v>
      </c>
    </row>
    <row r="47" spans="1:16" x14ac:dyDescent="0.3">
      <c r="G47" s="58" t="s">
        <v>138</v>
      </c>
      <c r="H47" s="9">
        <f t="shared" si="4"/>
        <v>37.114723496050779</v>
      </c>
      <c r="I47" s="9">
        <f t="shared" si="5"/>
        <v>62.885276503949221</v>
      </c>
      <c r="J47" s="5">
        <f t="shared" si="6"/>
        <v>19</v>
      </c>
      <c r="K47" s="5">
        <v>11</v>
      </c>
      <c r="L47" s="5">
        <f t="shared" si="7"/>
        <v>8</v>
      </c>
    </row>
    <row r="48" spans="1:16" x14ac:dyDescent="0.3">
      <c r="G48" s="58" t="s">
        <v>141</v>
      </c>
      <c r="H48" s="9">
        <f t="shared" si="4"/>
        <v>41.867730830933681</v>
      </c>
      <c r="I48" s="9">
        <f t="shared" si="5"/>
        <v>58.132269169066319</v>
      </c>
      <c r="J48" s="5">
        <f t="shared" si="6"/>
        <v>14</v>
      </c>
      <c r="K48" s="5">
        <v>12</v>
      </c>
      <c r="L48" s="5">
        <f t="shared" si="7"/>
        <v>16</v>
      </c>
    </row>
    <row r="49" spans="7:12" x14ac:dyDescent="0.3">
      <c r="G49" s="58" t="s">
        <v>127</v>
      </c>
      <c r="H49" s="9">
        <f t="shared" si="4"/>
        <v>46.899298342773918</v>
      </c>
      <c r="I49" s="9">
        <f t="shared" si="5"/>
        <v>53.100701657226082</v>
      </c>
      <c r="J49" s="5">
        <f t="shared" si="6"/>
        <v>10</v>
      </c>
      <c r="K49" s="5">
        <v>13</v>
      </c>
      <c r="L49" s="5">
        <f t="shared" si="7"/>
        <v>20</v>
      </c>
    </row>
    <row r="50" spans="7:12" x14ac:dyDescent="0.3">
      <c r="G50" s="58" t="s">
        <v>128</v>
      </c>
      <c r="H50" s="9">
        <f t="shared" si="4"/>
        <v>73.151027977194744</v>
      </c>
      <c r="I50" s="9">
        <f t="shared" si="5"/>
        <v>26.848972022805256</v>
      </c>
      <c r="J50" s="5">
        <f t="shared" si="6"/>
        <v>1</v>
      </c>
      <c r="K50" s="5">
        <v>14</v>
      </c>
      <c r="L50" s="5">
        <f t="shared" si="7"/>
        <v>12</v>
      </c>
    </row>
    <row r="51" spans="7:12" x14ac:dyDescent="0.3">
      <c r="G51" s="58" t="s">
        <v>126</v>
      </c>
      <c r="H51" s="9">
        <f t="shared" si="4"/>
        <v>52.301214225125534</v>
      </c>
      <c r="I51" s="9">
        <f t="shared" si="5"/>
        <v>47.698785774874466</v>
      </c>
      <c r="J51" s="5">
        <f t="shared" si="6"/>
        <v>8</v>
      </c>
      <c r="K51" s="5">
        <v>15</v>
      </c>
      <c r="L51" s="5">
        <f t="shared" si="7"/>
        <v>19</v>
      </c>
    </row>
    <row r="52" spans="7:12" x14ac:dyDescent="0.3">
      <c r="G52" s="58" t="s">
        <v>129</v>
      </c>
      <c r="H52" s="9">
        <f t="shared" si="4"/>
        <v>45.351327819622504</v>
      </c>
      <c r="I52" s="9">
        <f t="shared" si="5"/>
        <v>54.648672180377496</v>
      </c>
      <c r="J52" s="5">
        <f t="shared" si="6"/>
        <v>12</v>
      </c>
      <c r="K52" s="5">
        <v>16</v>
      </c>
      <c r="L52" s="5">
        <f t="shared" si="7"/>
        <v>9</v>
      </c>
    </row>
    <row r="53" spans="7:12" x14ac:dyDescent="0.3">
      <c r="G53" s="58" t="s">
        <v>130</v>
      </c>
      <c r="H53" s="9">
        <f t="shared" si="4"/>
        <v>58.698942413008396</v>
      </c>
      <c r="I53" s="9">
        <f t="shared" si="5"/>
        <v>41.301057586991604</v>
      </c>
      <c r="J53" s="5">
        <f t="shared" si="6"/>
        <v>4</v>
      </c>
      <c r="K53" s="5">
        <v>17</v>
      </c>
      <c r="L53" s="5">
        <f t="shared" si="7"/>
        <v>7</v>
      </c>
    </row>
    <row r="54" spans="7:12" x14ac:dyDescent="0.3">
      <c r="G54" s="58" t="s">
        <v>132</v>
      </c>
      <c r="H54" s="9">
        <f t="shared" si="4"/>
        <v>65.283396868385253</v>
      </c>
      <c r="I54" s="9">
        <f t="shared" si="5"/>
        <v>34.716603131614747</v>
      </c>
      <c r="J54" s="5">
        <f t="shared" si="6"/>
        <v>2</v>
      </c>
      <c r="K54" s="5">
        <v>18</v>
      </c>
      <c r="L54" s="5">
        <f t="shared" si="7"/>
        <v>4</v>
      </c>
    </row>
    <row r="55" spans="7:12" x14ac:dyDescent="0.3">
      <c r="G55" s="58" t="s">
        <v>133</v>
      </c>
      <c r="H55" s="9">
        <f t="shared" si="4"/>
        <v>41.767955980583352</v>
      </c>
      <c r="I55" s="9">
        <f t="shared" si="5"/>
        <v>58.232044019416648</v>
      </c>
      <c r="J55" s="5">
        <f t="shared" si="6"/>
        <v>15</v>
      </c>
      <c r="K55" s="5">
        <v>19</v>
      </c>
      <c r="L55" s="5">
        <f t="shared" si="7"/>
        <v>11</v>
      </c>
    </row>
    <row r="56" spans="7:12" x14ac:dyDescent="0.3">
      <c r="G56" s="58" t="s">
        <v>134</v>
      </c>
      <c r="H56" s="9">
        <f t="shared" si="4"/>
        <v>45.03267182146265</v>
      </c>
      <c r="I56" s="9">
        <f t="shared" si="5"/>
        <v>54.96732817853735</v>
      </c>
      <c r="J56" s="5">
        <f t="shared" si="6"/>
        <v>13</v>
      </c>
      <c r="K56" s="5">
        <v>20</v>
      </c>
      <c r="L56" s="5">
        <f>MATCH(K56,$J$37:$J$56,0)</f>
        <v>3</v>
      </c>
    </row>
    <row r="60" spans="7:12" x14ac:dyDescent="0.3">
      <c r="H60" s="5" t="s">
        <v>147</v>
      </c>
      <c r="I60" s="5" t="s">
        <v>144</v>
      </c>
      <c r="J60" s="5" t="s">
        <v>145</v>
      </c>
      <c r="K60" s="5" t="s">
        <v>146</v>
      </c>
    </row>
    <row r="61" spans="7:12" x14ac:dyDescent="0.3">
      <c r="G61" s="58" t="s">
        <v>131</v>
      </c>
      <c r="H61" s="10">
        <f t="shared" ref="H61:H80" si="8">B13/1000000000</f>
        <v>69.720277003999996</v>
      </c>
      <c r="I61" s="5">
        <f>RANK(H61,$H$61:$H$80)</f>
        <v>8</v>
      </c>
      <c r="J61" s="5">
        <v>1</v>
      </c>
      <c r="K61" s="5">
        <f>MATCH(J61,$I$61:$I$80,0)</f>
        <v>4</v>
      </c>
    </row>
    <row r="62" spans="7:12" x14ac:dyDescent="0.3">
      <c r="G62" s="58" t="s">
        <v>136</v>
      </c>
      <c r="H62" s="10">
        <f t="shared" si="8"/>
        <v>207.92714829799999</v>
      </c>
      <c r="I62" s="5">
        <f t="shared" ref="I62:I79" si="9">RANK(H62,$H$61:$H$80)</f>
        <v>6</v>
      </c>
      <c r="J62" s="5">
        <v>2</v>
      </c>
      <c r="K62" s="5">
        <f t="shared" ref="K62:K79" si="10">MATCH(J62,$I$61:$I$80,0)</f>
        <v>17</v>
      </c>
    </row>
    <row r="63" spans="7:12" x14ac:dyDescent="0.3">
      <c r="G63" s="58" t="s">
        <v>125</v>
      </c>
      <c r="H63" s="10">
        <f t="shared" si="8"/>
        <v>5.5795870580000004</v>
      </c>
      <c r="I63" s="5">
        <f t="shared" si="9"/>
        <v>18</v>
      </c>
      <c r="J63" s="5">
        <v>3</v>
      </c>
      <c r="K63" s="5">
        <f t="shared" si="10"/>
        <v>8</v>
      </c>
    </row>
    <row r="64" spans="7:12" x14ac:dyDescent="0.3">
      <c r="G64" s="58" t="s">
        <v>137</v>
      </c>
      <c r="H64" s="10">
        <f t="shared" si="8"/>
        <v>718.56898607999995</v>
      </c>
      <c r="I64" s="5">
        <f t="shared" si="9"/>
        <v>1</v>
      </c>
      <c r="J64" s="5">
        <v>4</v>
      </c>
      <c r="K64" s="5">
        <f t="shared" si="10"/>
        <v>12</v>
      </c>
    </row>
    <row r="65" spans="7:11" x14ac:dyDescent="0.3">
      <c r="G65" s="58" t="s">
        <v>119</v>
      </c>
      <c r="H65" s="10">
        <f t="shared" si="8"/>
        <v>7.6472510549999999</v>
      </c>
      <c r="I65" s="5">
        <f t="shared" si="9"/>
        <v>17</v>
      </c>
      <c r="J65" s="5">
        <v>5</v>
      </c>
      <c r="K65" s="5">
        <f t="shared" si="10"/>
        <v>6</v>
      </c>
    </row>
    <row r="66" spans="7:11" x14ac:dyDescent="0.3">
      <c r="G66" s="58" t="s">
        <v>139</v>
      </c>
      <c r="H66" s="10">
        <f t="shared" si="8"/>
        <v>223.538782099</v>
      </c>
      <c r="I66" s="5">
        <f t="shared" si="9"/>
        <v>5</v>
      </c>
      <c r="J66" s="5">
        <v>6</v>
      </c>
      <c r="K66" s="5">
        <f t="shared" si="10"/>
        <v>2</v>
      </c>
    </row>
    <row r="67" spans="7:11" x14ac:dyDescent="0.3">
      <c r="G67" s="58" t="s">
        <v>135</v>
      </c>
      <c r="H67" s="10">
        <f t="shared" si="8"/>
        <v>41.422617461000002</v>
      </c>
      <c r="I67" s="5">
        <f t="shared" si="9"/>
        <v>12</v>
      </c>
      <c r="J67" s="5">
        <v>7</v>
      </c>
      <c r="K67" s="5">
        <f t="shared" si="10"/>
        <v>11</v>
      </c>
    </row>
    <row r="68" spans="7:11" x14ac:dyDescent="0.3">
      <c r="G68" s="58" t="s">
        <v>140</v>
      </c>
      <c r="H68" s="10">
        <f t="shared" si="8"/>
        <v>304.45699013799998</v>
      </c>
      <c r="I68" s="5">
        <f t="shared" si="9"/>
        <v>3</v>
      </c>
      <c r="J68" s="5">
        <v>8</v>
      </c>
      <c r="K68" s="5">
        <f t="shared" si="10"/>
        <v>1</v>
      </c>
    </row>
    <row r="69" spans="7:11" x14ac:dyDescent="0.3">
      <c r="G69" s="58" t="s">
        <v>121</v>
      </c>
      <c r="H69" s="10">
        <f t="shared" si="8"/>
        <v>49.535639992999997</v>
      </c>
      <c r="I69" s="5">
        <f t="shared" si="9"/>
        <v>11</v>
      </c>
      <c r="J69" s="5">
        <v>9</v>
      </c>
      <c r="K69" s="5">
        <f t="shared" si="10"/>
        <v>20</v>
      </c>
    </row>
    <row r="70" spans="7:11" x14ac:dyDescent="0.3">
      <c r="G70" s="58" t="s">
        <v>155</v>
      </c>
      <c r="H70" s="10">
        <f t="shared" si="8"/>
        <v>16.804808820000002</v>
      </c>
      <c r="I70" s="5">
        <f t="shared" si="9"/>
        <v>15</v>
      </c>
      <c r="J70" s="5">
        <v>10</v>
      </c>
      <c r="K70" s="5">
        <f t="shared" si="10"/>
        <v>19</v>
      </c>
    </row>
    <row r="71" spans="7:11" x14ac:dyDescent="0.3">
      <c r="G71" s="58" t="s">
        <v>138</v>
      </c>
      <c r="H71" s="10">
        <f t="shared" si="8"/>
        <v>83.264451301999998</v>
      </c>
      <c r="I71" s="5">
        <f t="shared" si="9"/>
        <v>7</v>
      </c>
      <c r="J71" s="5">
        <v>11</v>
      </c>
      <c r="K71" s="5">
        <f t="shared" si="10"/>
        <v>9</v>
      </c>
    </row>
    <row r="72" spans="7:11" x14ac:dyDescent="0.3">
      <c r="G72" s="58" t="s">
        <v>141</v>
      </c>
      <c r="H72" s="10">
        <f t="shared" si="8"/>
        <v>294.69874021800001</v>
      </c>
      <c r="I72" s="5">
        <f t="shared" si="9"/>
        <v>4</v>
      </c>
      <c r="J72" s="5">
        <v>12</v>
      </c>
      <c r="K72" s="5">
        <f t="shared" si="10"/>
        <v>7</v>
      </c>
    </row>
    <row r="73" spans="7:11" x14ac:dyDescent="0.3">
      <c r="G73" s="58" t="s">
        <v>127</v>
      </c>
      <c r="H73" s="10">
        <f t="shared" si="8"/>
        <v>22.752612506999998</v>
      </c>
      <c r="I73" s="5">
        <f t="shared" si="9"/>
        <v>14</v>
      </c>
      <c r="J73" s="5">
        <v>13</v>
      </c>
      <c r="K73" s="5">
        <f t="shared" si="10"/>
        <v>18</v>
      </c>
    </row>
    <row r="74" spans="7:11" x14ac:dyDescent="0.3">
      <c r="G74" s="58" t="s">
        <v>128</v>
      </c>
      <c r="H74" s="10">
        <f t="shared" si="8"/>
        <v>2.9309620230000002</v>
      </c>
      <c r="I74" s="5">
        <f t="shared" si="9"/>
        <v>20</v>
      </c>
      <c r="J74" s="5">
        <v>14</v>
      </c>
      <c r="K74" s="5">
        <f t="shared" si="10"/>
        <v>13</v>
      </c>
    </row>
    <row r="75" spans="7:11" x14ac:dyDescent="0.3">
      <c r="G75" s="58" t="s">
        <v>126</v>
      </c>
      <c r="H75" s="10">
        <f t="shared" si="8"/>
        <v>8.1320949700000007</v>
      </c>
      <c r="I75" s="5">
        <f t="shared" si="9"/>
        <v>16</v>
      </c>
      <c r="J75" s="5">
        <v>15</v>
      </c>
      <c r="K75" s="5">
        <f t="shared" si="10"/>
        <v>10</v>
      </c>
    </row>
    <row r="76" spans="7:11" x14ac:dyDescent="0.3">
      <c r="G76" s="58" t="s">
        <v>129</v>
      </c>
      <c r="H76" s="10">
        <f t="shared" si="8"/>
        <v>3.5143973009999998</v>
      </c>
      <c r="I76" s="5">
        <f t="shared" si="9"/>
        <v>19</v>
      </c>
      <c r="J76" s="5">
        <v>16</v>
      </c>
      <c r="K76" s="5">
        <f t="shared" si="10"/>
        <v>15</v>
      </c>
    </row>
    <row r="77" spans="7:11" x14ac:dyDescent="0.3">
      <c r="G77" s="58" t="s">
        <v>130</v>
      </c>
      <c r="H77" s="10">
        <f t="shared" si="8"/>
        <v>485.63798301000003</v>
      </c>
      <c r="I77" s="5">
        <f t="shared" si="9"/>
        <v>2</v>
      </c>
      <c r="J77" s="5">
        <v>17</v>
      </c>
      <c r="K77" s="5">
        <f t="shared" si="10"/>
        <v>5</v>
      </c>
    </row>
    <row r="78" spans="7:11" x14ac:dyDescent="0.3">
      <c r="G78" s="58" t="s">
        <v>132</v>
      </c>
      <c r="H78" s="10">
        <f t="shared" si="8"/>
        <v>32.792328331</v>
      </c>
      <c r="I78" s="5">
        <f t="shared" si="9"/>
        <v>13</v>
      </c>
      <c r="J78" s="5">
        <v>18</v>
      </c>
      <c r="K78" s="5">
        <f t="shared" si="10"/>
        <v>3</v>
      </c>
    </row>
    <row r="79" spans="7:11" x14ac:dyDescent="0.3">
      <c r="G79" s="58" t="s">
        <v>133</v>
      </c>
      <c r="H79" s="10">
        <f t="shared" si="8"/>
        <v>51.061327251999998</v>
      </c>
      <c r="I79" s="5">
        <f t="shared" si="9"/>
        <v>10</v>
      </c>
      <c r="J79" s="5">
        <v>19</v>
      </c>
      <c r="K79" s="5">
        <f t="shared" si="10"/>
        <v>16</v>
      </c>
    </row>
    <row r="80" spans="7:11" x14ac:dyDescent="0.3">
      <c r="G80" s="58" t="s">
        <v>134</v>
      </c>
      <c r="H80" s="10">
        <f t="shared" si="8"/>
        <v>58.860783963999999</v>
      </c>
      <c r="I80" s="5">
        <f>RANK(H80,$H$61:$H$80)</f>
        <v>9</v>
      </c>
      <c r="J80" s="5">
        <v>20</v>
      </c>
      <c r="K80" s="5">
        <f>MATCH(J80,$I$61:$I$80,0)</f>
        <v>14</v>
      </c>
    </row>
    <row r="83" spans="7:11" x14ac:dyDescent="0.3">
      <c r="H83" s="5" t="s">
        <v>148</v>
      </c>
      <c r="I83" s="5" t="s">
        <v>144</v>
      </c>
      <c r="J83" s="5" t="s">
        <v>145</v>
      </c>
      <c r="K83" s="5" t="s">
        <v>146</v>
      </c>
    </row>
    <row r="84" spans="7:11" x14ac:dyDescent="0.3">
      <c r="G84" s="58" t="s">
        <v>131</v>
      </c>
      <c r="H84" s="10">
        <f t="shared" ref="H84:H103" si="11">C13/1000000000</f>
        <v>92.278262471999994</v>
      </c>
      <c r="I84" s="5">
        <f>RANK(H84,$H$84:$H$103)</f>
        <v>8</v>
      </c>
      <c r="J84" s="5">
        <v>1</v>
      </c>
      <c r="K84" s="5">
        <f>MATCH(J84,$I$84:$I$103,0)</f>
        <v>4</v>
      </c>
    </row>
    <row r="85" spans="7:11" x14ac:dyDescent="0.3">
      <c r="G85" s="58" t="s">
        <v>136</v>
      </c>
      <c r="H85" s="10">
        <f t="shared" si="11"/>
        <v>202.929578795</v>
      </c>
      <c r="I85" s="5">
        <f t="shared" ref="I85:I103" si="12">RANK(H85,$H$84:$H$103)</f>
        <v>5</v>
      </c>
      <c r="J85" s="5">
        <v>2</v>
      </c>
      <c r="K85" s="5">
        <f t="shared" ref="K85:K103" si="13">MATCH(J85,$I$84:$I$103,0)</f>
        <v>12</v>
      </c>
    </row>
    <row r="86" spans="7:11" x14ac:dyDescent="0.3">
      <c r="G86" s="58" t="s">
        <v>125</v>
      </c>
      <c r="H86" s="10">
        <f t="shared" si="11"/>
        <v>3.0801885329999998</v>
      </c>
      <c r="I86" s="5">
        <f t="shared" si="12"/>
        <v>19</v>
      </c>
      <c r="J86" s="5">
        <v>3</v>
      </c>
      <c r="K86" s="5">
        <f t="shared" si="13"/>
        <v>17</v>
      </c>
    </row>
    <row r="87" spans="7:11" x14ac:dyDescent="0.3">
      <c r="G87" s="58" t="s">
        <v>137</v>
      </c>
      <c r="H87" s="10">
        <f t="shared" si="11"/>
        <v>964.44181695700001</v>
      </c>
      <c r="I87" s="5">
        <f t="shared" si="12"/>
        <v>1</v>
      </c>
      <c r="J87" s="5">
        <v>4</v>
      </c>
      <c r="K87" s="5">
        <f t="shared" si="13"/>
        <v>8</v>
      </c>
    </row>
    <row r="88" spans="7:11" x14ac:dyDescent="0.3">
      <c r="G88" s="58" t="s">
        <v>119</v>
      </c>
      <c r="H88" s="10">
        <f t="shared" si="11"/>
        <v>7.9669977779999996</v>
      </c>
      <c r="I88" s="5">
        <f t="shared" si="12"/>
        <v>17</v>
      </c>
      <c r="J88" s="5">
        <v>5</v>
      </c>
      <c r="K88" s="5">
        <f t="shared" si="13"/>
        <v>2</v>
      </c>
    </row>
    <row r="89" spans="7:11" x14ac:dyDescent="0.3">
      <c r="G89" s="58" t="s">
        <v>139</v>
      </c>
      <c r="H89" s="10">
        <f t="shared" si="11"/>
        <v>174.55471021700001</v>
      </c>
      <c r="I89" s="5">
        <f t="shared" si="12"/>
        <v>6</v>
      </c>
      <c r="J89" s="5">
        <v>6</v>
      </c>
      <c r="K89" s="5">
        <f t="shared" si="13"/>
        <v>6</v>
      </c>
    </row>
    <row r="90" spans="7:11" x14ac:dyDescent="0.3">
      <c r="G90" s="58" t="s">
        <v>135</v>
      </c>
      <c r="H90" s="10">
        <f t="shared" si="11"/>
        <v>43.419272131</v>
      </c>
      <c r="I90" s="5">
        <f t="shared" si="12"/>
        <v>10</v>
      </c>
      <c r="J90" s="5">
        <v>7</v>
      </c>
      <c r="K90" s="5">
        <f t="shared" si="13"/>
        <v>11</v>
      </c>
    </row>
    <row r="91" spans="7:11" x14ac:dyDescent="0.3">
      <c r="G91" s="58" t="s">
        <v>140</v>
      </c>
      <c r="H91" s="10">
        <f t="shared" si="11"/>
        <v>314.23611416099999</v>
      </c>
      <c r="I91" s="5">
        <f t="shared" si="12"/>
        <v>4</v>
      </c>
      <c r="J91" s="5">
        <v>8</v>
      </c>
      <c r="K91" s="5">
        <f t="shared" si="13"/>
        <v>1</v>
      </c>
    </row>
    <row r="92" spans="7:11" x14ac:dyDescent="0.3">
      <c r="G92" s="58" t="s">
        <v>121</v>
      </c>
      <c r="H92" s="10">
        <f t="shared" si="11"/>
        <v>29.705756181999998</v>
      </c>
      <c r="I92" s="5">
        <f t="shared" si="12"/>
        <v>12</v>
      </c>
      <c r="J92" s="5">
        <v>9</v>
      </c>
      <c r="K92" s="5">
        <f t="shared" si="13"/>
        <v>20</v>
      </c>
    </row>
    <row r="93" spans="7:11" x14ac:dyDescent="0.3">
      <c r="G93" s="58" t="s">
        <v>155</v>
      </c>
      <c r="H93" s="10">
        <f t="shared" si="11"/>
        <v>11.669853222</v>
      </c>
      <c r="I93" s="5">
        <f t="shared" si="12"/>
        <v>15</v>
      </c>
      <c r="J93" s="5">
        <v>10</v>
      </c>
      <c r="K93" s="5">
        <f t="shared" si="13"/>
        <v>7</v>
      </c>
    </row>
    <row r="94" spans="7:11" x14ac:dyDescent="0.3">
      <c r="G94" s="58" t="s">
        <v>138</v>
      </c>
      <c r="H94" s="10">
        <f t="shared" si="11"/>
        <v>140.282558505</v>
      </c>
      <c r="I94" s="5">
        <f t="shared" si="12"/>
        <v>7</v>
      </c>
      <c r="J94" s="5">
        <v>11</v>
      </c>
      <c r="K94" s="5">
        <f t="shared" si="13"/>
        <v>19</v>
      </c>
    </row>
    <row r="95" spans="7:11" x14ac:dyDescent="0.3">
      <c r="G95" s="58" t="s">
        <v>141</v>
      </c>
      <c r="H95" s="10">
        <f t="shared" si="11"/>
        <v>362.45974191200003</v>
      </c>
      <c r="I95" s="5">
        <f t="shared" si="12"/>
        <v>2</v>
      </c>
      <c r="J95" s="5">
        <v>12</v>
      </c>
      <c r="K95" s="5">
        <f t="shared" si="13"/>
        <v>9</v>
      </c>
    </row>
    <row r="96" spans="7:11" x14ac:dyDescent="0.3">
      <c r="G96" s="58" t="s">
        <v>127</v>
      </c>
      <c r="H96" s="10">
        <f t="shared" si="11"/>
        <v>19.477758860000002</v>
      </c>
      <c r="I96" s="5">
        <f t="shared" si="12"/>
        <v>14</v>
      </c>
      <c r="J96" s="5">
        <v>13</v>
      </c>
      <c r="K96" s="5">
        <f t="shared" si="13"/>
        <v>18</v>
      </c>
    </row>
    <row r="97" spans="7:11" x14ac:dyDescent="0.3">
      <c r="G97" s="58" t="s">
        <v>128</v>
      </c>
      <c r="H97" s="10">
        <f t="shared" si="11"/>
        <v>4.023380929</v>
      </c>
      <c r="I97" s="5">
        <f t="shared" si="12"/>
        <v>18</v>
      </c>
      <c r="J97" s="5">
        <v>14</v>
      </c>
      <c r="K97" s="5">
        <f t="shared" si="13"/>
        <v>13</v>
      </c>
    </row>
    <row r="98" spans="7:11" x14ac:dyDescent="0.3">
      <c r="G98" s="58" t="s">
        <v>126</v>
      </c>
      <c r="H98" s="10">
        <f t="shared" si="11"/>
        <v>9.0956513609999998</v>
      </c>
      <c r="I98" s="5">
        <f t="shared" si="12"/>
        <v>16</v>
      </c>
      <c r="J98" s="5">
        <v>15</v>
      </c>
      <c r="K98" s="5">
        <f t="shared" si="13"/>
        <v>10</v>
      </c>
    </row>
    <row r="99" spans="7:11" x14ac:dyDescent="0.3">
      <c r="G99" s="58" t="s">
        <v>129</v>
      </c>
      <c r="H99" s="10">
        <f t="shared" si="11"/>
        <v>1.910374354</v>
      </c>
      <c r="I99" s="5">
        <f t="shared" si="12"/>
        <v>20</v>
      </c>
      <c r="J99" s="5">
        <v>16</v>
      </c>
      <c r="K99" s="5">
        <f t="shared" si="13"/>
        <v>15</v>
      </c>
    </row>
    <row r="100" spans="7:11" x14ac:dyDescent="0.3">
      <c r="G100" s="58" t="s">
        <v>130</v>
      </c>
      <c r="H100" s="10">
        <f t="shared" si="11"/>
        <v>351.86846187899999</v>
      </c>
      <c r="I100" s="5">
        <f t="shared" si="12"/>
        <v>3</v>
      </c>
      <c r="J100" s="5">
        <v>17</v>
      </c>
      <c r="K100" s="5">
        <f t="shared" si="13"/>
        <v>5</v>
      </c>
    </row>
    <row r="101" spans="7:11" x14ac:dyDescent="0.3">
      <c r="G101" s="58" t="s">
        <v>132</v>
      </c>
      <c r="H101" s="10">
        <f t="shared" si="11"/>
        <v>27.503216749</v>
      </c>
      <c r="I101" s="5">
        <f t="shared" si="12"/>
        <v>13</v>
      </c>
      <c r="J101" s="5">
        <v>18</v>
      </c>
      <c r="K101" s="5">
        <f t="shared" si="13"/>
        <v>14</v>
      </c>
    </row>
    <row r="102" spans="7:11" x14ac:dyDescent="0.3">
      <c r="G102" s="58" t="s">
        <v>133</v>
      </c>
      <c r="H102" s="10">
        <f t="shared" si="11"/>
        <v>42.552630686999997</v>
      </c>
      <c r="I102" s="5">
        <f t="shared" si="12"/>
        <v>11</v>
      </c>
      <c r="J102" s="5">
        <v>19</v>
      </c>
      <c r="K102" s="5">
        <f t="shared" si="13"/>
        <v>3</v>
      </c>
    </row>
    <row r="103" spans="7:11" x14ac:dyDescent="0.3">
      <c r="G103" s="58" t="s">
        <v>134</v>
      </c>
      <c r="H103" s="10">
        <f t="shared" si="11"/>
        <v>58.729900354000002</v>
      </c>
      <c r="I103" s="5">
        <f t="shared" si="12"/>
        <v>9</v>
      </c>
      <c r="J103" s="5">
        <v>20</v>
      </c>
      <c r="K103" s="5">
        <f t="shared" si="13"/>
        <v>16</v>
      </c>
    </row>
    <row r="107" spans="7:11" x14ac:dyDescent="0.3">
      <c r="H107" s="5" t="s">
        <v>23</v>
      </c>
      <c r="I107" s="5" t="s">
        <v>144</v>
      </c>
      <c r="J107" s="5" t="s">
        <v>145</v>
      </c>
      <c r="K107" s="5" t="s">
        <v>146</v>
      </c>
    </row>
    <row r="108" spans="7:11" x14ac:dyDescent="0.3">
      <c r="G108" s="58" t="s">
        <v>131</v>
      </c>
      <c r="H108" s="10">
        <f>H84-H61</f>
        <v>22.557985467999998</v>
      </c>
      <c r="I108" s="5">
        <f>RANK(H108,$H$108:$H$127)</f>
        <v>4</v>
      </c>
      <c r="J108" s="5">
        <v>1</v>
      </c>
      <c r="K108" s="5">
        <f>MATCH(J108,$I$108:$I$127,0)</f>
        <v>4</v>
      </c>
    </row>
    <row r="109" spans="7:11" x14ac:dyDescent="0.3">
      <c r="G109" s="58" t="s">
        <v>136</v>
      </c>
      <c r="H109" s="10">
        <f t="shared" ref="H109:H127" si="14">H85-H62</f>
        <v>-4.997569502999994</v>
      </c>
      <c r="I109" s="5">
        <f t="shared" ref="I109:I127" si="15">RANK(H109,$H$108:$H$127)</f>
        <v>14</v>
      </c>
      <c r="J109" s="5">
        <v>2</v>
      </c>
      <c r="K109" s="5">
        <f t="shared" ref="K109:K127" si="16">MATCH(J109,$I$108:$I$127,0)</f>
        <v>12</v>
      </c>
    </row>
    <row r="110" spans="7:11" x14ac:dyDescent="0.3">
      <c r="G110" s="58" t="s">
        <v>125</v>
      </c>
      <c r="H110" s="10">
        <f t="shared" si="14"/>
        <v>-2.4993985250000006</v>
      </c>
      <c r="I110" s="5">
        <f t="shared" si="15"/>
        <v>12</v>
      </c>
      <c r="J110" s="5">
        <v>3</v>
      </c>
      <c r="K110" s="5">
        <f t="shared" si="16"/>
        <v>11</v>
      </c>
    </row>
    <row r="111" spans="7:11" x14ac:dyDescent="0.3">
      <c r="G111" s="58" t="s">
        <v>137</v>
      </c>
      <c r="H111" s="10">
        <f t="shared" si="14"/>
        <v>245.87283087700007</v>
      </c>
      <c r="I111" s="5">
        <f t="shared" si="15"/>
        <v>1</v>
      </c>
      <c r="J111" s="5">
        <v>4</v>
      </c>
      <c r="K111" s="5">
        <f t="shared" si="16"/>
        <v>1</v>
      </c>
    </row>
    <row r="112" spans="7:11" x14ac:dyDescent="0.3">
      <c r="G112" s="58" t="s">
        <v>119</v>
      </c>
      <c r="H112" s="10">
        <f t="shared" si="14"/>
        <v>0.31974672299999973</v>
      </c>
      <c r="I112" s="5">
        <f t="shared" si="15"/>
        <v>9</v>
      </c>
      <c r="J112" s="5">
        <v>5</v>
      </c>
      <c r="K112" s="5">
        <f t="shared" si="16"/>
        <v>8</v>
      </c>
    </row>
    <row r="113" spans="7:11" x14ac:dyDescent="0.3">
      <c r="G113" s="58" t="s">
        <v>139</v>
      </c>
      <c r="H113" s="10">
        <f t="shared" si="14"/>
        <v>-48.984071881999995</v>
      </c>
      <c r="I113" s="5">
        <f t="shared" si="15"/>
        <v>19</v>
      </c>
      <c r="J113" s="5">
        <v>6</v>
      </c>
      <c r="K113" s="5">
        <f t="shared" si="16"/>
        <v>7</v>
      </c>
    </row>
    <row r="114" spans="7:11" x14ac:dyDescent="0.3">
      <c r="G114" s="58" t="s">
        <v>135</v>
      </c>
      <c r="H114" s="10">
        <f t="shared" si="14"/>
        <v>1.9966546699999981</v>
      </c>
      <c r="I114" s="5">
        <f t="shared" si="15"/>
        <v>6</v>
      </c>
      <c r="J114" s="5">
        <v>7</v>
      </c>
      <c r="K114" s="5">
        <f t="shared" si="16"/>
        <v>14</v>
      </c>
    </row>
    <row r="115" spans="7:11" x14ac:dyDescent="0.3">
      <c r="G115" s="58" t="s">
        <v>140</v>
      </c>
      <c r="H115" s="10">
        <f t="shared" si="14"/>
        <v>9.7791240230000085</v>
      </c>
      <c r="I115" s="5">
        <f t="shared" si="15"/>
        <v>5</v>
      </c>
      <c r="J115" s="5">
        <v>8</v>
      </c>
      <c r="K115" s="5">
        <f t="shared" si="16"/>
        <v>15</v>
      </c>
    </row>
    <row r="116" spans="7:11" x14ac:dyDescent="0.3">
      <c r="G116" s="58" t="s">
        <v>121</v>
      </c>
      <c r="H116" s="10">
        <f t="shared" si="14"/>
        <v>-19.829883810999998</v>
      </c>
      <c r="I116" s="5">
        <f t="shared" si="15"/>
        <v>18</v>
      </c>
      <c r="J116" s="5">
        <v>9</v>
      </c>
      <c r="K116" s="5">
        <f t="shared" si="16"/>
        <v>5</v>
      </c>
    </row>
    <row r="117" spans="7:11" x14ac:dyDescent="0.3">
      <c r="G117" s="58" t="s">
        <v>155</v>
      </c>
      <c r="H117" s="10">
        <f t="shared" si="14"/>
        <v>-5.1349555980000012</v>
      </c>
      <c r="I117" s="5">
        <f t="shared" si="15"/>
        <v>15</v>
      </c>
      <c r="J117" s="5">
        <v>10</v>
      </c>
      <c r="K117" s="5">
        <f t="shared" si="16"/>
        <v>20</v>
      </c>
    </row>
    <row r="118" spans="7:11" x14ac:dyDescent="0.3">
      <c r="G118" s="58" t="s">
        <v>138</v>
      </c>
      <c r="H118" s="10">
        <f t="shared" si="14"/>
        <v>57.018107203</v>
      </c>
      <c r="I118" s="5">
        <f t="shared" si="15"/>
        <v>3</v>
      </c>
      <c r="J118" s="5">
        <v>11</v>
      </c>
      <c r="K118" s="5">
        <f t="shared" si="16"/>
        <v>16</v>
      </c>
    </row>
    <row r="119" spans="7:11" x14ac:dyDescent="0.3">
      <c r="G119" s="58" t="s">
        <v>141</v>
      </c>
      <c r="H119" s="10">
        <f t="shared" si="14"/>
        <v>67.761001694000015</v>
      </c>
      <c r="I119" s="5">
        <f t="shared" si="15"/>
        <v>2</v>
      </c>
      <c r="J119" s="5">
        <v>12</v>
      </c>
      <c r="K119" s="5">
        <f t="shared" si="16"/>
        <v>3</v>
      </c>
    </row>
    <row r="120" spans="7:11" x14ac:dyDescent="0.3">
      <c r="G120" s="58" t="s">
        <v>127</v>
      </c>
      <c r="H120" s="10">
        <f t="shared" si="14"/>
        <v>-3.2748536469999969</v>
      </c>
      <c r="I120" s="5">
        <f t="shared" si="15"/>
        <v>13</v>
      </c>
      <c r="J120" s="5">
        <v>13</v>
      </c>
      <c r="K120" s="5">
        <f t="shared" si="16"/>
        <v>13</v>
      </c>
    </row>
    <row r="121" spans="7:11" x14ac:dyDescent="0.3">
      <c r="G121" s="58" t="s">
        <v>128</v>
      </c>
      <c r="H121" s="10">
        <f t="shared" si="14"/>
        <v>1.0924189059999998</v>
      </c>
      <c r="I121" s="5">
        <f t="shared" si="15"/>
        <v>7</v>
      </c>
      <c r="J121" s="5">
        <v>14</v>
      </c>
      <c r="K121" s="5">
        <f t="shared" si="16"/>
        <v>2</v>
      </c>
    </row>
    <row r="122" spans="7:11" x14ac:dyDescent="0.3">
      <c r="G122" s="58" t="s">
        <v>126</v>
      </c>
      <c r="H122" s="10">
        <f t="shared" si="14"/>
        <v>0.96355639099999912</v>
      </c>
      <c r="I122" s="5">
        <f t="shared" si="15"/>
        <v>8</v>
      </c>
      <c r="J122" s="5">
        <v>15</v>
      </c>
      <c r="K122" s="5">
        <f t="shared" si="16"/>
        <v>10</v>
      </c>
    </row>
    <row r="123" spans="7:11" x14ac:dyDescent="0.3">
      <c r="G123" s="58" t="s">
        <v>129</v>
      </c>
      <c r="H123" s="10">
        <f t="shared" si="14"/>
        <v>-1.6040229469999998</v>
      </c>
      <c r="I123" s="5">
        <f t="shared" si="15"/>
        <v>11</v>
      </c>
      <c r="J123" s="5">
        <v>16</v>
      </c>
      <c r="K123" s="5">
        <f t="shared" si="16"/>
        <v>18</v>
      </c>
    </row>
    <row r="124" spans="7:11" x14ac:dyDescent="0.3">
      <c r="G124" s="58" t="s">
        <v>130</v>
      </c>
      <c r="H124" s="10">
        <f t="shared" si="14"/>
        <v>-133.76952113100003</v>
      </c>
      <c r="I124" s="5">
        <f t="shared" si="15"/>
        <v>20</v>
      </c>
      <c r="J124" s="5">
        <v>17</v>
      </c>
      <c r="K124" s="5">
        <f t="shared" si="16"/>
        <v>19</v>
      </c>
    </row>
    <row r="125" spans="7:11" x14ac:dyDescent="0.3">
      <c r="G125" s="58" t="s">
        <v>132</v>
      </c>
      <c r="H125" s="10">
        <f t="shared" si="14"/>
        <v>-5.2891115820000003</v>
      </c>
      <c r="I125" s="5">
        <f t="shared" si="15"/>
        <v>16</v>
      </c>
      <c r="J125" s="5">
        <v>18</v>
      </c>
      <c r="K125" s="5">
        <f t="shared" si="16"/>
        <v>9</v>
      </c>
    </row>
    <row r="126" spans="7:11" x14ac:dyDescent="0.3">
      <c r="G126" s="58" t="s">
        <v>133</v>
      </c>
      <c r="H126" s="10">
        <f t="shared" si="14"/>
        <v>-8.508696565000001</v>
      </c>
      <c r="I126" s="5">
        <f t="shared" si="15"/>
        <v>17</v>
      </c>
      <c r="J126" s="5">
        <v>19</v>
      </c>
      <c r="K126" s="5">
        <f t="shared" si="16"/>
        <v>6</v>
      </c>
    </row>
    <row r="127" spans="7:11" x14ac:dyDescent="0.3">
      <c r="G127" s="58" t="s">
        <v>134</v>
      </c>
      <c r="H127" s="10">
        <f t="shared" si="14"/>
        <v>-0.13088360999999793</v>
      </c>
      <c r="I127" s="5">
        <f t="shared" si="15"/>
        <v>10</v>
      </c>
      <c r="J127" s="5">
        <v>20</v>
      </c>
      <c r="K127" s="5">
        <f t="shared" si="16"/>
        <v>17</v>
      </c>
    </row>
  </sheetData>
  <sortState xmlns:xlrd2="http://schemas.microsoft.com/office/spreadsheetml/2017/richdata2" ref="G13:G32">
    <sortCondition ref="G13:G32"/>
  </sortState>
  <mergeCells count="6">
    <mergeCell ref="H11:I11"/>
    <mergeCell ref="H35:I35"/>
    <mergeCell ref="O11:P11"/>
    <mergeCell ref="O35:P35"/>
    <mergeCell ref="B10:C10"/>
    <mergeCell ref="D10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P59"/>
  <sheetViews>
    <sheetView showGridLines="0" topLeftCell="A35" zoomScaleNormal="100" workbookViewId="0">
      <selection activeCell="N54" sqref="N54"/>
    </sheetView>
  </sheetViews>
  <sheetFormatPr defaultColWidth="9.109375" defaultRowHeight="13.2" x14ac:dyDescent="0.25"/>
  <cols>
    <col min="1" max="1" width="16.33203125" style="5" customWidth="1"/>
    <col min="2" max="12" width="15.6640625" style="5" customWidth="1"/>
    <col min="13" max="13" width="10.21875" style="5" bestFit="1" customWidth="1"/>
    <col min="14" max="14" width="11.44140625" style="5" bestFit="1" customWidth="1"/>
    <col min="15" max="16384" width="9.109375" style="5"/>
  </cols>
  <sheetData>
    <row r="1" spans="1:10" ht="22.8" x14ac:dyDescent="0.25">
      <c r="A1" s="2" t="str">
        <f>"Euro area trade in goods, growth rates and balance " &amp;B44&amp;"-"&amp;L44</f>
        <v>Euro area trade in goods, growth rates and balance 2014-2024</v>
      </c>
    </row>
    <row r="2" spans="1:10" ht="20.399999999999999" x14ac:dyDescent="0.25">
      <c r="A2" s="3" t="s">
        <v>107</v>
      </c>
    </row>
    <row r="3" spans="1:10" x14ac:dyDescent="0.25">
      <c r="J3" s="11"/>
    </row>
    <row r="4" spans="1:10" x14ac:dyDescent="0.25">
      <c r="J4" s="11"/>
    </row>
    <row r="19" spans="1:10" ht="12" customHeight="1" x14ac:dyDescent="0.25"/>
    <row r="24" spans="1:10" ht="12" customHeight="1" x14ac:dyDescent="0.25">
      <c r="A24" s="12"/>
    </row>
    <row r="26" spans="1:10" x14ac:dyDescent="0.25">
      <c r="J26" s="52"/>
    </row>
    <row r="38" spans="1:15" ht="15" customHeight="1" x14ac:dyDescent="0.25">
      <c r="A38" s="12"/>
    </row>
    <row r="40" spans="1:15" x14ac:dyDescent="0.25">
      <c r="A40" s="13" t="s">
        <v>166</v>
      </c>
    </row>
    <row r="41" spans="1:15" x14ac:dyDescent="0.25">
      <c r="A41" s="13"/>
    </row>
    <row r="42" spans="1:15" x14ac:dyDescent="0.25">
      <c r="A42" s="13"/>
    </row>
    <row r="43" spans="1:15" x14ac:dyDescent="0.25">
      <c r="A43" s="13"/>
    </row>
    <row r="44" spans="1:15" x14ac:dyDescent="0.25">
      <c r="A44" s="14"/>
      <c r="B44" s="15">
        <f t="shared" ref="B44:D44" si="0">C52</f>
        <v>2014</v>
      </c>
      <c r="C44" s="15">
        <f t="shared" si="0"/>
        <v>2015</v>
      </c>
      <c r="D44" s="15">
        <f t="shared" si="0"/>
        <v>2016</v>
      </c>
      <c r="E44" s="15">
        <f>F52</f>
        <v>2017</v>
      </c>
      <c r="F44" s="15">
        <f t="shared" ref="F44:L44" si="1">G52</f>
        <v>2018</v>
      </c>
      <c r="G44" s="15">
        <f t="shared" si="1"/>
        <v>2019</v>
      </c>
      <c r="H44" s="15">
        <f t="shared" si="1"/>
        <v>2020</v>
      </c>
      <c r="I44" s="15">
        <f t="shared" si="1"/>
        <v>2021</v>
      </c>
      <c r="J44" s="15">
        <f t="shared" si="1"/>
        <v>2022</v>
      </c>
      <c r="K44" s="15">
        <f t="shared" si="1"/>
        <v>2023</v>
      </c>
      <c r="L44" s="15">
        <f t="shared" si="1"/>
        <v>2024</v>
      </c>
    </row>
    <row r="45" spans="1:15" x14ac:dyDescent="0.25">
      <c r="A45" s="16" t="s">
        <v>22</v>
      </c>
      <c r="B45" s="17">
        <f t="shared" ref="B45:L45" si="2">C55/B55-1</f>
        <v>5.0386557357571249E-3</v>
      </c>
      <c r="C45" s="17">
        <f t="shared" si="2"/>
        <v>2.5744083541890284E-2</v>
      </c>
      <c r="D45" s="17">
        <f t="shared" si="2"/>
        <v>-1.3265140360143923E-2</v>
      </c>
      <c r="E45" s="17">
        <f t="shared" si="2"/>
        <v>9.9054244366061361E-2</v>
      </c>
      <c r="F45" s="17">
        <f t="shared" si="2"/>
        <v>7.1096915620733281E-2</v>
      </c>
      <c r="G45" s="17">
        <f t="shared" si="2"/>
        <v>1.6884465467771115E-2</v>
      </c>
      <c r="H45" s="17">
        <f t="shared" si="2"/>
        <v>-0.10672924342408463</v>
      </c>
      <c r="I45" s="17">
        <f t="shared" si="2"/>
        <v>0.22292736204491281</v>
      </c>
      <c r="J45" s="17">
        <f t="shared" si="2"/>
        <v>0.38012601622150899</v>
      </c>
      <c r="K45" s="17">
        <f t="shared" si="2"/>
        <v>-0.13003956933756056</v>
      </c>
      <c r="L45" s="17">
        <f t="shared" si="2"/>
        <v>-3.643337322918494E-2</v>
      </c>
      <c r="M45" s="11"/>
      <c r="N45" s="11"/>
      <c r="O45" s="11"/>
    </row>
    <row r="46" spans="1:15" x14ac:dyDescent="0.25">
      <c r="A46" s="18" t="s">
        <v>21</v>
      </c>
      <c r="B46" s="19">
        <f>C54/B54-1</f>
        <v>2.2407539885048067E-2</v>
      </c>
      <c r="C46" s="19">
        <f>D54/C54-1</f>
        <v>5.2464842016594959E-2</v>
      </c>
      <c r="D46" s="19">
        <f>E54/D54-1</f>
        <v>2.7147060478138751E-3</v>
      </c>
      <c r="E46" s="19">
        <f t="shared" ref="E46:L46" si="3">F54/E54-1</f>
        <v>7.0283707703033604E-2</v>
      </c>
      <c r="F46" s="19">
        <f t="shared" si="3"/>
        <v>3.9289989839824901E-2</v>
      </c>
      <c r="G46" s="19">
        <f t="shared" si="3"/>
        <v>2.8853015999143361E-2</v>
      </c>
      <c r="H46" s="19">
        <f t="shared" si="3"/>
        <v>-9.0447641465888906E-2</v>
      </c>
      <c r="I46" s="19">
        <f t="shared" si="3"/>
        <v>0.14310944399557379</v>
      </c>
      <c r="J46" s="19">
        <f t="shared" si="3"/>
        <v>0.18162868315605629</v>
      </c>
      <c r="K46" s="19">
        <f t="shared" si="3"/>
        <v>-8.3692645177014802E-3</v>
      </c>
      <c r="L46" s="19">
        <f t="shared" si="3"/>
        <v>5.0202446436555803E-3</v>
      </c>
      <c r="M46" s="11"/>
      <c r="N46" s="11"/>
      <c r="O46" s="11"/>
    </row>
    <row r="47" spans="1:15" x14ac:dyDescent="0.25">
      <c r="A47" s="18" t="s">
        <v>181</v>
      </c>
      <c r="B47" s="20">
        <f>C53/1000</f>
        <v>179.5463</v>
      </c>
      <c r="C47" s="20">
        <f t="shared" ref="C47:L47" si="4">D53/1000</f>
        <v>235.88759999999999</v>
      </c>
      <c r="D47" s="20">
        <f t="shared" si="4"/>
        <v>265.3109</v>
      </c>
      <c r="E47" s="20">
        <f t="shared" si="4"/>
        <v>232.82379999999998</v>
      </c>
      <c r="F47" s="20">
        <f t="shared" si="4"/>
        <v>179.84110000000001</v>
      </c>
      <c r="G47" s="20">
        <f t="shared" si="4"/>
        <v>210.0711</v>
      </c>
      <c r="H47" s="20">
        <f t="shared" si="4"/>
        <v>225.71079999999998</v>
      </c>
      <c r="I47" s="20">
        <f t="shared" si="4"/>
        <v>106.3189</v>
      </c>
      <c r="J47" s="20">
        <f t="shared" si="4"/>
        <v>-335.71019999999999</v>
      </c>
      <c r="K47" s="20">
        <f t="shared" si="4"/>
        <v>57.373400000000004</v>
      </c>
      <c r="L47" s="20">
        <f t="shared" si="4"/>
        <v>173.33850000000001</v>
      </c>
      <c r="M47" s="11"/>
      <c r="N47" s="11"/>
      <c r="O47" s="11"/>
    </row>
    <row r="48" spans="1:15" x14ac:dyDescent="0.25">
      <c r="A48" s="21" t="s">
        <v>39</v>
      </c>
      <c r="B48" s="22">
        <f>C56/1000</f>
        <v>3691.5375999999997</v>
      </c>
      <c r="C48" s="22">
        <f t="shared" ref="C48:L48" si="5">D56/1000</f>
        <v>3838.2919999999999</v>
      </c>
      <c r="D48" s="22">
        <f t="shared" si="5"/>
        <v>3819.9288999999999</v>
      </c>
      <c r="E48" s="22">
        <f t="shared" si="5"/>
        <v>4139.5418</v>
      </c>
      <c r="F48" s="22">
        <f t="shared" si="5"/>
        <v>4364.3146999999999</v>
      </c>
      <c r="G48" s="22">
        <f t="shared" si="5"/>
        <v>4465.1973000000007</v>
      </c>
      <c r="H48" s="22">
        <f t="shared" si="5"/>
        <v>4026.6905999999999</v>
      </c>
      <c r="I48" s="22">
        <f t="shared" si="5"/>
        <v>4754.6412</v>
      </c>
      <c r="J48" s="22">
        <f t="shared" si="5"/>
        <v>6079.5601999999999</v>
      </c>
      <c r="K48" s="22">
        <f t="shared" si="5"/>
        <v>5638.4048000000012</v>
      </c>
      <c r="L48" s="22">
        <f t="shared" si="5"/>
        <v>5551.0339999999997</v>
      </c>
      <c r="M48" s="11"/>
      <c r="N48" s="11"/>
      <c r="O48" s="11"/>
    </row>
    <row r="49" spans="1:16" x14ac:dyDescent="0.25">
      <c r="A49" s="6" t="s">
        <v>40</v>
      </c>
    </row>
    <row r="52" spans="1:16" x14ac:dyDescent="0.25">
      <c r="A52" s="69"/>
      <c r="B52" s="15">
        <v>2013</v>
      </c>
      <c r="C52" s="15">
        <v>2014</v>
      </c>
      <c r="D52" s="15">
        <v>2015</v>
      </c>
      <c r="E52" s="15">
        <v>2016</v>
      </c>
      <c r="F52" s="15">
        <v>2017</v>
      </c>
      <c r="G52" s="15">
        <v>2018</v>
      </c>
      <c r="H52" s="15">
        <v>2019</v>
      </c>
      <c r="I52" s="15">
        <v>2020</v>
      </c>
      <c r="J52" s="15">
        <v>2021</v>
      </c>
      <c r="K52" s="15">
        <v>2022</v>
      </c>
      <c r="L52" s="15">
        <v>2023</v>
      </c>
      <c r="M52" s="15">
        <v>2024</v>
      </c>
      <c r="N52" s="15" t="s">
        <v>192</v>
      </c>
    </row>
    <row r="53" spans="1:16" s="54" customFormat="1" x14ac:dyDescent="0.25">
      <c r="A53" s="68" t="s">
        <v>181</v>
      </c>
      <c r="B53" s="55">
        <v>145929.60000000001</v>
      </c>
      <c r="C53" s="55">
        <v>179546.3</v>
      </c>
      <c r="D53" s="55">
        <v>235887.6</v>
      </c>
      <c r="E53" s="55">
        <v>265310.90000000002</v>
      </c>
      <c r="F53" s="55">
        <v>232823.8</v>
      </c>
      <c r="G53" s="55">
        <v>179841.1</v>
      </c>
      <c r="H53" s="55">
        <v>210071.1</v>
      </c>
      <c r="I53" s="55">
        <v>225710.8</v>
      </c>
      <c r="J53" s="55">
        <v>106318.9</v>
      </c>
      <c r="K53" s="55">
        <v>-335710.2</v>
      </c>
      <c r="L53" s="55">
        <v>57373.4</v>
      </c>
      <c r="M53" s="55">
        <v>173338.5</v>
      </c>
      <c r="N53" s="17"/>
      <c r="O53" s="53"/>
      <c r="P53" s="53"/>
    </row>
    <row r="54" spans="1:16" s="54" customFormat="1" x14ac:dyDescent="0.25">
      <c r="A54" s="18" t="s">
        <v>21</v>
      </c>
      <c r="B54" s="56">
        <v>1893121.7</v>
      </c>
      <c r="C54" s="56">
        <v>1935541.9</v>
      </c>
      <c r="D54" s="56">
        <v>2037089.8</v>
      </c>
      <c r="E54" s="56">
        <v>2042619.9</v>
      </c>
      <c r="F54" s="56">
        <v>2186182.7999999998</v>
      </c>
      <c r="G54" s="56">
        <v>2272077.9</v>
      </c>
      <c r="H54" s="56">
        <v>2337634.2000000002</v>
      </c>
      <c r="I54" s="56">
        <v>2126200.7000000002</v>
      </c>
      <c r="J54" s="56">
        <v>2430480.1</v>
      </c>
      <c r="K54" s="56">
        <v>2871925</v>
      </c>
      <c r="L54" s="56">
        <v>2847889.1</v>
      </c>
      <c r="M54" s="56">
        <v>2862186.2</v>
      </c>
      <c r="N54" s="19">
        <f t="shared" ref="N54:N56" si="6">(M54/C54)^(1/10)-1</f>
        <v>3.98950971557539E-2</v>
      </c>
      <c r="O54" s="53"/>
      <c r="P54" s="53"/>
    </row>
    <row r="55" spans="1:16" s="54" customFormat="1" x14ac:dyDescent="0.25">
      <c r="A55" s="18" t="s">
        <v>22</v>
      </c>
      <c r="B55" s="20">
        <v>1747192.2</v>
      </c>
      <c r="C55" s="20">
        <v>1755995.7</v>
      </c>
      <c r="D55" s="20">
        <v>1801202.2</v>
      </c>
      <c r="E55" s="20">
        <v>1777309</v>
      </c>
      <c r="F55" s="20">
        <v>1953359</v>
      </c>
      <c r="G55" s="20">
        <v>2092236.8</v>
      </c>
      <c r="H55" s="20">
        <v>2127563.1</v>
      </c>
      <c r="I55" s="20">
        <v>1900489.9</v>
      </c>
      <c r="J55" s="20">
        <v>2324161.1</v>
      </c>
      <c r="K55" s="20">
        <v>3207635.2</v>
      </c>
      <c r="L55" s="20">
        <v>2790515.7</v>
      </c>
      <c r="M55" s="20">
        <v>2688847.8</v>
      </c>
      <c r="N55" s="19">
        <f>(M55/C55)^(1/10)-1</f>
        <v>4.3528409977262594E-2</v>
      </c>
      <c r="O55" s="53"/>
      <c r="P55" s="53"/>
    </row>
    <row r="56" spans="1:16" x14ac:dyDescent="0.25">
      <c r="A56" s="21" t="s">
        <v>39</v>
      </c>
      <c r="B56" s="22">
        <f t="shared" ref="B56:M56" si="7">B55+B54</f>
        <v>3640313.9</v>
      </c>
      <c r="C56" s="22">
        <f t="shared" si="7"/>
        <v>3691537.5999999996</v>
      </c>
      <c r="D56" s="22">
        <f t="shared" si="7"/>
        <v>3838292</v>
      </c>
      <c r="E56" s="22">
        <f t="shared" si="7"/>
        <v>3819928.9</v>
      </c>
      <c r="F56" s="22">
        <f t="shared" si="7"/>
        <v>4139541.8</v>
      </c>
      <c r="G56" s="22">
        <f t="shared" si="7"/>
        <v>4364314.7</v>
      </c>
      <c r="H56" s="22">
        <f t="shared" si="7"/>
        <v>4465197.3000000007</v>
      </c>
      <c r="I56" s="22">
        <f t="shared" si="7"/>
        <v>4026690.6</v>
      </c>
      <c r="J56" s="22">
        <f t="shared" si="7"/>
        <v>4754641.2</v>
      </c>
      <c r="K56" s="22">
        <f t="shared" si="7"/>
        <v>6079560.2000000002</v>
      </c>
      <c r="L56" s="22">
        <f t="shared" si="7"/>
        <v>5638404.8000000007</v>
      </c>
      <c r="M56" s="22">
        <f t="shared" si="7"/>
        <v>5551034</v>
      </c>
      <c r="N56" s="24">
        <f t="shared" si="6"/>
        <v>4.1637626080088808E-2</v>
      </c>
      <c r="O56" s="11"/>
      <c r="P56" s="11"/>
    </row>
    <row r="57" spans="1:16" x14ac:dyDescent="0.25">
      <c r="A57" s="6" t="s">
        <v>40</v>
      </c>
    </row>
    <row r="59" spans="1:16" x14ac:dyDescent="0.25">
      <c r="A59" s="8" t="s">
        <v>191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F39"/>
  <sheetViews>
    <sheetView showGridLines="0" topLeftCell="A6" workbookViewId="0">
      <selection activeCell="B29" sqref="B29"/>
    </sheetView>
  </sheetViews>
  <sheetFormatPr defaultRowHeight="13.2" x14ac:dyDescent="0.25"/>
  <cols>
    <col min="1" max="1" width="34" style="5" customWidth="1"/>
    <col min="2" max="16384" width="8.88671875" style="5"/>
  </cols>
  <sheetData>
    <row r="1" spans="1:1" ht="22.8" x14ac:dyDescent="0.4">
      <c r="A1" s="1" t="s">
        <v>110</v>
      </c>
    </row>
    <row r="26" spans="1:6" x14ac:dyDescent="0.25">
      <c r="A26" s="13" t="s">
        <v>189</v>
      </c>
    </row>
    <row r="28" spans="1:6" x14ac:dyDescent="0.25">
      <c r="B28" s="10">
        <v>2014</v>
      </c>
      <c r="C28" s="10">
        <v>2023</v>
      </c>
      <c r="D28" s="10">
        <v>2024</v>
      </c>
    </row>
    <row r="29" spans="1:6" x14ac:dyDescent="0.25">
      <c r="A29" s="5" t="s">
        <v>201</v>
      </c>
      <c r="B29" s="9">
        <v>19.065432756704254</v>
      </c>
      <c r="C29" s="9">
        <v>22.506904390025579</v>
      </c>
      <c r="D29" s="9">
        <v>23.012272575282942</v>
      </c>
      <c r="E29" s="9"/>
      <c r="F29" s="9">
        <f>+D29-B29</f>
        <v>3.9468398185786882</v>
      </c>
    </row>
    <row r="30" spans="1:6" x14ac:dyDescent="0.25">
      <c r="A30" s="5" t="s">
        <v>28</v>
      </c>
      <c r="B30" s="9">
        <v>12.474440475325215</v>
      </c>
      <c r="C30" s="9">
        <v>15.253747257804184</v>
      </c>
      <c r="D30" s="9">
        <v>15.593355903931366</v>
      </c>
      <c r="E30" s="9"/>
      <c r="F30" s="9">
        <f t="shared" ref="F30:F36" si="0">+D30-B30</f>
        <v>3.1189154286061509</v>
      </c>
    </row>
    <row r="31" spans="1:6" x14ac:dyDescent="0.25">
      <c r="A31" s="5" t="s">
        <v>13</v>
      </c>
      <c r="B31" s="9">
        <v>8.9322803961281956</v>
      </c>
      <c r="C31" s="9">
        <v>11.37917979907488</v>
      </c>
      <c r="D31" s="9">
        <v>11.265421783759894</v>
      </c>
      <c r="E31" s="9"/>
      <c r="F31" s="9">
        <f t="shared" si="0"/>
        <v>2.3331413876316986</v>
      </c>
    </row>
    <row r="32" spans="1:6" x14ac:dyDescent="0.25">
      <c r="A32" s="5" t="s">
        <v>7</v>
      </c>
      <c r="B32" s="9">
        <v>9.1179392002788902</v>
      </c>
      <c r="C32" s="9">
        <v>5.8544431314805072</v>
      </c>
      <c r="D32" s="9">
        <v>5.4659636627550752</v>
      </c>
      <c r="E32" s="9"/>
      <c r="F32" s="9">
        <f t="shared" si="0"/>
        <v>-3.651975537523815</v>
      </c>
    </row>
    <row r="33" spans="1:6" x14ac:dyDescent="0.25">
      <c r="A33" s="5" t="s">
        <v>9</v>
      </c>
      <c r="B33" s="9">
        <v>4.7573494474437998</v>
      </c>
      <c r="C33" s="9">
        <v>4.7248124273240348</v>
      </c>
      <c r="D33" s="9">
        <v>4.7448218412882559</v>
      </c>
      <c r="E33" s="9"/>
      <c r="F33" s="9">
        <f t="shared" si="0"/>
        <v>-1.2527606155543936E-2</v>
      </c>
    </row>
    <row r="34" spans="1:6" x14ac:dyDescent="0.25">
      <c r="A34" s="5" t="s">
        <v>10</v>
      </c>
      <c r="B34" s="9">
        <v>2.2044746320925879</v>
      </c>
      <c r="C34" s="9">
        <v>2.6689823079965125</v>
      </c>
      <c r="D34" s="9">
        <v>2.8135021638431645</v>
      </c>
      <c r="E34" s="9"/>
      <c r="F34" s="9">
        <f t="shared" si="0"/>
        <v>0.60902753175057667</v>
      </c>
    </row>
    <row r="35" spans="1:6" x14ac:dyDescent="0.25">
      <c r="A35" s="5" t="s">
        <v>8</v>
      </c>
      <c r="B35" s="9">
        <v>2.7193944806396386</v>
      </c>
      <c r="C35" s="9">
        <v>2.9036315903643248</v>
      </c>
      <c r="D35" s="9">
        <v>2.5444614053549111</v>
      </c>
      <c r="E35" s="9"/>
      <c r="F35" s="9">
        <f t="shared" si="0"/>
        <v>-0.17493307528472757</v>
      </c>
    </row>
    <row r="36" spans="1:6" x14ac:dyDescent="0.25">
      <c r="A36" s="5" t="s">
        <v>26</v>
      </c>
      <c r="B36" s="9">
        <v>40.728688611387412</v>
      </c>
      <c r="C36" s="9">
        <v>34.708299095929988</v>
      </c>
      <c r="D36" s="9">
        <v>34.560200663784386</v>
      </c>
      <c r="F36" s="9">
        <f t="shared" si="0"/>
        <v>-6.1684879476030261</v>
      </c>
    </row>
    <row r="39" spans="1:6" ht="14.4" x14ac:dyDescent="0.3">
      <c r="A39" s="4" t="s">
        <v>194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J39"/>
  <sheetViews>
    <sheetView showGridLines="0" topLeftCell="A9" workbookViewId="0">
      <selection activeCell="T21" sqref="T21"/>
    </sheetView>
  </sheetViews>
  <sheetFormatPr defaultRowHeight="13.2" x14ac:dyDescent="0.25"/>
  <cols>
    <col min="1" max="1" width="35.33203125" style="5" customWidth="1"/>
    <col min="2" max="16384" width="8.88671875" style="5"/>
  </cols>
  <sheetData>
    <row r="1" spans="1:1" ht="22.8" x14ac:dyDescent="0.4">
      <c r="A1" s="1" t="s">
        <v>111</v>
      </c>
    </row>
    <row r="26" spans="1:6" x14ac:dyDescent="0.25">
      <c r="A26" s="13" t="s">
        <v>189</v>
      </c>
    </row>
    <row r="28" spans="1:6" x14ac:dyDescent="0.25">
      <c r="B28" s="10">
        <v>2014</v>
      </c>
      <c r="C28" s="10">
        <v>2023</v>
      </c>
      <c r="D28" s="10">
        <v>2024</v>
      </c>
    </row>
    <row r="29" spans="1:6" x14ac:dyDescent="0.25">
      <c r="A29" s="5" t="s">
        <v>201</v>
      </c>
      <c r="B29" s="9">
        <v>18.604011859555531</v>
      </c>
      <c r="C29" s="9">
        <v>22.241403278600387</v>
      </c>
      <c r="D29" s="9">
        <v>22.126947901977353</v>
      </c>
      <c r="E29" s="9"/>
      <c r="F29" s="9">
        <f>+D29-B29</f>
        <v>3.5229360424218221</v>
      </c>
    </row>
    <row r="30" spans="1:6" x14ac:dyDescent="0.25">
      <c r="A30" s="5" t="s">
        <v>13</v>
      </c>
      <c r="B30" s="9">
        <v>12.487211457192551</v>
      </c>
      <c r="C30" s="9">
        <v>15.919362037675485</v>
      </c>
      <c r="D30" s="9">
        <v>16.809054156269028</v>
      </c>
      <c r="E30" s="9"/>
      <c r="F30" s="9">
        <f t="shared" ref="F30:F36" si="0">+D30-B30</f>
        <v>4.3218426990764769</v>
      </c>
    </row>
    <row r="31" spans="1:6" x14ac:dyDescent="0.25">
      <c r="A31" s="5" t="s">
        <v>7</v>
      </c>
      <c r="B31" s="9">
        <v>13.043194336877326</v>
      </c>
      <c r="C31" s="9">
        <v>10.034912842874515</v>
      </c>
      <c r="D31" s="9">
        <v>10.078016321156397</v>
      </c>
      <c r="E31" s="9"/>
      <c r="F31" s="9">
        <f t="shared" si="0"/>
        <v>-2.9651780157209284</v>
      </c>
    </row>
    <row r="32" spans="1:6" x14ac:dyDescent="0.25">
      <c r="A32" s="5" t="s">
        <v>28</v>
      </c>
      <c r="B32" s="9">
        <v>6.8232336626409404</v>
      </c>
      <c r="C32" s="9">
        <v>7.1095695054358714</v>
      </c>
      <c r="D32" s="9">
        <v>6.6854894352517054</v>
      </c>
      <c r="F32" s="9">
        <f t="shared" si="0"/>
        <v>-0.13774422738923509</v>
      </c>
    </row>
    <row r="33" spans="1:10" x14ac:dyDescent="0.25">
      <c r="A33" s="5" t="s">
        <v>9</v>
      </c>
      <c r="B33" s="9">
        <v>5.5973937133466354</v>
      </c>
      <c r="C33" s="9">
        <v>6.1853309542602286</v>
      </c>
      <c r="D33" s="9">
        <v>6.283922344842285</v>
      </c>
      <c r="F33" s="9">
        <f t="shared" si="0"/>
        <v>0.68652863149564958</v>
      </c>
    </row>
    <row r="34" spans="1:10" x14ac:dyDescent="0.25">
      <c r="A34" s="5" t="s">
        <v>10</v>
      </c>
      <c r="B34" s="9">
        <v>3.0160514365433633</v>
      </c>
      <c r="C34" s="9">
        <v>3.2373464730862236</v>
      </c>
      <c r="D34" s="9">
        <v>3.2159062317344111</v>
      </c>
      <c r="F34" s="9">
        <f t="shared" si="0"/>
        <v>0.19985479519104787</v>
      </c>
      <c r="J34" s="5" t="s">
        <v>156</v>
      </c>
    </row>
    <row r="35" spans="1:10" x14ac:dyDescent="0.25">
      <c r="A35" s="5" t="s">
        <v>16</v>
      </c>
      <c r="B35" s="9">
        <v>2.2270428717991035</v>
      </c>
      <c r="C35" s="9">
        <v>1.9871233577792622</v>
      </c>
      <c r="D35" s="9">
        <v>2.0609768274811353</v>
      </c>
      <c r="F35" s="9">
        <f t="shared" si="0"/>
        <v>-0.16606604431796823</v>
      </c>
    </row>
    <row r="36" spans="1:10" x14ac:dyDescent="0.25">
      <c r="A36" s="5" t="s">
        <v>26</v>
      </c>
      <c r="B36" s="9">
        <v>38.201860662044552</v>
      </c>
      <c r="C36" s="9">
        <v>33.284951550288014</v>
      </c>
      <c r="D36" s="9">
        <v>32.739686781287688</v>
      </c>
      <c r="F36" s="9">
        <f t="shared" si="0"/>
        <v>-5.4621738807568647</v>
      </c>
    </row>
    <row r="39" spans="1:10" ht="14.4" x14ac:dyDescent="0.3">
      <c r="A39" s="4" t="s">
        <v>193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C59"/>
  <sheetViews>
    <sheetView showGridLines="0" topLeftCell="A32" zoomScaleNormal="100" workbookViewId="0">
      <selection activeCell="A37" sqref="A37:A42"/>
    </sheetView>
  </sheetViews>
  <sheetFormatPr defaultRowHeight="13.2" x14ac:dyDescent="0.25"/>
  <cols>
    <col min="1" max="1" width="11" style="5" customWidth="1"/>
    <col min="2" max="16384" width="8.88671875" style="5"/>
  </cols>
  <sheetData>
    <row r="1" spans="1:1" ht="22.8" x14ac:dyDescent="0.25">
      <c r="A1" s="2" t="s">
        <v>202</v>
      </c>
    </row>
    <row r="2" spans="1:1" ht="20.399999999999999" x14ac:dyDescent="0.25">
      <c r="A2" s="3" t="s">
        <v>149</v>
      </c>
    </row>
    <row r="34" spans="1:3" x14ac:dyDescent="0.25">
      <c r="A34" s="13" t="s">
        <v>189</v>
      </c>
    </row>
    <row r="36" spans="1:3" x14ac:dyDescent="0.25">
      <c r="B36" s="5" t="s">
        <v>142</v>
      </c>
      <c r="C36" s="5" t="s">
        <v>143</v>
      </c>
    </row>
    <row r="37" spans="1:3" x14ac:dyDescent="0.25">
      <c r="A37" s="5" t="str">
        <f>INDEX('DATA MS'!$G$13:$G$32,'DATA MS'!L13)</f>
        <v>Luxembourg</v>
      </c>
      <c r="B37" s="9">
        <f>INDEX('DATA MS'!$H$13:$H$32,'DATA MS'!L13)</f>
        <v>87.364842260339799</v>
      </c>
      <c r="C37" s="9">
        <f>INDEX('DATA MS'!$I$13:$I$32,'DATA MS'!L13)</f>
        <v>12.635157739660201</v>
      </c>
    </row>
    <row r="38" spans="1:3" x14ac:dyDescent="0.25">
      <c r="A38" s="5" t="str">
        <f>INDEX('DATA MS'!$G$13:$G$32,'DATA MS'!L14)</f>
        <v>Portugal</v>
      </c>
      <c r="B38" s="9">
        <f>INDEX('DATA MS'!$H$13:$H$32,'DATA MS'!L14)</f>
        <v>69.480458320966719</v>
      </c>
      <c r="C38" s="9">
        <f>INDEX('DATA MS'!$I$13:$I$32,'DATA MS'!L14)</f>
        <v>30.519541679033281</v>
      </c>
    </row>
    <row r="39" spans="1:3" x14ac:dyDescent="0.25">
      <c r="A39" s="5" t="str">
        <f>INDEX('DATA MS'!$G$13:$G$32,'DATA MS'!L15)</f>
        <v>Austria</v>
      </c>
      <c r="B39" s="9">
        <f>INDEX('DATA MS'!$H$13:$H$32,'DATA MS'!L15)</f>
        <v>64.411893686035015</v>
      </c>
      <c r="C39" s="9">
        <f>INDEX('DATA MS'!$I$13:$I$32,'DATA MS'!L15)</f>
        <v>35.588106313964985</v>
      </c>
    </row>
    <row r="40" spans="1:3" x14ac:dyDescent="0.25">
      <c r="A40" s="5" t="str">
        <f>INDEX('DATA MS'!$G$13:$G$32,'DATA MS'!L16)</f>
        <v>Estonia</v>
      </c>
      <c r="B40" s="9">
        <f>INDEX('DATA MS'!$H$13:$H$32,'DATA MS'!L16)</f>
        <v>63.116742499159336</v>
      </c>
      <c r="C40" s="9">
        <f>INDEX('DATA MS'!$I$13:$I$32,'DATA MS'!L16)</f>
        <v>36.883257500840664</v>
      </c>
    </row>
    <row r="41" spans="1:3" x14ac:dyDescent="0.25">
      <c r="A41" s="5" t="str">
        <f>INDEX('DATA MS'!$G$13:$G$32,'DATA MS'!L17)</f>
        <v>Latvia</v>
      </c>
      <c r="B41" s="9">
        <f>INDEX('DATA MS'!$H$13:$H$32,'DATA MS'!L17)</f>
        <v>62.921601760195081</v>
      </c>
      <c r="C41" s="9">
        <f>INDEX('DATA MS'!$I$13:$I$32,'DATA MS'!L17)</f>
        <v>37.078398239804919</v>
      </c>
    </row>
    <row r="42" spans="1:3" x14ac:dyDescent="0.25">
      <c r="A42" s="5" t="str">
        <f>INDEX('DATA MS'!$G$13:$G$32,'DATA MS'!L18)</f>
        <v>Croatia</v>
      </c>
      <c r="B42" s="9">
        <f>INDEX('DATA MS'!$H$13:$H$32,'DATA MS'!L18)</f>
        <v>60.351858537761416</v>
      </c>
      <c r="C42" s="9">
        <f>INDEX('DATA MS'!$I$13:$I$32,'DATA MS'!L18)</f>
        <v>39.648141462238584</v>
      </c>
    </row>
    <row r="43" spans="1:3" x14ac:dyDescent="0.25">
      <c r="A43" s="5" t="str">
        <f>INDEX('DATA MS'!$G$13:$G$32,'DATA MS'!L19)</f>
        <v>Malta</v>
      </c>
      <c r="B43" s="9">
        <f>INDEX('DATA MS'!$H$13:$H$32,'DATA MS'!L19)</f>
        <v>59.779654248198767</v>
      </c>
      <c r="C43" s="9">
        <f>INDEX('DATA MS'!$I$13:$I$32,'DATA MS'!L19)</f>
        <v>40.220345751801233</v>
      </c>
    </row>
    <row r="44" spans="1:3" x14ac:dyDescent="0.25">
      <c r="A44" s="5" t="str">
        <f>INDEX('DATA MS'!$G$13:$G$32,'DATA MS'!L20)</f>
        <v>Belgium</v>
      </c>
      <c r="B44" s="9">
        <f>INDEX('DATA MS'!$H$13:$H$32,'DATA MS'!L20)</f>
        <v>56.26047128301385</v>
      </c>
      <c r="C44" s="9">
        <f>INDEX('DATA MS'!$I$13:$I$32,'DATA MS'!L20)</f>
        <v>43.73952871698615</v>
      </c>
    </row>
    <row r="45" spans="1:3" x14ac:dyDescent="0.25">
      <c r="A45" s="5" t="str">
        <f>INDEX('DATA MS'!$G$13:$G$32,'DATA MS'!L21)</f>
        <v>France</v>
      </c>
      <c r="B45" s="9">
        <f>INDEX('DATA MS'!$H$13:$H$32,'DATA MS'!L21)</f>
        <v>56.09794668690332</v>
      </c>
      <c r="C45" s="9">
        <f>INDEX('DATA MS'!$I$13:$I$32,'DATA MS'!L21)</f>
        <v>43.90205331309668</v>
      </c>
    </row>
    <row r="46" spans="1:3" x14ac:dyDescent="0.25">
      <c r="A46" s="5" t="str">
        <f>INDEX('DATA MS'!$G$13:$G$32,'DATA MS'!L22)</f>
        <v>Cyprus</v>
      </c>
      <c r="B46" s="9">
        <f>INDEX('DATA MS'!$H$13:$H$32,'DATA MS'!L22)</f>
        <v>54.744627846151502</v>
      </c>
      <c r="C46" s="9">
        <f>INDEX('DATA MS'!$I$13:$I$32,'DATA MS'!L22)</f>
        <v>45.255372153848498</v>
      </c>
    </row>
    <row r="47" spans="1:3" x14ac:dyDescent="0.25">
      <c r="A47" s="5" t="str">
        <f>INDEX('DATA MS'!$G$13:$G$32,'DATA MS'!L23)</f>
        <v>Spain</v>
      </c>
      <c r="B47" s="9">
        <f>INDEX('DATA MS'!$H$13:$H$32,'DATA MS'!L23)</f>
        <v>48.752085791106964</v>
      </c>
      <c r="C47" s="9">
        <f>INDEX('DATA MS'!$I$13:$I$32,'DATA MS'!L23)</f>
        <v>51.247914208893036</v>
      </c>
    </row>
    <row r="48" spans="1:3" x14ac:dyDescent="0.25">
      <c r="A48" s="5" t="str">
        <f>INDEX('DATA MS'!$G$13:$G$32,'DATA MS'!L24)</f>
        <v>Italy</v>
      </c>
      <c r="B48" s="9">
        <f>INDEX('DATA MS'!$H$13:$H$32,'DATA MS'!L24)</f>
        <v>48.184433881631499</v>
      </c>
      <c r="C48" s="9">
        <f>INDEX('DATA MS'!$I$13:$I$32,'DATA MS'!L24)</f>
        <v>51.815566118368501</v>
      </c>
    </row>
    <row r="49" spans="1:3" x14ac:dyDescent="0.25">
      <c r="A49" s="5" t="str">
        <f>INDEX('DATA MS'!$G$13:$G$32,'DATA MS'!L25)</f>
        <v>Germany</v>
      </c>
      <c r="B49" s="9">
        <f>INDEX('DATA MS'!$H$13:$H$32,'DATA MS'!L25)</f>
        <v>45.29736996170864</v>
      </c>
      <c r="C49" s="9">
        <f>INDEX('DATA MS'!$I$13:$I$32,'DATA MS'!L25)</f>
        <v>54.70263003829136</v>
      </c>
    </row>
    <row r="50" spans="1:3" x14ac:dyDescent="0.25">
      <c r="A50" s="5" t="str">
        <f>INDEX('DATA MS'!$G$13:$G$32,'DATA MS'!L26)</f>
        <v>Lithuania</v>
      </c>
      <c r="B50" s="9">
        <f>INDEX('DATA MS'!$H$13:$H$32,'DATA MS'!L26)</f>
        <v>44.973111884800105</v>
      </c>
      <c r="C50" s="9">
        <f>INDEX('DATA MS'!$I$13:$I$32,'DATA MS'!L26)</f>
        <v>55.026888115199895</v>
      </c>
    </row>
    <row r="51" spans="1:3" x14ac:dyDescent="0.25">
      <c r="A51" s="5" t="str">
        <f>INDEX('DATA MS'!$G$13:$G$32,'DATA MS'!L27)</f>
        <v>Finland</v>
      </c>
      <c r="B51" s="9">
        <f>INDEX('DATA MS'!$H$13:$H$32,'DATA MS'!L27)</f>
        <v>44.380343593932039</v>
      </c>
      <c r="C51" s="9">
        <f>INDEX('DATA MS'!$I$13:$I$32,'DATA MS'!L27)</f>
        <v>55.619656406067961</v>
      </c>
    </row>
    <row r="52" spans="1:3" x14ac:dyDescent="0.25">
      <c r="A52" s="5" t="str">
        <f>INDEX('DATA MS'!$G$13:$G$32,'DATA MS'!L28)</f>
        <v>Slovakia</v>
      </c>
      <c r="B52" s="9">
        <f>INDEX('DATA MS'!$H$13:$H$32,'DATA MS'!L28)</f>
        <v>43.616889183203654</v>
      </c>
      <c r="C52" s="9">
        <f>INDEX('DATA MS'!$I$13:$I$32,'DATA MS'!L28)</f>
        <v>56.383110816796346</v>
      </c>
    </row>
    <row r="53" spans="1:3" x14ac:dyDescent="0.25">
      <c r="A53" s="5" t="str">
        <f>INDEX('DATA MS'!$G$13:$G$32,'DATA MS'!L29)</f>
        <v>Greece</v>
      </c>
      <c r="B53" s="9">
        <f>INDEX('DATA MS'!$H$13:$H$32,'DATA MS'!L29)</f>
        <v>41.616862268681466</v>
      </c>
      <c r="C53" s="9">
        <f>INDEX('DATA MS'!$I$13:$I$32,'DATA MS'!L29)</f>
        <v>58.383137731318534</v>
      </c>
    </row>
    <row r="54" spans="1:3" x14ac:dyDescent="0.25">
      <c r="A54" s="5" t="str">
        <f>INDEX('DATA MS'!$G$13:$G$32,'DATA MS'!L30)</f>
        <v>Ireland</v>
      </c>
      <c r="B54" s="9">
        <f>INDEX('DATA MS'!$H$13:$H$32,'DATA MS'!L30)</f>
        <v>37.264119682172208</v>
      </c>
      <c r="C54" s="9">
        <f>INDEX('DATA MS'!$I$13:$I$32,'DATA MS'!L30)</f>
        <v>62.735880317827792</v>
      </c>
    </row>
    <row r="55" spans="1:3" x14ac:dyDescent="0.25">
      <c r="A55" s="5" t="str">
        <f>INDEX('DATA MS'!$G$13:$G$32,'DATA MS'!L31)</f>
        <v>Netherlands</v>
      </c>
      <c r="B55" s="9">
        <f>INDEX('DATA MS'!$H$13:$H$32,'DATA MS'!L31)</f>
        <v>35.449367449063722</v>
      </c>
      <c r="C55" s="9">
        <f>INDEX('DATA MS'!$I$13:$I$32,'DATA MS'!L31)</f>
        <v>64.550632550936285</v>
      </c>
    </row>
    <row r="56" spans="1:3" x14ac:dyDescent="0.25">
      <c r="A56" s="5" t="str">
        <f>INDEX('DATA MS'!$G$13:$G$32,'DATA MS'!L32)</f>
        <v>Slovenia</v>
      </c>
      <c r="B56" s="9">
        <f>INDEX('DATA MS'!$H$13:$H$32,'DATA MS'!L32)</f>
        <v>34.47886039581109</v>
      </c>
      <c r="C56" s="9">
        <f>INDEX('DATA MS'!$I$13:$I$32,'DATA MS'!L32)</f>
        <v>65.521139604188903</v>
      </c>
    </row>
    <row r="59" spans="1:3" ht="14.4" x14ac:dyDescent="0.3">
      <c r="A59" s="4" t="s">
        <v>200</v>
      </c>
    </row>
  </sheetData>
  <sortState xmlns:xlrd2="http://schemas.microsoft.com/office/spreadsheetml/2017/richdata2" ref="F37:F56">
    <sortCondition ref="F37:F56" customList="Belgium,Bulgaria,Czechia,Denmark,Germany,Estonia,Ireland,Greece,Spain,France,Croatia,Italy,Cyprus,Latvia,Lithuania,Luxembourg,Hungary,Malta,Netherlands,Austria,Poland,Portugal,Romania,Slovenia,Slovakia,Finland,Sweden,United Kingdom"/>
  </sortState>
  <phoneticPr fontId="32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C59"/>
  <sheetViews>
    <sheetView showGridLines="0" topLeftCell="A29" workbookViewId="0">
      <selection activeCell="J1" sqref="J1"/>
    </sheetView>
  </sheetViews>
  <sheetFormatPr defaultRowHeight="13.2" x14ac:dyDescent="0.25"/>
  <cols>
    <col min="1" max="16384" width="8.88671875" style="5"/>
  </cols>
  <sheetData>
    <row r="1" spans="1:1" ht="22.8" x14ac:dyDescent="0.25">
      <c r="A1" s="2" t="s">
        <v>203</v>
      </c>
    </row>
    <row r="2" spans="1:1" ht="20.399999999999999" x14ac:dyDescent="0.25">
      <c r="A2" s="3" t="s">
        <v>149</v>
      </c>
    </row>
    <row r="34" spans="1:3" x14ac:dyDescent="0.25">
      <c r="A34" s="13" t="s">
        <v>189</v>
      </c>
    </row>
    <row r="36" spans="1:3" x14ac:dyDescent="0.25">
      <c r="B36" s="5" t="s">
        <v>142</v>
      </c>
      <c r="C36" s="5" t="s">
        <v>143</v>
      </c>
    </row>
    <row r="37" spans="1:3" x14ac:dyDescent="0.25">
      <c r="A37" s="5" t="str">
        <f>INDEX('DATA MS'!$G$37:$G$56,'DATA MS'!L37)</f>
        <v>Luxembourg</v>
      </c>
      <c r="B37" s="9">
        <f>INDEX('DATA MS'!$H$37:$H$56,'DATA MS'!L37)</f>
        <v>73.151027977194744</v>
      </c>
      <c r="C37" s="9">
        <f>INDEX('DATA MS'!$I$37:$I$56,'DATA MS'!L37)</f>
        <v>26.848972022805256</v>
      </c>
    </row>
    <row r="38" spans="1:3" x14ac:dyDescent="0.25">
      <c r="A38" s="5" t="str">
        <f>INDEX('DATA MS'!$G$37:$G$56,'DATA MS'!L38)</f>
        <v>Portugal</v>
      </c>
      <c r="B38" s="9">
        <f>INDEX('DATA MS'!$H$37:$H$56,'DATA MS'!L38)</f>
        <v>65.283396868385253</v>
      </c>
      <c r="C38" s="9">
        <f>INDEX('DATA MS'!$I$37:$I$56,'DATA MS'!L38)</f>
        <v>34.716603131614747</v>
      </c>
    </row>
    <row r="39" spans="1:3" x14ac:dyDescent="0.25">
      <c r="A39" s="5" t="str">
        <f>INDEX('DATA MS'!$G$37:$G$56,'DATA MS'!L39)</f>
        <v>Belgium</v>
      </c>
      <c r="B39" s="9">
        <f>INDEX('DATA MS'!$H$37:$H$56,'DATA MS'!L39)</f>
        <v>59.008593511981758</v>
      </c>
      <c r="C39" s="9">
        <f>INDEX('DATA MS'!$I$37:$I$56,'DATA MS'!L39)</f>
        <v>40.991406488018242</v>
      </c>
    </row>
    <row r="40" spans="1:3" x14ac:dyDescent="0.25">
      <c r="A40" s="5" t="str">
        <f>INDEX('DATA MS'!$G$37:$G$56,'DATA MS'!L40)</f>
        <v>Netherlands</v>
      </c>
      <c r="B40" s="9">
        <f>INDEX('DATA MS'!$H$37:$H$56,'DATA MS'!L40)</f>
        <v>58.698942413008396</v>
      </c>
      <c r="C40" s="9">
        <f>INDEX('DATA MS'!$I$37:$I$56,'DATA MS'!L40)</f>
        <v>41.301057586991604</v>
      </c>
    </row>
    <row r="41" spans="1:3" x14ac:dyDescent="0.25">
      <c r="A41" s="5" t="str">
        <f>INDEX('DATA MS'!$G$37:$G$56,'DATA MS'!L41)</f>
        <v>Spain</v>
      </c>
      <c r="B41" s="9">
        <f>INDEX('DATA MS'!$H$37:$H$56,'DATA MS'!L41)</f>
        <v>55.484682788111648</v>
      </c>
      <c r="C41" s="9">
        <f>INDEX('DATA MS'!$I$37:$I$56,'DATA MS'!L41)</f>
        <v>44.515317211888352</v>
      </c>
    </row>
    <row r="42" spans="1:3" x14ac:dyDescent="0.25">
      <c r="A42" s="5" t="str">
        <f>INDEX('DATA MS'!$G$37:$G$56,'DATA MS'!L42)</f>
        <v>Estonia</v>
      </c>
      <c r="B42" s="9">
        <f>INDEX('DATA MS'!$H$37:$H$56,'DATA MS'!L42)</f>
        <v>54.212704411783719</v>
      </c>
      <c r="C42" s="9">
        <f>INDEX('DATA MS'!$I$37:$I$56,'DATA MS'!L42)</f>
        <v>45.787295588216281</v>
      </c>
    </row>
    <row r="43" spans="1:3" x14ac:dyDescent="0.25">
      <c r="A43" s="5" t="str">
        <f>INDEX('DATA MS'!$G$37:$G$56,'DATA MS'!L43)</f>
        <v>Austria</v>
      </c>
      <c r="B43" s="9">
        <f>INDEX('DATA MS'!$H$37:$H$56,'DATA MS'!L43)</f>
        <v>53.31282127600371</v>
      </c>
      <c r="C43" s="9">
        <f>INDEX('DATA MS'!$I$37:$I$56,'DATA MS'!L43)</f>
        <v>46.68717872399629</v>
      </c>
    </row>
    <row r="44" spans="1:3" x14ac:dyDescent="0.25">
      <c r="A44" s="5" t="str">
        <f>INDEX('DATA MS'!$G$37:$G$56,'DATA MS'!L44)</f>
        <v>Latvia</v>
      </c>
      <c r="B44" s="9">
        <f>INDEX('DATA MS'!$H$37:$H$56,'DATA MS'!L44)</f>
        <v>52.301214225125534</v>
      </c>
      <c r="C44" s="9">
        <f>INDEX('DATA MS'!$I$37:$I$56,'DATA MS'!L44)</f>
        <v>47.698785774874466</v>
      </c>
    </row>
    <row r="45" spans="1:3" x14ac:dyDescent="0.25">
      <c r="A45" s="5" t="str">
        <f>INDEX('DATA MS'!$G$37:$G$56,'DATA MS'!L45)</f>
        <v>Croatia</v>
      </c>
      <c r="B45" s="9">
        <f>INDEX('DATA MS'!$H$37:$H$56,'DATA MS'!L45)</f>
        <v>51.37207513550436</v>
      </c>
      <c r="C45" s="9">
        <f>INDEX('DATA MS'!$I$37:$I$56,'DATA MS'!L45)</f>
        <v>48.62792486449564</v>
      </c>
    </row>
    <row r="46" spans="1:3" x14ac:dyDescent="0.25">
      <c r="A46" s="5" t="str">
        <f>INDEX('DATA MS'!$G$37:$G$56,'DATA MS'!L46)</f>
        <v>Lithuania</v>
      </c>
      <c r="B46" s="9">
        <f>INDEX('DATA MS'!$H$37:$H$56,'DATA MS'!L46)</f>
        <v>46.899298342773918</v>
      </c>
      <c r="C46" s="9">
        <f>INDEX('DATA MS'!$I$37:$I$56,'DATA MS'!L46)</f>
        <v>53.100701657226082</v>
      </c>
    </row>
    <row r="47" spans="1:3" x14ac:dyDescent="0.25">
      <c r="A47" s="5" t="str">
        <f>INDEX('DATA MS'!$G$37:$G$56,'DATA MS'!L47)</f>
        <v>France</v>
      </c>
      <c r="B47" s="9">
        <f>INDEX('DATA MS'!$H$37:$H$56,'DATA MS'!L47)</f>
        <v>46.811974242580405</v>
      </c>
      <c r="C47" s="9">
        <f>INDEX('DATA MS'!$I$37:$I$56,'DATA MS'!L47)</f>
        <v>53.188025757419595</v>
      </c>
    </row>
    <row r="48" spans="1:3" x14ac:dyDescent="0.25">
      <c r="A48" s="5" t="str">
        <f>INDEX('DATA MS'!$G$37:$G$56,'DATA MS'!L48)</f>
        <v>Malta</v>
      </c>
      <c r="B48" s="9">
        <f>INDEX('DATA MS'!$H$37:$H$56,'DATA MS'!L48)</f>
        <v>45.351327819622504</v>
      </c>
      <c r="C48" s="9">
        <f>INDEX('DATA MS'!$I$37:$I$56,'DATA MS'!L48)</f>
        <v>54.648672180377496</v>
      </c>
    </row>
    <row r="49" spans="1:3" x14ac:dyDescent="0.25">
      <c r="A49" s="5" t="str">
        <f>INDEX('DATA MS'!$G$37:$G$56,'DATA MS'!L49)</f>
        <v>Slovakia</v>
      </c>
      <c r="B49" s="9">
        <f>INDEX('DATA MS'!$H$37:$H$56,'DATA MS'!L49)</f>
        <v>45.03267182146265</v>
      </c>
      <c r="C49" s="9">
        <f>INDEX('DATA MS'!$I$37:$I$56,'DATA MS'!L49)</f>
        <v>54.96732817853735</v>
      </c>
    </row>
    <row r="50" spans="1:3" x14ac:dyDescent="0.25">
      <c r="A50" s="5" t="str">
        <f>INDEX('DATA MS'!$G$37:$G$56,'DATA MS'!L50)</f>
        <v>Italy</v>
      </c>
      <c r="B50" s="9">
        <f>INDEX('DATA MS'!$H$37:$H$56,'DATA MS'!L50)</f>
        <v>41.867730830933681</v>
      </c>
      <c r="C50" s="9">
        <f>INDEX('DATA MS'!$I$37:$I$56,'DATA MS'!L50)</f>
        <v>58.132269169066319</v>
      </c>
    </row>
    <row r="51" spans="1:3" x14ac:dyDescent="0.25">
      <c r="A51" s="5" t="str">
        <f>INDEX('DATA MS'!$G$37:$G$56,'DATA MS'!L51)</f>
        <v>Slovenia</v>
      </c>
      <c r="B51" s="9">
        <f>INDEX('DATA MS'!$H$37:$H$56,'DATA MS'!L51)</f>
        <v>41.767955980583352</v>
      </c>
      <c r="C51" s="9">
        <f>INDEX('DATA MS'!$I$37:$I$56,'DATA MS'!L51)</f>
        <v>58.232044019416648</v>
      </c>
    </row>
    <row r="52" spans="1:3" x14ac:dyDescent="0.25">
      <c r="A52" s="5" t="str">
        <f>INDEX('DATA MS'!$G$37:$G$56,'DATA MS'!L52)</f>
        <v>Greece</v>
      </c>
      <c r="B52" s="9">
        <f>INDEX('DATA MS'!$H$37:$H$56,'DATA MS'!L52)</f>
        <v>40.514077120989853</v>
      </c>
      <c r="C52" s="9">
        <f>INDEX('DATA MS'!$I$37:$I$56,'DATA MS'!L52)</f>
        <v>59.485922879010147</v>
      </c>
    </row>
    <row r="53" spans="1:3" x14ac:dyDescent="0.25">
      <c r="A53" s="5" t="str">
        <f>INDEX('DATA MS'!$G$37:$G$56,'DATA MS'!L53)</f>
        <v>Finland</v>
      </c>
      <c r="B53" s="9">
        <f>INDEX('DATA MS'!$H$37:$H$56,'DATA MS'!L53)</f>
        <v>39.869253822339665</v>
      </c>
      <c r="C53" s="9">
        <f>INDEX('DATA MS'!$I$37:$I$56,'DATA MS'!L53)</f>
        <v>60.130746177660335</v>
      </c>
    </row>
    <row r="54" spans="1:3" x14ac:dyDescent="0.25">
      <c r="A54" s="5" t="str">
        <f>INDEX('DATA MS'!$G$37:$G$56,'DATA MS'!L54)</f>
        <v>Germany</v>
      </c>
      <c r="B54" s="9">
        <f>INDEX('DATA MS'!$H$37:$H$56,'DATA MS'!L54)</f>
        <v>37.92970024879768</v>
      </c>
      <c r="C54" s="9">
        <f>INDEX('DATA MS'!$I$37:$I$56,'DATA MS'!L54)</f>
        <v>62.07029975120232</v>
      </c>
    </row>
    <row r="55" spans="1:3" x14ac:dyDescent="0.25">
      <c r="A55" s="5" t="str">
        <f>INDEX('DATA MS'!$G$37:$G$56,'DATA MS'!L55)</f>
        <v>Ireland</v>
      </c>
      <c r="B55" s="9">
        <f>INDEX('DATA MS'!$H$37:$H$56,'DATA MS'!L55)</f>
        <v>37.114723496050779</v>
      </c>
      <c r="C55" s="9">
        <f>INDEX('DATA MS'!$I$37:$I$56,'DATA MS'!L55)</f>
        <v>62.885276503949221</v>
      </c>
    </row>
    <row r="56" spans="1:3" x14ac:dyDescent="0.25">
      <c r="A56" s="5" t="str">
        <f>INDEX('DATA MS'!$G$37:$G$56,'DATA MS'!L56)</f>
        <v>Cyprus</v>
      </c>
      <c r="B56" s="9">
        <f>INDEX('DATA MS'!$H$37:$H$56,'DATA MS'!L56)</f>
        <v>24.604835169400989</v>
      </c>
      <c r="C56" s="9">
        <f>INDEX('DATA MS'!$I$37:$I$56,'DATA MS'!L56)</f>
        <v>75.395164830599015</v>
      </c>
    </row>
    <row r="59" spans="1:3" ht="14.4" x14ac:dyDescent="0.3">
      <c r="A59" s="4" t="s">
        <v>200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C59"/>
  <sheetViews>
    <sheetView showGridLines="0" topLeftCell="A20" workbookViewId="0">
      <selection activeCell="C37" sqref="C37:C40"/>
    </sheetView>
  </sheetViews>
  <sheetFormatPr defaultRowHeight="13.2" x14ac:dyDescent="0.25"/>
  <cols>
    <col min="1" max="1" width="18.33203125" style="5" customWidth="1"/>
    <col min="2" max="16384" width="8.88671875" style="5"/>
  </cols>
  <sheetData>
    <row r="1" spans="1:1" ht="22.8" x14ac:dyDescent="0.25">
      <c r="A1" s="2" t="s">
        <v>204</v>
      </c>
    </row>
    <row r="2" spans="1:1" ht="20.399999999999999" x14ac:dyDescent="0.25">
      <c r="A2" s="3" t="s">
        <v>150</v>
      </c>
    </row>
    <row r="34" spans="1:3" x14ac:dyDescent="0.25">
      <c r="A34" s="13" t="s">
        <v>189</v>
      </c>
    </row>
    <row r="36" spans="1:3" x14ac:dyDescent="0.25">
      <c r="A36" s="9"/>
      <c r="B36" s="9" t="s">
        <v>147</v>
      </c>
      <c r="C36" s="5" t="s">
        <v>151</v>
      </c>
    </row>
    <row r="37" spans="1:3" x14ac:dyDescent="0.25">
      <c r="A37" s="9" t="str">
        <f>INDEX('DATA MS'!$G$61:$G$80,'DATA MS'!K61)</f>
        <v>Germany</v>
      </c>
      <c r="B37" s="9">
        <f>INDEX('DATA MS'!$H$61:$H$80,'DATA MS'!K61)</f>
        <v>718.56898607999995</v>
      </c>
      <c r="C37" s="11">
        <f>B37/SUM($B$37:$B$56)</f>
        <v>0.26724048657400956</v>
      </c>
    </row>
    <row r="38" spans="1:3" x14ac:dyDescent="0.25">
      <c r="A38" s="9" t="str">
        <f>INDEX('DATA MS'!$G$61:$G$80,'DATA MS'!K62)</f>
        <v>Netherlands</v>
      </c>
      <c r="B38" s="9">
        <f>INDEX('DATA MS'!$H$61:$H$80,'DATA MS'!K62)</f>
        <v>485.63798301000003</v>
      </c>
      <c r="C38" s="11">
        <f t="shared" ref="C38:C56" si="0">B38/SUM($B$37:$B$56)</f>
        <v>0.18061192925457548</v>
      </c>
    </row>
    <row r="39" spans="1:3" x14ac:dyDescent="0.25">
      <c r="A39" s="9" t="str">
        <f>INDEX('DATA MS'!$G$61:$G$80,'DATA MS'!K63)</f>
        <v>France</v>
      </c>
      <c r="B39" s="9">
        <f>INDEX('DATA MS'!$H$61:$H$80,'DATA MS'!K63)</f>
        <v>304.45699013799998</v>
      </c>
      <c r="C39" s="11">
        <f t="shared" si="0"/>
        <v>0.11322953781960078</v>
      </c>
    </row>
    <row r="40" spans="1:3" x14ac:dyDescent="0.25">
      <c r="A40" s="9" t="str">
        <f>INDEX('DATA MS'!$G$61:$G$80,'DATA MS'!K64)</f>
        <v>Italy</v>
      </c>
      <c r="B40" s="9">
        <f>INDEX('DATA MS'!$H$61:$H$80,'DATA MS'!K64)</f>
        <v>294.69874021800001</v>
      </c>
      <c r="C40" s="11">
        <f t="shared" si="0"/>
        <v>0.10960038111057291</v>
      </c>
    </row>
    <row r="41" spans="1:3" x14ac:dyDescent="0.25">
      <c r="A41" s="9" t="str">
        <f>INDEX('DATA MS'!$G$61:$G$80,'DATA MS'!K65)</f>
        <v>Spain</v>
      </c>
      <c r="B41" s="9">
        <f>INDEX('DATA MS'!$H$61:$H$80,'DATA MS'!K65)</f>
        <v>223.538782099</v>
      </c>
      <c r="C41" s="11">
        <f t="shared" si="0"/>
        <v>8.3135529160797125E-2</v>
      </c>
    </row>
    <row r="42" spans="1:3" x14ac:dyDescent="0.25">
      <c r="A42" s="9" t="str">
        <f>INDEX('DATA MS'!$G$61:$G$80,'DATA MS'!K66)</f>
        <v>Belgium</v>
      </c>
      <c r="B42" s="9">
        <f>INDEX('DATA MS'!$H$61:$H$80,'DATA MS'!K66)</f>
        <v>207.92714829799999</v>
      </c>
      <c r="C42" s="11">
        <f t="shared" si="0"/>
        <v>7.7329460858358567E-2</v>
      </c>
    </row>
    <row r="43" spans="1:3" x14ac:dyDescent="0.25">
      <c r="A43" s="9" t="str">
        <f>INDEX('DATA MS'!$G$61:$G$80,'DATA MS'!K67)</f>
        <v>Ireland</v>
      </c>
      <c r="B43" s="9">
        <f>INDEX('DATA MS'!$H$61:$H$80,'DATA MS'!K67)</f>
        <v>83.264451301999998</v>
      </c>
      <c r="C43" s="11">
        <f t="shared" si="0"/>
        <v>3.0966591811390918E-2</v>
      </c>
    </row>
    <row r="44" spans="1:3" x14ac:dyDescent="0.25">
      <c r="A44" s="9" t="str">
        <f>INDEX('DATA MS'!$G$61:$G$80,'DATA MS'!K68)</f>
        <v>Austria</v>
      </c>
      <c r="B44" s="9">
        <f>INDEX('DATA MS'!$H$61:$H$80,'DATA MS'!K68)</f>
        <v>69.720277003999996</v>
      </c>
      <c r="C44" s="11">
        <f t="shared" si="0"/>
        <v>2.5929425165239925E-2</v>
      </c>
    </row>
    <row r="45" spans="1:3" x14ac:dyDescent="0.25">
      <c r="A45" s="9" t="str">
        <f>INDEX('DATA MS'!$G$61:$G$80,'DATA MS'!K69)</f>
        <v>Slovakia</v>
      </c>
      <c r="B45" s="9">
        <f>INDEX('DATA MS'!$H$61:$H$80,'DATA MS'!K69)</f>
        <v>58.860783963999999</v>
      </c>
      <c r="C45" s="11">
        <f t="shared" si="0"/>
        <v>2.1890708966551143E-2</v>
      </c>
    </row>
    <row r="46" spans="1:3" x14ac:dyDescent="0.25">
      <c r="A46" s="9" t="str">
        <f>INDEX('DATA MS'!$G$61:$G$80,'DATA MS'!K70)</f>
        <v>Slovenia</v>
      </c>
      <c r="B46" s="9">
        <f>INDEX('DATA MS'!$H$61:$H$80,'DATA MS'!K70)</f>
        <v>51.061327251999998</v>
      </c>
      <c r="C46" s="11">
        <f t="shared" si="0"/>
        <v>1.8990040210864333E-2</v>
      </c>
    </row>
    <row r="47" spans="1:3" x14ac:dyDescent="0.25">
      <c r="A47" s="9" t="str">
        <f>INDEX('DATA MS'!$G$61:$G$80,'DATA MS'!K71)</f>
        <v>Greece</v>
      </c>
      <c r="B47" s="9">
        <f>INDEX('DATA MS'!$H$61:$H$80,'DATA MS'!K71)</f>
        <v>49.535639992999997</v>
      </c>
      <c r="C47" s="11">
        <f t="shared" si="0"/>
        <v>1.8422627181143715E-2</v>
      </c>
    </row>
    <row r="48" spans="1:3" x14ac:dyDescent="0.25">
      <c r="A48" s="9" t="str">
        <f>INDEX('DATA MS'!$G$61:$G$80,'DATA MS'!K72)</f>
        <v>Finland</v>
      </c>
      <c r="B48" s="9">
        <f>INDEX('DATA MS'!$H$61:$H$80,'DATA MS'!K72)</f>
        <v>41.422617461000002</v>
      </c>
      <c r="C48" s="11">
        <f t="shared" si="0"/>
        <v>1.5405341254478074E-2</v>
      </c>
    </row>
    <row r="49" spans="1:3" x14ac:dyDescent="0.25">
      <c r="A49" s="9" t="str">
        <f>INDEX('DATA MS'!$G$61:$G$80,'DATA MS'!K73)</f>
        <v>Portugal</v>
      </c>
      <c r="B49" s="9">
        <f>INDEX('DATA MS'!$H$61:$H$80,'DATA MS'!K73)</f>
        <v>32.792328331</v>
      </c>
      <c r="C49" s="11">
        <f t="shared" si="0"/>
        <v>1.2195680510619011E-2</v>
      </c>
    </row>
    <row r="50" spans="1:3" x14ac:dyDescent="0.25">
      <c r="A50" s="9" t="str">
        <f>INDEX('DATA MS'!$G$61:$G$80,'DATA MS'!K74)</f>
        <v>Lithuania</v>
      </c>
      <c r="B50" s="9">
        <f>INDEX('DATA MS'!$H$61:$H$80,'DATA MS'!K74)</f>
        <v>22.752612506999998</v>
      </c>
      <c r="C50" s="11">
        <f t="shared" si="0"/>
        <v>8.4618447984667507E-3</v>
      </c>
    </row>
    <row r="51" spans="1:3" x14ac:dyDescent="0.25">
      <c r="A51" s="9" t="str">
        <f>INDEX('DATA MS'!$G$61:$G$80,'DATA MS'!K75)</f>
        <v>Croatia</v>
      </c>
      <c r="B51" s="9">
        <f>INDEX('DATA MS'!$H$61:$H$80,'DATA MS'!K75)</f>
        <v>16.804808820000002</v>
      </c>
      <c r="C51" s="11">
        <f t="shared" si="0"/>
        <v>6.2498178641681905E-3</v>
      </c>
    </row>
    <row r="52" spans="1:3" x14ac:dyDescent="0.25">
      <c r="A52" s="9" t="str">
        <f>INDEX('DATA MS'!$G$61:$G$80,'DATA MS'!K76)</f>
        <v>Latvia</v>
      </c>
      <c r="B52" s="9">
        <f>INDEX('DATA MS'!$H$61:$H$80,'DATA MS'!K76)</f>
        <v>8.1320949700000007</v>
      </c>
      <c r="C52" s="11">
        <f t="shared" si="0"/>
        <v>3.024379090592849E-3</v>
      </c>
    </row>
    <row r="53" spans="1:3" x14ac:dyDescent="0.25">
      <c r="A53" s="9" t="str">
        <f>INDEX('DATA MS'!$G$61:$G$80,'DATA MS'!K77)</f>
        <v>Estonia</v>
      </c>
      <c r="B53" s="9">
        <f>INDEX('DATA MS'!$H$61:$H$80,'DATA MS'!K77)</f>
        <v>7.6472510549999999</v>
      </c>
      <c r="C53" s="11">
        <f t="shared" si="0"/>
        <v>2.8440624804036323E-3</v>
      </c>
    </row>
    <row r="54" spans="1:3" x14ac:dyDescent="0.25">
      <c r="A54" s="9" t="str">
        <f>INDEX('DATA MS'!$G$61:$G$80,'DATA MS'!K78)</f>
        <v>Cyprus</v>
      </c>
      <c r="B54" s="9">
        <f>INDEX('DATA MS'!$H$61:$H$80,'DATA MS'!K78)</f>
        <v>5.5795870580000004</v>
      </c>
      <c r="C54" s="11">
        <f t="shared" si="0"/>
        <v>2.0750847714654358E-3</v>
      </c>
    </row>
    <row r="55" spans="1:3" x14ac:dyDescent="0.25">
      <c r="A55" s="9" t="str">
        <f>INDEX('DATA MS'!$G$61:$G$80,'DATA MS'!K79)</f>
        <v>Malta</v>
      </c>
      <c r="B55" s="9">
        <f>INDEX('DATA MS'!$H$61:$H$80,'DATA MS'!K79)</f>
        <v>3.5143973009999998</v>
      </c>
      <c r="C55" s="11">
        <f t="shared" si="0"/>
        <v>1.3070272485000678E-3</v>
      </c>
    </row>
    <row r="56" spans="1:3" x14ac:dyDescent="0.25">
      <c r="A56" s="9" t="str">
        <f>INDEX('DATA MS'!$G$61:$G$80,'DATA MS'!K80)</f>
        <v>Luxembourg</v>
      </c>
      <c r="B56" s="9">
        <f>INDEX('DATA MS'!$H$61:$H$80,'DATA MS'!K80)</f>
        <v>2.9309620230000002</v>
      </c>
      <c r="C56" s="11">
        <f t="shared" si="0"/>
        <v>1.090043868201765E-3</v>
      </c>
    </row>
    <row r="57" spans="1:3" x14ac:dyDescent="0.25">
      <c r="B57" s="9">
        <f>SUM(B37:B56)</f>
        <v>2688.8477688839994</v>
      </c>
      <c r="C57" s="25">
        <f>SUM(C37:C56)</f>
        <v>1.0000000000000002</v>
      </c>
    </row>
    <row r="59" spans="1:3" ht="14.4" x14ac:dyDescent="0.3">
      <c r="A59" s="4" t="s">
        <v>200</v>
      </c>
    </row>
  </sheetData>
  <phoneticPr fontId="3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C59"/>
  <sheetViews>
    <sheetView showGridLines="0" topLeftCell="A14" workbookViewId="0">
      <selection activeCell="C37" sqref="C37:C40"/>
    </sheetView>
  </sheetViews>
  <sheetFormatPr defaultRowHeight="13.2" x14ac:dyDescent="0.25"/>
  <cols>
    <col min="1" max="16384" width="8.88671875" style="5"/>
  </cols>
  <sheetData>
    <row r="1" spans="1:1" ht="22.8" x14ac:dyDescent="0.25">
      <c r="A1" s="2" t="s">
        <v>205</v>
      </c>
    </row>
    <row r="2" spans="1:1" ht="20.399999999999999" x14ac:dyDescent="0.25">
      <c r="A2" s="3" t="s">
        <v>150</v>
      </c>
    </row>
    <row r="34" spans="1:3" x14ac:dyDescent="0.25">
      <c r="A34" s="13" t="s">
        <v>189</v>
      </c>
    </row>
    <row r="36" spans="1:3" x14ac:dyDescent="0.25">
      <c r="A36" s="9"/>
      <c r="B36" s="9" t="s">
        <v>148</v>
      </c>
      <c r="C36" s="5" t="s">
        <v>151</v>
      </c>
    </row>
    <row r="37" spans="1:3" x14ac:dyDescent="0.25">
      <c r="A37" s="9" t="str">
        <f>INDEX('DATA MS'!$G$84:$G$103,'DATA MS'!K84)</f>
        <v>Germany</v>
      </c>
      <c r="B37" s="9">
        <f>INDEX('DATA MS'!$H$84:$H$103,'DATA MS'!K84)</f>
        <v>964.44181695700001</v>
      </c>
      <c r="C37" s="11">
        <f>B37/SUM($B$37:$B$56)</f>
        <v>0.33695984146078262</v>
      </c>
    </row>
    <row r="38" spans="1:3" x14ac:dyDescent="0.25">
      <c r="A38" s="9" t="str">
        <f>INDEX('DATA MS'!$G$84:$G$103,'DATA MS'!K85)</f>
        <v>Italy</v>
      </c>
      <c r="B38" s="9">
        <f>INDEX('DATA MS'!$H$84:$H$103,'DATA MS'!K85)</f>
        <v>362.45974191200003</v>
      </c>
      <c r="C38" s="11">
        <f t="shared" ref="C38:C56" si="0">B38/SUM($B$37:$B$56)</f>
        <v>0.12663737202513806</v>
      </c>
    </row>
    <row r="39" spans="1:3" x14ac:dyDescent="0.25">
      <c r="A39" s="9" t="str">
        <f>INDEX('DATA MS'!$G$84:$G$103,'DATA MS'!K86)</f>
        <v>Netherlands</v>
      </c>
      <c r="B39" s="9">
        <f>INDEX('DATA MS'!$H$84:$H$103,'DATA MS'!K86)</f>
        <v>351.86846187899999</v>
      </c>
      <c r="C39" s="11">
        <f t="shared" si="0"/>
        <v>0.12293695591082356</v>
      </c>
    </row>
    <row r="40" spans="1:3" x14ac:dyDescent="0.25">
      <c r="A40" s="9" t="str">
        <f>INDEX('DATA MS'!$G$84:$G$103,'DATA MS'!K87)</f>
        <v>France</v>
      </c>
      <c r="B40" s="9">
        <f>INDEX('DATA MS'!$H$84:$H$103,'DATA MS'!K87)</f>
        <v>314.23611416099999</v>
      </c>
      <c r="C40" s="11">
        <f t="shared" si="0"/>
        <v>0.10978884298384158</v>
      </c>
    </row>
    <row r="41" spans="1:3" x14ac:dyDescent="0.25">
      <c r="A41" s="9" t="str">
        <f>INDEX('DATA MS'!$G$84:$G$103,'DATA MS'!K88)</f>
        <v>Belgium</v>
      </c>
      <c r="B41" s="9">
        <f>INDEX('DATA MS'!$H$84:$H$103,'DATA MS'!K88)</f>
        <v>202.929578795</v>
      </c>
      <c r="C41" s="11">
        <f t="shared" si="0"/>
        <v>7.0900201024273191E-2</v>
      </c>
    </row>
    <row r="42" spans="1:3" x14ac:dyDescent="0.25">
      <c r="A42" s="9" t="str">
        <f>INDEX('DATA MS'!$G$84:$G$103,'DATA MS'!K89)</f>
        <v>Spain</v>
      </c>
      <c r="B42" s="9">
        <f>INDEX('DATA MS'!$H$84:$H$103,'DATA MS'!K89)</f>
        <v>174.55471021700001</v>
      </c>
      <c r="C42" s="11">
        <f t="shared" si="0"/>
        <v>6.0986496486159301E-2</v>
      </c>
    </row>
    <row r="43" spans="1:3" x14ac:dyDescent="0.25">
      <c r="A43" s="9" t="str">
        <f>INDEX('DATA MS'!$G$84:$G$103,'DATA MS'!K90)</f>
        <v>Ireland</v>
      </c>
      <c r="B43" s="9">
        <f>INDEX('DATA MS'!$H$84:$H$103,'DATA MS'!K90)</f>
        <v>140.282558505</v>
      </c>
      <c r="C43" s="11">
        <f t="shared" si="0"/>
        <v>4.901237984754999E-2</v>
      </c>
    </row>
    <row r="44" spans="1:3" x14ac:dyDescent="0.25">
      <c r="A44" s="9" t="str">
        <f>INDEX('DATA MS'!$G$84:$G$103,'DATA MS'!K91)</f>
        <v>Austria</v>
      </c>
      <c r="B44" s="9">
        <f>INDEX('DATA MS'!$H$84:$H$103,'DATA MS'!K91)</f>
        <v>92.278262471999994</v>
      </c>
      <c r="C44" s="11">
        <f t="shared" si="0"/>
        <v>3.2240481640405626E-2</v>
      </c>
    </row>
    <row r="45" spans="1:3" x14ac:dyDescent="0.25">
      <c r="A45" s="9" t="str">
        <f>INDEX('DATA MS'!$G$84:$G$103,'DATA MS'!K92)</f>
        <v>Slovakia</v>
      </c>
      <c r="B45" s="9">
        <f>INDEX('DATA MS'!$H$84:$H$103,'DATA MS'!K92)</f>
        <v>58.729900354000002</v>
      </c>
      <c r="C45" s="11">
        <f t="shared" si="0"/>
        <v>2.0519244981238437E-2</v>
      </c>
    </row>
    <row r="46" spans="1:3" x14ac:dyDescent="0.25">
      <c r="A46" s="9" t="str">
        <f>INDEX('DATA MS'!$G$84:$G$103,'DATA MS'!K93)</f>
        <v>Finland</v>
      </c>
      <c r="B46" s="9">
        <f>INDEX('DATA MS'!$H$84:$H$103,'DATA MS'!K93)</f>
        <v>43.419272131</v>
      </c>
      <c r="C46" s="11">
        <f t="shared" si="0"/>
        <v>1.5169967536006006E-2</v>
      </c>
    </row>
    <row r="47" spans="1:3" x14ac:dyDescent="0.25">
      <c r="A47" s="9" t="str">
        <f>INDEX('DATA MS'!$G$84:$G$103,'DATA MS'!K94)</f>
        <v>Slovenia</v>
      </c>
      <c r="B47" s="9">
        <f>INDEX('DATA MS'!$H$84:$H$103,'DATA MS'!K94)</f>
        <v>42.552630686999997</v>
      </c>
      <c r="C47" s="11">
        <f t="shared" si="0"/>
        <v>1.4867177509236974E-2</v>
      </c>
    </row>
    <row r="48" spans="1:3" x14ac:dyDescent="0.25">
      <c r="A48" s="9" t="str">
        <f>INDEX('DATA MS'!$G$84:$G$103,'DATA MS'!K95)</f>
        <v>Greece</v>
      </c>
      <c r="B48" s="9">
        <f>INDEX('DATA MS'!$H$84:$H$103,'DATA MS'!K95)</f>
        <v>29.705756181999998</v>
      </c>
      <c r="C48" s="11">
        <f t="shared" si="0"/>
        <v>1.0378694409105724E-2</v>
      </c>
    </row>
    <row r="49" spans="1:3" x14ac:dyDescent="0.25">
      <c r="A49" s="9" t="str">
        <f>INDEX('DATA MS'!$G$84:$G$103,'DATA MS'!K96)</f>
        <v>Portugal</v>
      </c>
      <c r="B49" s="9">
        <f>INDEX('DATA MS'!$H$84:$H$103,'DATA MS'!K96)</f>
        <v>27.503216749</v>
      </c>
      <c r="C49" s="11">
        <f t="shared" si="0"/>
        <v>9.6091639666198488E-3</v>
      </c>
    </row>
    <row r="50" spans="1:3" x14ac:dyDescent="0.25">
      <c r="A50" s="9" t="str">
        <f>INDEX('DATA MS'!$G$84:$G$103,'DATA MS'!K97)</f>
        <v>Lithuania</v>
      </c>
      <c r="B50" s="9">
        <f>INDEX('DATA MS'!$H$84:$H$103,'DATA MS'!K97)</f>
        <v>19.477758860000002</v>
      </c>
      <c r="C50" s="11">
        <f t="shared" si="0"/>
        <v>6.8052031984523319E-3</v>
      </c>
    </row>
    <row r="51" spans="1:3" x14ac:dyDescent="0.25">
      <c r="A51" s="9" t="str">
        <f>INDEX('DATA MS'!$G$84:$G$103,'DATA MS'!K98)</f>
        <v>Croatia</v>
      </c>
      <c r="B51" s="9">
        <f>INDEX('DATA MS'!$H$84:$H$103,'DATA MS'!K98)</f>
        <v>11.669853222</v>
      </c>
      <c r="C51" s="11">
        <f t="shared" si="0"/>
        <v>4.0772515484270473E-3</v>
      </c>
    </row>
    <row r="52" spans="1:3" x14ac:dyDescent="0.25">
      <c r="A52" s="9" t="str">
        <f>INDEX('DATA MS'!$G$84:$G$103,'DATA MS'!K99)</f>
        <v>Latvia</v>
      </c>
      <c r="B52" s="9">
        <f>INDEX('DATA MS'!$H$84:$H$103,'DATA MS'!K99)</f>
        <v>9.0956513609999998</v>
      </c>
      <c r="C52" s="11">
        <f t="shared" si="0"/>
        <v>3.1778684693031722E-3</v>
      </c>
    </row>
    <row r="53" spans="1:3" x14ac:dyDescent="0.25">
      <c r="A53" s="9" t="str">
        <f>INDEX('DATA MS'!$G$84:$G$103,'DATA MS'!K100)</f>
        <v>Estonia</v>
      </c>
      <c r="B53" s="9">
        <f>INDEX('DATA MS'!$H$84:$H$103,'DATA MS'!K100)</f>
        <v>7.9669977779999996</v>
      </c>
      <c r="C53" s="11">
        <f t="shared" si="0"/>
        <v>2.7835357830745941E-3</v>
      </c>
    </row>
    <row r="54" spans="1:3" x14ac:dyDescent="0.25">
      <c r="A54" s="9" t="str">
        <f>INDEX('DATA MS'!$G$84:$G$103,'DATA MS'!K101)</f>
        <v>Luxembourg</v>
      </c>
      <c r="B54" s="9">
        <f>INDEX('DATA MS'!$H$84:$H$103,'DATA MS'!K101)</f>
        <v>4.023380929</v>
      </c>
      <c r="C54" s="11">
        <f t="shared" si="0"/>
        <v>1.4057020093236185E-3</v>
      </c>
    </row>
    <row r="55" spans="1:3" x14ac:dyDescent="0.25">
      <c r="A55" s="9" t="str">
        <f>INDEX('DATA MS'!$G$84:$G$103,'DATA MS'!K102)</f>
        <v>Cyprus</v>
      </c>
      <c r="B55" s="9">
        <f>INDEX('DATA MS'!$H$84:$H$103,'DATA MS'!K102)</f>
        <v>3.0801885329999998</v>
      </c>
      <c r="C55" s="11">
        <f t="shared" si="0"/>
        <v>1.0761663601685945E-3</v>
      </c>
    </row>
    <row r="56" spans="1:3" x14ac:dyDescent="0.25">
      <c r="A56" s="9" t="str">
        <f>INDEX('DATA MS'!$G$84:$G$103,'DATA MS'!K103)</f>
        <v>Malta</v>
      </c>
      <c r="B56" s="9">
        <f>INDEX('DATA MS'!$H$84:$H$103,'DATA MS'!K103)</f>
        <v>1.910374354</v>
      </c>
      <c r="C56" s="11">
        <f t="shared" si="0"/>
        <v>6.6745285006994414E-4</v>
      </c>
    </row>
    <row r="57" spans="1:3" x14ac:dyDescent="0.25">
      <c r="B57" s="9">
        <f>SUM(B37:B56)</f>
        <v>2862.1862260379994</v>
      </c>
      <c r="C57" s="25">
        <f>SUM(C37:C56)</f>
        <v>1.0000000000000002</v>
      </c>
    </row>
    <row r="59" spans="1:3" ht="14.4" x14ac:dyDescent="0.3">
      <c r="A59" s="4" t="s">
        <v>200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C59"/>
  <sheetViews>
    <sheetView showGridLines="0" topLeftCell="A35" workbookViewId="0">
      <selection activeCell="B37" sqref="B37:B45"/>
    </sheetView>
  </sheetViews>
  <sheetFormatPr defaultRowHeight="13.2" x14ac:dyDescent="0.25"/>
  <cols>
    <col min="1" max="16384" width="8.88671875" style="5"/>
  </cols>
  <sheetData>
    <row r="1" spans="1:1" ht="22.8" x14ac:dyDescent="0.25">
      <c r="A1" s="2" t="s">
        <v>206</v>
      </c>
    </row>
    <row r="2" spans="1:1" ht="20.399999999999999" x14ac:dyDescent="0.25">
      <c r="A2" s="3" t="s">
        <v>150</v>
      </c>
    </row>
    <row r="34" spans="1:3" x14ac:dyDescent="0.25">
      <c r="A34" s="13" t="s">
        <v>189</v>
      </c>
    </row>
    <row r="36" spans="1:3" x14ac:dyDescent="0.25">
      <c r="A36" s="9"/>
      <c r="B36" s="9" t="s">
        <v>23</v>
      </c>
    </row>
    <row r="37" spans="1:3" x14ac:dyDescent="0.25">
      <c r="A37" s="9" t="str">
        <f>INDEX('DATA MS'!$G$108:$G$127,'DATA MS'!K108)</f>
        <v>Germany</v>
      </c>
      <c r="B37" s="9">
        <f>INDEX('DATA MS'!$H$108:$H$127,'DATA MS'!K108)</f>
        <v>245.87283087700007</v>
      </c>
      <c r="C37" s="11"/>
    </row>
    <row r="38" spans="1:3" x14ac:dyDescent="0.25">
      <c r="A38" s="9" t="str">
        <f>INDEX('DATA MS'!$G$108:$G$127,'DATA MS'!K109)</f>
        <v>Italy</v>
      </c>
      <c r="B38" s="9">
        <f>INDEX('DATA MS'!$H$108:$H$127,'DATA MS'!K109)</f>
        <v>67.761001694000015</v>
      </c>
      <c r="C38" s="11"/>
    </row>
    <row r="39" spans="1:3" x14ac:dyDescent="0.25">
      <c r="A39" s="9" t="str">
        <f>INDEX('DATA MS'!$G$108:$G$127,'DATA MS'!K110)</f>
        <v>Ireland</v>
      </c>
      <c r="B39" s="9">
        <f>INDEX('DATA MS'!$H$108:$H$127,'DATA MS'!K110)</f>
        <v>57.018107203</v>
      </c>
      <c r="C39" s="11"/>
    </row>
    <row r="40" spans="1:3" x14ac:dyDescent="0.25">
      <c r="A40" s="9" t="str">
        <f>INDEX('DATA MS'!$G$108:$G$127,'DATA MS'!K111)</f>
        <v>Austria</v>
      </c>
      <c r="B40" s="9">
        <f>INDEX('DATA MS'!$H$108:$H$127,'DATA MS'!K111)</f>
        <v>22.557985467999998</v>
      </c>
      <c r="C40" s="11"/>
    </row>
    <row r="41" spans="1:3" x14ac:dyDescent="0.25">
      <c r="A41" s="9" t="str">
        <f>INDEX('DATA MS'!$G$108:$G$127,'DATA MS'!K112)</f>
        <v>France</v>
      </c>
      <c r="B41" s="9">
        <f>INDEX('DATA MS'!$H$108:$H$127,'DATA MS'!K112)</f>
        <v>9.7791240230000085</v>
      </c>
      <c r="C41" s="11"/>
    </row>
    <row r="42" spans="1:3" x14ac:dyDescent="0.25">
      <c r="A42" s="9" t="str">
        <f>INDEX('DATA MS'!$G$108:$G$127,'DATA MS'!K113)</f>
        <v>Finland</v>
      </c>
      <c r="B42" s="9">
        <f>INDEX('DATA MS'!$H$108:$H$127,'DATA MS'!K113)</f>
        <v>1.9966546699999981</v>
      </c>
      <c r="C42" s="11"/>
    </row>
    <row r="43" spans="1:3" x14ac:dyDescent="0.25">
      <c r="A43" s="9" t="str">
        <f>INDEX('DATA MS'!$G$108:$G$127,'DATA MS'!K114)</f>
        <v>Luxembourg</v>
      </c>
      <c r="B43" s="9">
        <f>INDEX('DATA MS'!$H$108:$H$127,'DATA MS'!K114)</f>
        <v>1.0924189059999998</v>
      </c>
      <c r="C43" s="11"/>
    </row>
    <row r="44" spans="1:3" x14ac:dyDescent="0.25">
      <c r="A44" s="9" t="str">
        <f>INDEX('DATA MS'!$G$108:$G$127,'DATA MS'!K115)</f>
        <v>Latvia</v>
      </c>
      <c r="B44" s="9">
        <f>INDEX('DATA MS'!$H$108:$H$127,'DATA MS'!K115)</f>
        <v>0.96355639099999912</v>
      </c>
      <c r="C44" s="11"/>
    </row>
    <row r="45" spans="1:3" x14ac:dyDescent="0.25">
      <c r="A45" s="9" t="str">
        <f>INDEX('DATA MS'!$G$108:$G$127,'DATA MS'!K116)</f>
        <v>Estonia</v>
      </c>
      <c r="B45" s="9">
        <f>INDEX('DATA MS'!$H$108:$H$127,'DATA MS'!K116)</f>
        <v>0.31974672299999973</v>
      </c>
      <c r="C45" s="11"/>
    </row>
    <row r="46" spans="1:3" x14ac:dyDescent="0.25">
      <c r="A46" s="9" t="str">
        <f>INDEX('DATA MS'!$G$108:$G$127,'DATA MS'!K117)</f>
        <v>Slovakia</v>
      </c>
      <c r="B46" s="9">
        <f>INDEX('DATA MS'!$H$108:$H$127,'DATA MS'!K117)</f>
        <v>-0.13088360999999793</v>
      </c>
      <c r="C46" s="11"/>
    </row>
    <row r="47" spans="1:3" x14ac:dyDescent="0.25">
      <c r="A47" s="9" t="str">
        <f>INDEX('DATA MS'!$G$108:$G$127,'DATA MS'!K118)</f>
        <v>Malta</v>
      </c>
      <c r="B47" s="9">
        <f>INDEX('DATA MS'!$H$108:$H$127,'DATA MS'!K118)</f>
        <v>-1.6040229469999998</v>
      </c>
      <c r="C47" s="11"/>
    </row>
    <row r="48" spans="1:3" x14ac:dyDescent="0.25">
      <c r="A48" s="9" t="str">
        <f>INDEX('DATA MS'!$G$108:$G$127,'DATA MS'!K119)</f>
        <v>Cyprus</v>
      </c>
      <c r="B48" s="9">
        <f>INDEX('DATA MS'!$H$108:$H$127,'DATA MS'!K119)</f>
        <v>-2.4993985250000006</v>
      </c>
      <c r="C48" s="11"/>
    </row>
    <row r="49" spans="1:3" x14ac:dyDescent="0.25">
      <c r="A49" s="9" t="str">
        <f>INDEX('DATA MS'!$G$108:$G$127,'DATA MS'!K120)</f>
        <v>Lithuania</v>
      </c>
      <c r="B49" s="9">
        <f>INDEX('DATA MS'!$H$108:$H$127,'DATA MS'!K120)</f>
        <v>-3.2748536469999969</v>
      </c>
      <c r="C49" s="11"/>
    </row>
    <row r="50" spans="1:3" x14ac:dyDescent="0.25">
      <c r="A50" s="9" t="str">
        <f>INDEX('DATA MS'!$G$108:$G$127,'DATA MS'!K121)</f>
        <v>Belgium</v>
      </c>
      <c r="B50" s="9">
        <f>INDEX('DATA MS'!$H$108:$H$127,'DATA MS'!K121)</f>
        <v>-4.997569502999994</v>
      </c>
      <c r="C50" s="11"/>
    </row>
    <row r="51" spans="1:3" x14ac:dyDescent="0.25">
      <c r="A51" s="9" t="str">
        <f>INDEX('DATA MS'!$G$108:$G$127,'DATA MS'!K122)</f>
        <v>Croatia</v>
      </c>
      <c r="B51" s="9">
        <f>INDEX('DATA MS'!$H$108:$H$127,'DATA MS'!K122)</f>
        <v>-5.1349555980000012</v>
      </c>
      <c r="C51" s="11"/>
    </row>
    <row r="52" spans="1:3" x14ac:dyDescent="0.25">
      <c r="A52" s="9" t="str">
        <f>INDEX('DATA MS'!$G$108:$G$127,'DATA MS'!K123)</f>
        <v>Portugal</v>
      </c>
      <c r="B52" s="9">
        <f>INDEX('DATA MS'!$H$108:$H$127,'DATA MS'!K123)</f>
        <v>-5.2891115820000003</v>
      </c>
      <c r="C52" s="11"/>
    </row>
    <row r="53" spans="1:3" x14ac:dyDescent="0.25">
      <c r="A53" s="9" t="str">
        <f>INDEX('DATA MS'!$G$108:$G$127,'DATA MS'!K124)</f>
        <v>Slovenia</v>
      </c>
      <c r="B53" s="9">
        <f>INDEX('DATA MS'!$H$108:$H$127,'DATA MS'!K124)</f>
        <v>-8.508696565000001</v>
      </c>
      <c r="C53" s="11"/>
    </row>
    <row r="54" spans="1:3" x14ac:dyDescent="0.25">
      <c r="A54" s="9" t="str">
        <f>INDEX('DATA MS'!$G$108:$G$127,'DATA MS'!K125)</f>
        <v>Greece</v>
      </c>
      <c r="B54" s="9">
        <f>INDEX('DATA MS'!$H$108:$H$127,'DATA MS'!K125)</f>
        <v>-19.829883810999998</v>
      </c>
      <c r="C54" s="11"/>
    </row>
    <row r="55" spans="1:3" x14ac:dyDescent="0.25">
      <c r="A55" s="9" t="str">
        <f>INDEX('DATA MS'!$G$108:$G$127,'DATA MS'!K126)</f>
        <v>Spain</v>
      </c>
      <c r="B55" s="9">
        <f>INDEX('DATA MS'!$H$108:$H$127,'DATA MS'!K126)</f>
        <v>-48.984071881999995</v>
      </c>
      <c r="C55" s="11"/>
    </row>
    <row r="56" spans="1:3" x14ac:dyDescent="0.25">
      <c r="A56" s="9" t="str">
        <f>INDEX('DATA MS'!$G$108:$G$127,'DATA MS'!K127)</f>
        <v>Netherlands</v>
      </c>
      <c r="B56" s="9">
        <f>INDEX('DATA MS'!$H$108:$H$127,'DATA MS'!K127)</f>
        <v>-133.76952113100003</v>
      </c>
    </row>
    <row r="59" spans="1:3" ht="14.4" x14ac:dyDescent="0.3">
      <c r="A59" s="4" t="s">
        <v>200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/>
  <dimension ref="A1:AJ83"/>
  <sheetViews>
    <sheetView showGridLines="0" tabSelected="1" topLeftCell="A40" workbookViewId="0">
      <selection activeCell="N44" sqref="N44"/>
    </sheetView>
  </sheetViews>
  <sheetFormatPr defaultColWidth="9.109375" defaultRowHeight="15" customHeight="1" x14ac:dyDescent="0.25"/>
  <cols>
    <col min="1" max="1" width="24.88671875" style="5" customWidth="1"/>
    <col min="2" max="6" width="14.6640625" style="5" customWidth="1"/>
    <col min="7" max="7" width="15.6640625" style="5" customWidth="1"/>
    <col min="8" max="10" width="14.44140625" style="5" customWidth="1"/>
    <col min="11" max="11" width="9.109375" style="5"/>
    <col min="12" max="12" width="5.6640625" style="5" customWidth="1"/>
    <col min="13" max="13" width="5.44140625" style="5" bestFit="1" customWidth="1"/>
    <col min="14" max="14" width="5.6640625" style="5" bestFit="1" customWidth="1"/>
    <col min="15" max="15" width="5.88671875" style="5" bestFit="1" customWidth="1"/>
    <col min="16" max="16" width="5.6640625" style="5" bestFit="1" customWidth="1"/>
    <col min="17" max="17" width="3.5546875" style="5" bestFit="1" customWidth="1"/>
    <col min="18" max="18" width="8" style="5" bestFit="1" customWidth="1"/>
    <col min="19" max="19" width="9.109375" style="5"/>
    <col min="20" max="20" width="5.44140625" style="5" bestFit="1" customWidth="1"/>
    <col min="21" max="21" width="5.6640625" style="5" bestFit="1" customWidth="1"/>
    <col min="22" max="22" width="5.88671875" style="5" bestFit="1" customWidth="1"/>
    <col min="23" max="23" width="5.6640625" style="5" bestFit="1" customWidth="1"/>
    <col min="24" max="24" width="9.109375" style="5"/>
    <col min="25" max="25" width="7.6640625" style="5" bestFit="1" customWidth="1"/>
    <col min="26" max="26" width="7.33203125" style="5" customWidth="1"/>
    <col min="27" max="27" width="5.88671875" style="5" bestFit="1" customWidth="1"/>
    <col min="28" max="28" width="5.6640625" style="5" bestFit="1" customWidth="1"/>
    <col min="29" max="29" width="5.6640625" style="5" customWidth="1"/>
    <col min="30" max="30" width="7.88671875" style="5" customWidth="1"/>
    <col min="31" max="31" width="11.33203125" style="5" bestFit="1" customWidth="1"/>
    <col min="32" max="35" width="9.109375" style="5"/>
    <col min="36" max="36" width="18.33203125" style="5" customWidth="1"/>
    <col min="37" max="37" width="9.109375" style="5"/>
    <col min="38" max="38" width="14.44140625" style="5" customWidth="1"/>
    <col min="39" max="16384" width="9.109375" style="5"/>
  </cols>
  <sheetData>
    <row r="1" spans="1:36" ht="22.8" x14ac:dyDescent="0.25">
      <c r="A1" s="2" t="str">
        <f>"Euro area trade by product group, " &amp; year-1 &amp; " and " &amp; year</f>
        <v>Euro area trade by product group, 2023 and 2024</v>
      </c>
    </row>
    <row r="2" spans="1:36" ht="20.399999999999999" x14ac:dyDescent="0.25">
      <c r="A2" s="3" t="s">
        <v>99</v>
      </c>
    </row>
    <row r="3" spans="1:36" ht="13.2" x14ac:dyDescent="0.25"/>
    <row r="4" spans="1:36" ht="13.2" x14ac:dyDescent="0.25"/>
    <row r="6" spans="1:36" ht="13.2" x14ac:dyDescent="0.25"/>
    <row r="7" spans="1:36" ht="13.2" x14ac:dyDescent="0.25">
      <c r="I7" s="26"/>
    </row>
    <row r="8" spans="1:36" ht="13.2" x14ac:dyDescent="0.25">
      <c r="H8" s="27"/>
      <c r="I8" s="28"/>
      <c r="J8" s="27"/>
      <c r="M8" s="27"/>
      <c r="N8" s="29"/>
      <c r="O8" s="27"/>
      <c r="P8" s="29"/>
      <c r="Q8" s="27"/>
      <c r="R8" s="29"/>
      <c r="T8" s="27"/>
      <c r="U8" s="29"/>
      <c r="V8" s="27"/>
      <c r="W8" s="29"/>
      <c r="X8" s="27"/>
      <c r="Y8" s="27"/>
      <c r="Z8" s="27"/>
      <c r="AA8" s="27"/>
      <c r="AB8" s="29"/>
      <c r="AC8" s="29"/>
      <c r="AG8" s="27"/>
      <c r="AH8" s="27"/>
      <c r="AI8" s="27"/>
    </row>
    <row r="9" spans="1:36" ht="13.2" x14ac:dyDescent="0.25">
      <c r="H9" s="27"/>
      <c r="I9" s="28"/>
      <c r="J9" s="27"/>
      <c r="M9" s="27"/>
      <c r="N9" s="29"/>
      <c r="O9" s="27"/>
      <c r="P9" s="29"/>
      <c r="Q9" s="27"/>
      <c r="R9" s="29"/>
      <c r="T9" s="27"/>
      <c r="U9" s="29"/>
      <c r="V9" s="27"/>
      <c r="W9" s="29"/>
      <c r="X9" s="27"/>
      <c r="Y9" s="27"/>
      <c r="Z9" s="27"/>
      <c r="AA9" s="27"/>
      <c r="AB9" s="29"/>
      <c r="AC9" s="29"/>
      <c r="AG9" s="27"/>
      <c r="AH9" s="27"/>
      <c r="AI9" s="27"/>
    </row>
    <row r="10" spans="1:36" ht="13.2" x14ac:dyDescent="0.25">
      <c r="H10" s="27"/>
      <c r="I10" s="28"/>
      <c r="J10" s="27"/>
      <c r="M10" s="27"/>
      <c r="N10" s="29"/>
      <c r="O10" s="27"/>
      <c r="P10" s="29"/>
      <c r="Q10" s="27"/>
      <c r="R10" s="29"/>
      <c r="T10" s="27"/>
      <c r="U10" s="29"/>
      <c r="V10" s="27"/>
      <c r="W10" s="29"/>
      <c r="X10" s="27"/>
      <c r="Y10" s="27"/>
      <c r="Z10" s="27"/>
      <c r="AA10" s="27"/>
      <c r="AB10" s="29"/>
      <c r="AC10" s="29"/>
      <c r="AG10" s="27"/>
      <c r="AH10" s="27"/>
      <c r="AI10" s="27"/>
    </row>
    <row r="11" spans="1:36" ht="13.2" x14ac:dyDescent="0.25">
      <c r="H11" s="27"/>
      <c r="I11" s="28"/>
      <c r="J11" s="27"/>
      <c r="M11" s="27"/>
      <c r="N11" s="29"/>
      <c r="O11" s="27"/>
      <c r="P11" s="29"/>
      <c r="Q11" s="27"/>
      <c r="R11" s="29"/>
      <c r="T11" s="27"/>
      <c r="U11" s="29"/>
      <c r="V11" s="27"/>
      <c r="W11" s="29"/>
      <c r="X11" s="27"/>
      <c r="Y11" s="27"/>
      <c r="Z11" s="27"/>
      <c r="AA11" s="27"/>
      <c r="AB11" s="29"/>
      <c r="AC11" s="29"/>
      <c r="AG11" s="27"/>
      <c r="AH11" s="27"/>
      <c r="AI11" s="27"/>
    </row>
    <row r="12" spans="1:36" ht="13.2" x14ac:dyDescent="0.25">
      <c r="H12" s="27"/>
      <c r="I12" s="28"/>
      <c r="J12" s="27"/>
      <c r="M12" s="27"/>
      <c r="N12" s="29"/>
      <c r="O12" s="27"/>
      <c r="P12" s="29"/>
      <c r="Q12" s="27"/>
      <c r="R12" s="29"/>
      <c r="T12" s="27"/>
      <c r="U12" s="29"/>
      <c r="V12" s="27"/>
      <c r="W12" s="29"/>
      <c r="X12" s="27"/>
      <c r="Y12" s="27"/>
      <c r="Z12" s="27"/>
      <c r="AA12" s="27"/>
      <c r="AB12" s="29"/>
      <c r="AC12" s="29"/>
      <c r="AG12" s="27"/>
      <c r="AH12" s="27"/>
      <c r="AI12" s="27"/>
    </row>
    <row r="13" spans="1:36" ht="13.2" x14ac:dyDescent="0.25">
      <c r="H13" s="27"/>
      <c r="I13" s="28"/>
      <c r="J13" s="27"/>
      <c r="M13" s="27"/>
      <c r="N13" s="29"/>
      <c r="O13" s="27"/>
      <c r="P13" s="29"/>
      <c r="Q13" s="27"/>
      <c r="R13" s="29"/>
      <c r="T13" s="27"/>
      <c r="U13" s="29"/>
      <c r="V13" s="27"/>
      <c r="W13" s="29"/>
      <c r="X13" s="27"/>
      <c r="Y13" s="27"/>
      <c r="Z13" s="27"/>
      <c r="AA13" s="27"/>
      <c r="AB13" s="29"/>
      <c r="AC13" s="29"/>
      <c r="AG13" s="27"/>
      <c r="AH13" s="27"/>
      <c r="AI13" s="27"/>
    </row>
    <row r="14" spans="1:36" ht="13.2" x14ac:dyDescent="0.25">
      <c r="H14" s="27"/>
      <c r="I14" s="28"/>
      <c r="J14" s="27"/>
      <c r="M14" s="27"/>
      <c r="N14" s="29"/>
      <c r="O14" s="27"/>
      <c r="P14" s="29"/>
      <c r="Q14" s="27"/>
      <c r="R14" s="29"/>
      <c r="T14" s="27"/>
      <c r="U14" s="29"/>
      <c r="V14" s="27"/>
      <c r="W14" s="29"/>
      <c r="X14" s="27"/>
      <c r="Y14" s="27"/>
      <c r="Z14" s="27"/>
      <c r="AA14" s="27"/>
      <c r="AB14" s="29"/>
      <c r="AC14" s="29"/>
      <c r="AG14" s="27"/>
      <c r="AH14" s="27"/>
      <c r="AI14" s="27"/>
    </row>
    <row r="15" spans="1:36" ht="13.2" x14ac:dyDescent="0.25">
      <c r="H15" s="27"/>
      <c r="I15" s="27"/>
      <c r="J15" s="27"/>
    </row>
    <row r="16" spans="1:36" ht="15" customHeight="1" x14ac:dyDescent="0.25">
      <c r="A16" s="6"/>
      <c r="B16" s="27"/>
      <c r="C16" s="27"/>
      <c r="D16" s="27"/>
      <c r="E16" s="6"/>
      <c r="F16" s="27"/>
      <c r="G16" s="27"/>
      <c r="H16" s="27"/>
      <c r="I16" s="27"/>
      <c r="J16" s="27"/>
      <c r="AJ16" s="76"/>
    </row>
    <row r="17" spans="1:36" ht="15" customHeight="1" x14ac:dyDescent="0.25">
      <c r="AJ17" s="76"/>
    </row>
    <row r="18" spans="1:36" ht="15" customHeight="1" x14ac:dyDescent="0.25">
      <c r="AJ18" s="76"/>
    </row>
    <row r="19" spans="1:36" ht="15" customHeight="1" x14ac:dyDescent="0.25">
      <c r="AJ19" s="76"/>
    </row>
    <row r="20" spans="1:36" ht="15" customHeight="1" x14ac:dyDescent="0.25">
      <c r="AJ20" s="76"/>
    </row>
    <row r="21" spans="1:36" ht="15" customHeight="1" x14ac:dyDescent="0.25">
      <c r="AJ21" s="76"/>
    </row>
    <row r="22" spans="1:36" ht="15" customHeight="1" x14ac:dyDescent="0.25">
      <c r="AJ22" s="76"/>
    </row>
    <row r="28" spans="1:36" ht="15" customHeight="1" x14ac:dyDescent="0.25">
      <c r="A28" s="6"/>
      <c r="E28" s="27"/>
      <c r="F28" s="27"/>
    </row>
    <row r="29" spans="1:36" ht="15" customHeight="1" x14ac:dyDescent="0.25"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30"/>
      <c r="X29" s="30"/>
      <c r="Y29" s="30"/>
      <c r="Z29" s="30"/>
      <c r="AA29" s="30"/>
    </row>
    <row r="30" spans="1:36" ht="15" customHeight="1" x14ac:dyDescent="0.25"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36" ht="15" customHeight="1" x14ac:dyDescent="0.25"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30"/>
      <c r="X31" s="30"/>
      <c r="Y31" s="30"/>
      <c r="Z31" s="30"/>
      <c r="AA31" s="30"/>
      <c r="AB31" s="30"/>
    </row>
    <row r="32" spans="1:36" ht="15" customHeight="1" x14ac:dyDescent="0.25">
      <c r="A32" s="13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30"/>
      <c r="X32" s="30"/>
      <c r="Y32" s="30"/>
      <c r="Z32" s="30"/>
      <c r="AA32" s="30"/>
      <c r="AB32" s="30"/>
    </row>
    <row r="33" spans="1:28" ht="15" customHeight="1" x14ac:dyDescent="0.25">
      <c r="A33" s="13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30"/>
      <c r="X33" s="30"/>
      <c r="Y33" s="30"/>
      <c r="Z33" s="30"/>
      <c r="AA33" s="30"/>
      <c r="AB33" s="30"/>
    </row>
    <row r="34" spans="1:28" ht="15" customHeight="1" x14ac:dyDescent="0.25"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30"/>
      <c r="X34" s="30"/>
      <c r="Y34" s="30"/>
      <c r="Z34" s="30"/>
      <c r="AA34" s="30"/>
      <c r="AB34" s="30"/>
    </row>
    <row r="35" spans="1:28" ht="15" customHeight="1" x14ac:dyDescent="0.25">
      <c r="A35" s="13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30"/>
      <c r="X35" s="30"/>
      <c r="Y35" s="30"/>
      <c r="Z35" s="30"/>
      <c r="AA35" s="30"/>
      <c r="AB35" s="30"/>
    </row>
    <row r="36" spans="1:28" ht="15" customHeight="1" x14ac:dyDescent="0.25">
      <c r="A36" s="13" t="s">
        <v>189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30"/>
      <c r="X36" s="30"/>
      <c r="Y36" s="30"/>
      <c r="Z36" s="30"/>
      <c r="AA36" s="30"/>
      <c r="AB36" s="30"/>
    </row>
    <row r="37" spans="1:28" ht="15" customHeight="1" x14ac:dyDescent="0.25">
      <c r="A37" s="13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30"/>
      <c r="X37" s="30"/>
      <c r="Y37" s="30"/>
      <c r="Z37" s="30"/>
      <c r="AA37" s="30"/>
      <c r="AB37" s="30"/>
    </row>
    <row r="38" spans="1:28" ht="15" customHeight="1" x14ac:dyDescent="0.25">
      <c r="A38" s="13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30"/>
      <c r="X38" s="30"/>
      <c r="Y38" s="30"/>
      <c r="Z38" s="30"/>
      <c r="AA38" s="30"/>
      <c r="AB38" s="30"/>
    </row>
    <row r="39" spans="1:28" ht="15" customHeight="1" x14ac:dyDescent="0.25"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30"/>
      <c r="X39" s="30"/>
      <c r="Y39" s="30"/>
      <c r="Z39" s="30"/>
      <c r="AA39" s="30"/>
      <c r="AB39" s="30"/>
    </row>
    <row r="40" spans="1:28" ht="15" customHeight="1" x14ac:dyDescent="0.25">
      <c r="A40" s="14"/>
      <c r="B40" s="31" t="str">
        <f>"Exports " &amp; year -1</f>
        <v>Exports 2023</v>
      </c>
      <c r="C40" s="31" t="str">
        <f>"Imports " &amp; year -1</f>
        <v>Imports 2023</v>
      </c>
      <c r="D40" s="31" t="str">
        <f>"Balance " &amp; year -1</f>
        <v>Balance 2023</v>
      </c>
      <c r="E40" s="31" t="str">
        <f>"Exports " &amp; year</f>
        <v>Exports 2024</v>
      </c>
      <c r="F40" s="31" t="str">
        <f>"Imports " &amp; year</f>
        <v>Imports 2024</v>
      </c>
      <c r="G40" s="31" t="str">
        <f>"Balance " &amp; year</f>
        <v>Balance 2024</v>
      </c>
      <c r="H40" s="77" t="s">
        <v>116</v>
      </c>
      <c r="I40" s="77"/>
      <c r="J40" s="77"/>
    </row>
    <row r="41" spans="1:28" ht="15" customHeight="1" x14ac:dyDescent="0.25">
      <c r="A41" s="16" t="s">
        <v>29</v>
      </c>
      <c r="B41" s="23">
        <f>+C74/1000</f>
        <v>226.7963</v>
      </c>
      <c r="C41" s="23">
        <f>+D74/1000</f>
        <v>183.29750000000001</v>
      </c>
      <c r="D41" s="32">
        <f>+B41-C41</f>
        <v>43.498799999999989</v>
      </c>
      <c r="E41" s="23">
        <f>+F74/1000</f>
        <v>236.21799999999999</v>
      </c>
      <c r="F41" s="23">
        <f>+G74/1000</f>
        <v>198.45929999999998</v>
      </c>
      <c r="G41" s="32">
        <f>+E41-F41</f>
        <v>37.758700000000005</v>
      </c>
      <c r="H41" s="33">
        <v>0.19</v>
      </c>
      <c r="I41" s="33">
        <v>0.5</v>
      </c>
      <c r="J41" s="33">
        <v>0.82</v>
      </c>
      <c r="L41" s="27"/>
      <c r="M41" s="27"/>
      <c r="N41" s="27"/>
      <c r="O41" s="27"/>
      <c r="P41" s="27"/>
      <c r="Q41" s="27"/>
      <c r="R41" s="27"/>
    </row>
    <row r="42" spans="1:28" ht="15" customHeight="1" x14ac:dyDescent="0.25">
      <c r="A42" s="18" t="s">
        <v>0</v>
      </c>
      <c r="B42" s="20">
        <f t="shared" ref="B42:C42" si="0">+C75/1000</f>
        <v>69.786500000000004</v>
      </c>
      <c r="C42" s="20">
        <f t="shared" si="0"/>
        <v>105.53269999999999</v>
      </c>
      <c r="D42" s="34">
        <f t="shared" ref="D42:D47" si="1">+B42-C42</f>
        <v>-35.746199999999988</v>
      </c>
      <c r="E42" s="20">
        <f t="shared" ref="E42:F42" si="2">+F75/1000</f>
        <v>72.23360000000001</v>
      </c>
      <c r="F42" s="20">
        <f t="shared" si="2"/>
        <v>103.43730000000001</v>
      </c>
      <c r="G42" s="34">
        <f t="shared" ref="G42:G47" si="3">+E42-F42</f>
        <v>-31.203699999999998</v>
      </c>
      <c r="H42" s="35">
        <f>1+H41</f>
        <v>1.19</v>
      </c>
      <c r="I42" s="35">
        <f t="shared" ref="I42:I47" si="4">1+I41</f>
        <v>1.5</v>
      </c>
      <c r="J42" s="35">
        <f t="shared" ref="J42:J47" si="5">1+J41</f>
        <v>1.8199999999999998</v>
      </c>
      <c r="L42" s="27"/>
      <c r="M42" s="27"/>
      <c r="N42" s="27"/>
      <c r="O42" s="27"/>
      <c r="P42" s="27"/>
      <c r="Q42" s="27"/>
      <c r="R42" s="27"/>
    </row>
    <row r="43" spans="1:28" ht="15" customHeight="1" x14ac:dyDescent="0.25">
      <c r="A43" s="18" t="s">
        <v>24</v>
      </c>
      <c r="B43" s="20">
        <f t="shared" ref="B43:C43" si="6">+C76/1000</f>
        <v>148.8998</v>
      </c>
      <c r="C43" s="20">
        <f t="shared" si="6"/>
        <v>502.99770000000001</v>
      </c>
      <c r="D43" s="34">
        <f t="shared" si="1"/>
        <v>-354.09789999999998</v>
      </c>
      <c r="E43" s="20">
        <f t="shared" ref="E43:F43" si="7">+F76/1000</f>
        <v>136.4298</v>
      </c>
      <c r="F43" s="20">
        <f t="shared" si="7"/>
        <v>426.00569999999999</v>
      </c>
      <c r="G43" s="34">
        <f t="shared" si="3"/>
        <v>-289.57589999999999</v>
      </c>
      <c r="H43" s="35">
        <f t="shared" ref="H43:H47" si="8">1+H42</f>
        <v>2.19</v>
      </c>
      <c r="I43" s="35">
        <f t="shared" si="4"/>
        <v>2.5</v>
      </c>
      <c r="J43" s="35">
        <f t="shared" si="5"/>
        <v>2.82</v>
      </c>
      <c r="L43" s="27"/>
      <c r="M43" s="27"/>
      <c r="N43" s="27"/>
      <c r="O43" s="27"/>
      <c r="P43" s="27"/>
      <c r="Q43" s="27"/>
      <c r="R43" s="27"/>
    </row>
    <row r="44" spans="1:28" ht="15" customHeight="1" x14ac:dyDescent="0.25">
      <c r="A44" s="18" t="s">
        <v>25</v>
      </c>
      <c r="B44" s="20">
        <f t="shared" ref="B44:C44" si="9">+C77/1000</f>
        <v>568.2251</v>
      </c>
      <c r="C44" s="20">
        <f t="shared" si="9"/>
        <v>347.76900000000001</v>
      </c>
      <c r="D44" s="34">
        <f t="shared" si="1"/>
        <v>220.45609999999999</v>
      </c>
      <c r="E44" s="20">
        <f t="shared" ref="E44:F44" si="10">+F77/1000</f>
        <v>604.94600000000003</v>
      </c>
      <c r="F44" s="20">
        <f t="shared" si="10"/>
        <v>347.21390000000002</v>
      </c>
      <c r="G44" s="34">
        <f t="shared" si="3"/>
        <v>257.7321</v>
      </c>
      <c r="H44" s="35">
        <f t="shared" si="8"/>
        <v>3.19</v>
      </c>
      <c r="I44" s="35">
        <f t="shared" si="4"/>
        <v>3.5</v>
      </c>
      <c r="J44" s="35">
        <f t="shared" si="5"/>
        <v>3.82</v>
      </c>
      <c r="L44" s="27"/>
      <c r="M44" s="27"/>
      <c r="N44" s="27"/>
      <c r="O44" s="27"/>
      <c r="P44" s="27"/>
      <c r="Q44" s="27"/>
      <c r="R44" s="27"/>
    </row>
    <row r="45" spans="1:28" ht="15" customHeight="1" x14ac:dyDescent="0.25">
      <c r="A45" s="18" t="s">
        <v>30</v>
      </c>
      <c r="B45" s="20">
        <f>+C79/1000</f>
        <v>1147.7321000000002</v>
      </c>
      <c r="C45" s="20">
        <f>+D79/1000</f>
        <v>982.09900000000005</v>
      </c>
      <c r="D45" s="34">
        <f t="shared" si="1"/>
        <v>165.63310000000013</v>
      </c>
      <c r="E45" s="20">
        <f>+F79/1000</f>
        <v>1118.5097000000001</v>
      </c>
      <c r="F45" s="20">
        <f>+G79/1000</f>
        <v>944.59159999999997</v>
      </c>
      <c r="G45" s="34">
        <f t="shared" si="3"/>
        <v>173.91810000000009</v>
      </c>
      <c r="H45" s="35">
        <f t="shared" si="8"/>
        <v>4.1899999999999995</v>
      </c>
      <c r="I45" s="35">
        <f t="shared" si="4"/>
        <v>4.5</v>
      </c>
      <c r="J45" s="35">
        <f t="shared" si="5"/>
        <v>4.82</v>
      </c>
      <c r="L45" s="27"/>
      <c r="M45" s="27"/>
      <c r="N45" s="27"/>
      <c r="O45" s="27"/>
      <c r="P45" s="27"/>
      <c r="Q45" s="27"/>
      <c r="R45" s="27"/>
    </row>
    <row r="46" spans="1:28" ht="15" customHeight="1" x14ac:dyDescent="0.25">
      <c r="A46" s="18" t="s">
        <v>1</v>
      </c>
      <c r="B46" s="20">
        <f>+C78/1000</f>
        <v>646.29730000000006</v>
      </c>
      <c r="C46" s="20">
        <f>+D78/1000</f>
        <v>647.84669999999994</v>
      </c>
      <c r="D46" s="34">
        <f t="shared" si="1"/>
        <v>-1.5493999999998778</v>
      </c>
      <c r="E46" s="20">
        <f>+F78/1000</f>
        <v>647.87040000000002</v>
      </c>
      <c r="F46" s="20">
        <f>+G78/1000</f>
        <v>644.51159999999993</v>
      </c>
      <c r="G46" s="34">
        <f t="shared" si="3"/>
        <v>3.3588000000000875</v>
      </c>
      <c r="H46" s="35">
        <f t="shared" si="8"/>
        <v>5.1899999999999995</v>
      </c>
      <c r="I46" s="35">
        <f t="shared" si="4"/>
        <v>5.5</v>
      </c>
      <c r="J46" s="35">
        <f t="shared" si="5"/>
        <v>5.82</v>
      </c>
      <c r="L46" s="27"/>
      <c r="M46" s="27"/>
      <c r="N46" s="27"/>
      <c r="O46" s="27"/>
      <c r="P46" s="27"/>
      <c r="Q46" s="27"/>
      <c r="R46" s="27"/>
    </row>
    <row r="47" spans="1:28" ht="15" customHeight="1" x14ac:dyDescent="0.25">
      <c r="A47" s="21" t="s">
        <v>207</v>
      </c>
      <c r="B47" s="22">
        <f t="shared" ref="B47:C47" si="11">+C80/1000</f>
        <v>40.151900000000005</v>
      </c>
      <c r="C47" s="22">
        <f t="shared" si="11"/>
        <v>20.973200000000002</v>
      </c>
      <c r="D47" s="36">
        <f t="shared" si="1"/>
        <v>19.178700000000003</v>
      </c>
      <c r="E47" s="22">
        <f t="shared" ref="E47:F47" si="12">+F80/1000</f>
        <v>45.978699999999996</v>
      </c>
      <c r="F47" s="22">
        <f t="shared" si="12"/>
        <v>24.628499999999999</v>
      </c>
      <c r="G47" s="36">
        <f t="shared" si="3"/>
        <v>21.350199999999997</v>
      </c>
      <c r="H47" s="37">
        <f t="shared" si="8"/>
        <v>6.1899999999999995</v>
      </c>
      <c r="I47" s="37">
        <f t="shared" si="4"/>
        <v>6.5</v>
      </c>
      <c r="J47" s="37">
        <f t="shared" si="5"/>
        <v>6.82</v>
      </c>
      <c r="L47" s="27"/>
      <c r="M47" s="27"/>
      <c r="N47" s="27"/>
      <c r="O47" s="27"/>
      <c r="P47" s="27"/>
      <c r="Q47" s="27"/>
      <c r="R47" s="27"/>
    </row>
    <row r="48" spans="1:28" ht="15" customHeight="1" x14ac:dyDescent="0.25">
      <c r="E48" s="27"/>
      <c r="F48" s="27"/>
    </row>
    <row r="49" spans="1:10" ht="15" customHeight="1" x14ac:dyDescent="0.25">
      <c r="E49" s="27"/>
      <c r="F49" s="27"/>
    </row>
    <row r="50" spans="1:10" ht="15" customHeight="1" x14ac:dyDescent="0.25">
      <c r="A50" s="14"/>
      <c r="B50" s="31" t="str">
        <f>"Exports " &amp; year  -1</f>
        <v>Exports 2023</v>
      </c>
      <c r="C50" s="31" t="str">
        <f>"Imports " &amp; year -1</f>
        <v>Imports 2023</v>
      </c>
      <c r="D50" s="31"/>
      <c r="E50" s="31" t="str">
        <f>"Exports " &amp; year</f>
        <v>Exports 2024</v>
      </c>
      <c r="F50" s="31" t="str">
        <f>"Imports " &amp; year</f>
        <v>Imports 2024</v>
      </c>
      <c r="G50" s="31"/>
      <c r="H50" s="38" t="s">
        <v>102</v>
      </c>
      <c r="I50" s="38" t="s">
        <v>101</v>
      </c>
      <c r="J50" s="38" t="s">
        <v>103</v>
      </c>
    </row>
    <row r="51" spans="1:10" ht="15" customHeight="1" x14ac:dyDescent="0.25">
      <c r="A51" s="16" t="s">
        <v>29</v>
      </c>
      <c r="B51" s="39">
        <f>B41/SUM(B$41:B$47)</f>
        <v>7.9636636118893669E-2</v>
      </c>
      <c r="C51" s="40">
        <f t="shared" ref="C51" si="13">C41/SUM(C$41:C$47)</f>
        <v>6.5685885025270244E-2</v>
      </c>
      <c r="D51" s="41"/>
      <c r="E51" s="40">
        <f t="shared" ref="E51:F57" si="14">E41/SUM(E$41:E$47)</f>
        <v>8.2530619426506899E-2</v>
      </c>
      <c r="F51" s="40">
        <f t="shared" si="14"/>
        <v>7.3808302805078718E-2</v>
      </c>
      <c r="G51" s="32"/>
      <c r="H51" s="42">
        <f t="shared" ref="H51:J57" si="15">E41-B41</f>
        <v>9.4216999999999871</v>
      </c>
      <c r="I51" s="42">
        <f t="shared" si="15"/>
        <v>15.161799999999971</v>
      </c>
      <c r="J51" s="43">
        <f t="shared" si="15"/>
        <v>-5.740099999999984</v>
      </c>
    </row>
    <row r="52" spans="1:10" ht="15" customHeight="1" x14ac:dyDescent="0.25">
      <c r="A52" s="18" t="s">
        <v>0</v>
      </c>
      <c r="B52" s="44">
        <f t="shared" ref="B52:C52" si="16">B42/SUM(B$41:B$47)</f>
        <v>2.4504641859285949E-2</v>
      </c>
      <c r="C52" s="45">
        <f t="shared" si="16"/>
        <v>3.7818348851491893E-2</v>
      </c>
      <c r="D52" s="46"/>
      <c r="E52" s="45">
        <f t="shared" si="14"/>
        <v>2.5237212030440225E-2</v>
      </c>
      <c r="F52" s="45">
        <f t="shared" si="14"/>
        <v>3.8469003769235149E-2</v>
      </c>
      <c r="G52" s="34"/>
      <c r="H52" s="34">
        <f t="shared" si="15"/>
        <v>2.447100000000006</v>
      </c>
      <c r="I52" s="34">
        <f t="shared" si="15"/>
        <v>-2.0953999999999837</v>
      </c>
      <c r="J52" s="47">
        <f t="shared" si="15"/>
        <v>4.5424999999999898</v>
      </c>
    </row>
    <row r="53" spans="1:10" ht="15" customHeight="1" x14ac:dyDescent="0.25">
      <c r="A53" s="18" t="s">
        <v>24</v>
      </c>
      <c r="B53" s="44">
        <f t="shared" ref="B53:C53" si="17">B43/SUM(B$41:B$47)</f>
        <v>5.2284270910839571E-2</v>
      </c>
      <c r="C53" s="45">
        <f t="shared" si="17"/>
        <v>0.18025258986170226</v>
      </c>
      <c r="D53" s="46"/>
      <c r="E53" s="45">
        <f t="shared" si="14"/>
        <v>4.7666290893303855E-2</v>
      </c>
      <c r="F53" s="45">
        <f t="shared" si="14"/>
        <v>0.15843428704167314</v>
      </c>
      <c r="G53" s="34"/>
      <c r="H53" s="34">
        <f t="shared" si="15"/>
        <v>-12.469999999999999</v>
      </c>
      <c r="I53" s="34">
        <f t="shared" si="15"/>
        <v>-76.992000000000019</v>
      </c>
      <c r="J53" s="47">
        <f t="shared" si="15"/>
        <v>64.521999999999991</v>
      </c>
    </row>
    <row r="54" spans="1:10" ht="15" customHeight="1" x14ac:dyDescent="0.25">
      <c r="A54" s="18" t="s">
        <v>25</v>
      </c>
      <c r="B54" s="44">
        <f t="shared" ref="B54:C54" si="18">B44/SUM(B$41:B$47)</f>
        <v>0.19952501660001495</v>
      </c>
      <c r="C54" s="45">
        <f t="shared" si="18"/>
        <v>0.1246253470415756</v>
      </c>
      <c r="D54" s="46"/>
      <c r="E54" s="45">
        <f t="shared" si="14"/>
        <v>0.21135801716883407</v>
      </c>
      <c r="F54" s="45">
        <f t="shared" si="14"/>
        <v>0.12913110481258536</v>
      </c>
      <c r="G54" s="34"/>
      <c r="H54" s="34">
        <f t="shared" si="15"/>
        <v>36.720900000000029</v>
      </c>
      <c r="I54" s="34">
        <f t="shared" si="15"/>
        <v>-0.55509999999998172</v>
      </c>
      <c r="J54" s="47">
        <f t="shared" si="15"/>
        <v>37.27600000000001</v>
      </c>
    </row>
    <row r="55" spans="1:10" ht="15" customHeight="1" x14ac:dyDescent="0.25">
      <c r="A55" s="18" t="s">
        <v>30</v>
      </c>
      <c r="B55" s="44">
        <f t="shared" ref="B55:C55" si="19">B45/SUM(B$41:B$47)</f>
        <v>0.40301152889034653</v>
      </c>
      <c r="C55" s="45">
        <f t="shared" si="19"/>
        <v>0.35194174496342218</v>
      </c>
      <c r="D55" s="46"/>
      <c r="E55" s="45">
        <f t="shared" si="14"/>
        <v>0.39078858671039635</v>
      </c>
      <c r="F55" s="45">
        <f t="shared" si="14"/>
        <v>0.35129975183795265</v>
      </c>
      <c r="G55" s="34"/>
      <c r="H55" s="34">
        <f t="shared" si="15"/>
        <v>-29.222400000000107</v>
      </c>
      <c r="I55" s="34">
        <f t="shared" si="15"/>
        <v>-37.507400000000075</v>
      </c>
      <c r="J55" s="47">
        <f t="shared" si="15"/>
        <v>8.2849999999999682</v>
      </c>
    </row>
    <row r="56" spans="1:10" ht="15" customHeight="1" x14ac:dyDescent="0.25">
      <c r="A56" s="18" t="s">
        <v>1</v>
      </c>
      <c r="B56" s="44">
        <f t="shared" ref="B56:C56" si="20">B46/SUM(B$41:B$47)</f>
        <v>0.2269390766283377</v>
      </c>
      <c r="C56" s="45">
        <f t="shared" si="20"/>
        <v>0.2321601977670221</v>
      </c>
      <c r="D56" s="46"/>
      <c r="E56" s="45">
        <f t="shared" si="14"/>
        <v>0.22635508479497243</v>
      </c>
      <c r="F56" s="45">
        <f t="shared" si="14"/>
        <v>0.23969805060375485</v>
      </c>
      <c r="G56" s="34"/>
      <c r="H56" s="34">
        <f t="shared" si="15"/>
        <v>1.573099999999954</v>
      </c>
      <c r="I56" s="34">
        <f t="shared" si="15"/>
        <v>-3.3351000000000113</v>
      </c>
      <c r="J56" s="47">
        <f t="shared" si="15"/>
        <v>4.9081999999999653</v>
      </c>
    </row>
    <row r="57" spans="1:10" ht="15" customHeight="1" x14ac:dyDescent="0.25">
      <c r="A57" s="21" t="s">
        <v>207</v>
      </c>
      <c r="B57" s="48">
        <f t="shared" ref="B57:C57" si="21">B47/SUM(B$41:B$47)</f>
        <v>1.4098828992281652E-2</v>
      </c>
      <c r="C57" s="49">
        <f t="shared" si="21"/>
        <v>7.5158864895156661E-3</v>
      </c>
      <c r="D57" s="50"/>
      <c r="E57" s="49">
        <f t="shared" si="14"/>
        <v>1.6064188975546029E-2</v>
      </c>
      <c r="F57" s="49">
        <f t="shared" si="14"/>
        <v>9.1594991297202048E-3</v>
      </c>
      <c r="G57" s="36"/>
      <c r="H57" s="36">
        <f t="shared" si="15"/>
        <v>5.8267999999999915</v>
      </c>
      <c r="I57" s="36">
        <f t="shared" si="15"/>
        <v>3.6552999999999969</v>
      </c>
      <c r="J57" s="51">
        <f t="shared" si="15"/>
        <v>2.1714999999999947</v>
      </c>
    </row>
    <row r="59" spans="1:10" ht="15" customHeight="1" x14ac:dyDescent="0.25">
      <c r="A59" s="13" t="s">
        <v>189</v>
      </c>
    </row>
    <row r="60" spans="1:10" ht="15" customHeight="1" x14ac:dyDescent="0.3">
      <c r="A60" s="4" t="s">
        <v>195</v>
      </c>
    </row>
    <row r="62" spans="1:10" ht="15" customHeight="1" x14ac:dyDescent="0.3">
      <c r="A62" s="59" t="s">
        <v>196</v>
      </c>
      <c r="B62"/>
      <c r="C62"/>
      <c r="D62"/>
      <c r="E62"/>
      <c r="F62"/>
      <c r="G62"/>
    </row>
    <row r="63" spans="1:10" ht="15" customHeight="1" x14ac:dyDescent="0.3">
      <c r="A63" s="59" t="s">
        <v>157</v>
      </c>
      <c r="B63" s="60" t="s">
        <v>197</v>
      </c>
      <c r="C63"/>
      <c r="D63"/>
      <c r="E63"/>
      <c r="F63"/>
      <c r="G63"/>
    </row>
    <row r="64" spans="1:10" ht="15" customHeight="1" x14ac:dyDescent="0.3">
      <c r="A64" s="59" t="s">
        <v>158</v>
      </c>
      <c r="B64" s="59" t="s">
        <v>198</v>
      </c>
      <c r="C64"/>
      <c r="D64"/>
      <c r="E64"/>
      <c r="F64"/>
      <c r="G64"/>
    </row>
    <row r="65" spans="1:7" ht="15" customHeight="1" x14ac:dyDescent="0.3">
      <c r="A65"/>
      <c r="B65"/>
      <c r="C65"/>
      <c r="D65"/>
      <c r="E65"/>
      <c r="F65"/>
      <c r="G65"/>
    </row>
    <row r="66" spans="1:7" ht="15" customHeight="1" x14ac:dyDescent="0.3">
      <c r="A66" s="60" t="s">
        <v>167</v>
      </c>
      <c r="B66"/>
      <c r="C66" s="59" t="s">
        <v>160</v>
      </c>
      <c r="D66"/>
      <c r="E66"/>
      <c r="F66"/>
      <c r="G66"/>
    </row>
    <row r="67" spans="1:7" ht="15" customHeight="1" x14ac:dyDescent="0.3">
      <c r="A67" s="60" t="s">
        <v>168</v>
      </c>
      <c r="B67"/>
      <c r="C67" s="59" t="s">
        <v>169</v>
      </c>
      <c r="D67"/>
      <c r="E67"/>
      <c r="F67"/>
      <c r="G67"/>
    </row>
    <row r="68" spans="1:7" ht="15" customHeight="1" x14ac:dyDescent="0.3">
      <c r="A68" s="60" t="s">
        <v>170</v>
      </c>
      <c r="B68"/>
      <c r="C68" s="59" t="s">
        <v>171</v>
      </c>
      <c r="D68"/>
      <c r="E68"/>
      <c r="F68"/>
      <c r="G68"/>
    </row>
    <row r="69" spans="1:7" ht="15" customHeight="1" x14ac:dyDescent="0.3">
      <c r="A69"/>
      <c r="B69"/>
      <c r="C69"/>
      <c r="D69"/>
      <c r="E69"/>
      <c r="F69"/>
      <c r="G69"/>
    </row>
    <row r="70" spans="1:7" ht="15" customHeight="1" x14ac:dyDescent="0.25">
      <c r="A70" s="61" t="s">
        <v>161</v>
      </c>
      <c r="B70" s="75" t="s">
        <v>162</v>
      </c>
      <c r="C70" s="75" t="s">
        <v>162</v>
      </c>
      <c r="D70" s="75" t="s">
        <v>162</v>
      </c>
      <c r="E70" s="75" t="s">
        <v>199</v>
      </c>
      <c r="F70" s="75" t="s">
        <v>199</v>
      </c>
      <c r="G70" s="75" t="s">
        <v>199</v>
      </c>
    </row>
    <row r="71" spans="1:7" ht="15" customHeight="1" x14ac:dyDescent="0.25">
      <c r="A71" s="61" t="s">
        <v>172</v>
      </c>
      <c r="B71" s="62" t="s">
        <v>173</v>
      </c>
      <c r="C71" s="62" t="s">
        <v>174</v>
      </c>
      <c r="D71" s="62" t="s">
        <v>175</v>
      </c>
      <c r="E71" s="62" t="s">
        <v>173</v>
      </c>
      <c r="F71" s="62" t="s">
        <v>174</v>
      </c>
      <c r="G71" s="62" t="s">
        <v>175</v>
      </c>
    </row>
    <row r="72" spans="1:7" ht="15" customHeight="1" x14ac:dyDescent="0.3">
      <c r="A72" s="63" t="s">
        <v>176</v>
      </c>
      <c r="B72" s="57" t="s">
        <v>104</v>
      </c>
      <c r="C72" s="57" t="s">
        <v>104</v>
      </c>
      <c r="D72" s="57" t="s">
        <v>104</v>
      </c>
      <c r="E72" s="57" t="s">
        <v>104</v>
      </c>
      <c r="F72" s="57" t="s">
        <v>104</v>
      </c>
      <c r="G72" s="57" t="s">
        <v>104</v>
      </c>
    </row>
    <row r="73" spans="1:7" ht="15" customHeight="1" x14ac:dyDescent="0.25">
      <c r="A73" s="64" t="s">
        <v>177</v>
      </c>
      <c r="B73" s="65">
        <v>57373.4</v>
      </c>
      <c r="C73" s="65">
        <v>2847889.1</v>
      </c>
      <c r="D73" s="65">
        <v>2790515.7</v>
      </c>
      <c r="E73" s="65">
        <v>173338.5</v>
      </c>
      <c r="F73" s="65">
        <v>2862186.2</v>
      </c>
      <c r="G73" s="65">
        <v>2688847.8</v>
      </c>
    </row>
    <row r="74" spans="1:7" ht="15" customHeight="1" x14ac:dyDescent="0.25">
      <c r="A74" s="64" t="s">
        <v>178</v>
      </c>
      <c r="B74" s="66">
        <v>43498.9</v>
      </c>
      <c r="C74" s="66">
        <v>226796.3</v>
      </c>
      <c r="D74" s="66">
        <v>183297.5</v>
      </c>
      <c r="E74" s="66">
        <v>37758.800000000003</v>
      </c>
      <c r="F74" s="67">
        <v>236218</v>
      </c>
      <c r="G74" s="66">
        <v>198459.3</v>
      </c>
    </row>
    <row r="75" spans="1:7" ht="15" customHeight="1" x14ac:dyDescent="0.25">
      <c r="A75" s="64" t="s">
        <v>0</v>
      </c>
      <c r="B75" s="65">
        <v>-35746.1</v>
      </c>
      <c r="C75" s="65">
        <v>69786.5</v>
      </c>
      <c r="D75" s="65">
        <v>105532.7</v>
      </c>
      <c r="E75" s="65">
        <v>-31203.7</v>
      </c>
      <c r="F75" s="65">
        <v>72233.600000000006</v>
      </c>
      <c r="G75" s="65">
        <v>103437.3</v>
      </c>
    </row>
    <row r="76" spans="1:7" ht="15" customHeight="1" x14ac:dyDescent="0.25">
      <c r="A76" s="64" t="s">
        <v>112</v>
      </c>
      <c r="B76" s="66">
        <v>-354097.9</v>
      </c>
      <c r="C76" s="66">
        <v>148899.79999999999</v>
      </c>
      <c r="D76" s="66">
        <v>502997.7</v>
      </c>
      <c r="E76" s="66">
        <v>-289575.8</v>
      </c>
      <c r="F76" s="66">
        <v>136429.79999999999</v>
      </c>
      <c r="G76" s="66">
        <v>426005.7</v>
      </c>
    </row>
    <row r="77" spans="1:7" ht="15" customHeight="1" x14ac:dyDescent="0.25">
      <c r="A77" s="64" t="s">
        <v>113</v>
      </c>
      <c r="B77" s="65">
        <v>220456.1</v>
      </c>
      <c r="C77" s="65">
        <v>568225.1</v>
      </c>
      <c r="D77" s="72">
        <v>347769</v>
      </c>
      <c r="E77" s="65">
        <v>257732.1</v>
      </c>
      <c r="F77" s="72">
        <v>604946</v>
      </c>
      <c r="G77" s="65">
        <v>347213.9</v>
      </c>
    </row>
    <row r="78" spans="1:7" ht="15" customHeight="1" x14ac:dyDescent="0.25">
      <c r="A78" s="64" t="s">
        <v>1</v>
      </c>
      <c r="B78" s="66">
        <v>-1549.3</v>
      </c>
      <c r="C78" s="66">
        <v>646297.30000000005</v>
      </c>
      <c r="D78" s="66">
        <v>647846.69999999995</v>
      </c>
      <c r="E78" s="66">
        <v>3358.8</v>
      </c>
      <c r="F78" s="66">
        <v>647870.4</v>
      </c>
      <c r="G78" s="66">
        <v>644511.6</v>
      </c>
    </row>
    <row r="79" spans="1:7" ht="15" customHeight="1" x14ac:dyDescent="0.25">
      <c r="A79" s="64" t="s">
        <v>114</v>
      </c>
      <c r="B79" s="65">
        <v>165633.20000000001</v>
      </c>
      <c r="C79" s="65">
        <v>1147732.1000000001</v>
      </c>
      <c r="D79" s="72">
        <v>982099</v>
      </c>
      <c r="E79" s="65">
        <v>173918.1</v>
      </c>
      <c r="F79" s="65">
        <v>1118509.7</v>
      </c>
      <c r="G79" s="65">
        <v>944591.6</v>
      </c>
    </row>
    <row r="80" spans="1:7" ht="15" customHeight="1" x14ac:dyDescent="0.25">
      <c r="A80" s="64" t="s">
        <v>115</v>
      </c>
      <c r="B80" s="66">
        <v>19178.599999999999</v>
      </c>
      <c r="C80" s="66">
        <v>40151.9</v>
      </c>
      <c r="D80" s="66">
        <v>20973.200000000001</v>
      </c>
      <c r="E80" s="66">
        <v>21350.2</v>
      </c>
      <c r="F80" s="66">
        <v>45978.7</v>
      </c>
      <c r="G80" s="66">
        <v>24628.5</v>
      </c>
    </row>
    <row r="81" spans="1:7" ht="15" customHeight="1" x14ac:dyDescent="0.3">
      <c r="A81"/>
      <c r="B81"/>
      <c r="C81"/>
      <c r="D81"/>
      <c r="E81"/>
      <c r="F81"/>
      <c r="G81"/>
    </row>
    <row r="82" spans="1:7" ht="15" customHeight="1" x14ac:dyDescent="0.3">
      <c r="A82" s="60" t="s">
        <v>165</v>
      </c>
      <c r="B82"/>
      <c r="C82"/>
      <c r="D82"/>
      <c r="E82"/>
      <c r="F82"/>
      <c r="G82"/>
    </row>
    <row r="83" spans="1:7" ht="15" customHeight="1" x14ac:dyDescent="0.3">
      <c r="A83" s="60" t="s">
        <v>179</v>
      </c>
      <c r="B83" s="59" t="s">
        <v>180</v>
      </c>
      <c r="C83"/>
      <c r="D83"/>
      <c r="E83"/>
      <c r="F83"/>
      <c r="G83"/>
    </row>
  </sheetData>
  <mergeCells count="6">
    <mergeCell ref="L29:V29"/>
    <mergeCell ref="AJ16:AJ22"/>
    <mergeCell ref="L31:V39"/>
    <mergeCell ref="H40:J40"/>
    <mergeCell ref="B70:D70"/>
    <mergeCell ref="E70:G7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Contents</vt:lpstr>
      <vt:lpstr>DATA MS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countries</vt:lpstr>
      <vt:lpstr>expFig</vt:lpstr>
      <vt:lpstr>Figure1</vt:lpstr>
      <vt:lpstr>Figure2</vt:lpstr>
      <vt:lpstr>Figure3</vt:lpstr>
      <vt:lpstr>Figure4</vt:lpstr>
      <vt:lpstr>Figure5</vt:lpstr>
      <vt:lpstr>Figure6</vt:lpstr>
      <vt:lpstr>Figure7</vt:lpstr>
      <vt:lpstr>Figure8</vt:lpstr>
      <vt:lpstr>Figure9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2017-03-24T15:59:10Z</dcterms:created>
  <dcterms:modified xsi:type="dcterms:W3CDTF">2025-04-24T06:49:11Z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2024-12-20T11:13:00Z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c8039e67-0f23-4d69-ad97-a53302187d81</vt:lpwstr>
  </property>
  <property fmtid="{D5CDD505-2E9C-101B-9397-08002B2CF9AE}" pid="8" name="MSIP_Label_6bd9ddd1-4d20-43f6-abfa-fc3c07406f94_ContentBits">
    <vt:lpwstr>0</vt:lpwstr>
  </property>
</Properties>
</file>