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EnvironmentalAccounts\EA01.03 EGSS\03_STATISTICS EXPLAINED\2025\SE article - employment and growth\"/>
    </mc:Choice>
  </mc:AlternateContent>
  <xr:revisionPtr revIDLastSave="0" documentId="13_ncr:1_{9CA1229C-E0ED-4F78-BA73-DA877D3C4216}" xr6:coauthVersionLast="47" xr6:coauthVersionMax="47" xr10:uidLastSave="{00000000-0000-0000-0000-000000000000}"/>
  <bookViews>
    <workbookView xWindow="-120" yWindow="-120" windowWidth="29040" windowHeight="15840" xr2:uid="{00000000-000D-0000-FFFF-FFFF00000000}"/>
  </bookViews>
  <sheets>
    <sheet name="Cover" sheetId="14" r:id="rId1"/>
    <sheet name="Figure 1" sheetId="13" r:id="rId2"/>
    <sheet name="Figure 2" sheetId="10" r:id="rId3"/>
    <sheet name="Table 1" sheetId="11" r:id="rId4"/>
    <sheet name="Figure 3" sheetId="6" r:id="rId5"/>
    <sheet name="Figure 4" sheetId="12" r:id="rId6"/>
    <sheet name="Data Fig1" sheetId="15" r:id="rId7"/>
    <sheet name="Data Fig2" sheetId="16" r:id="rId8"/>
    <sheet name="Data T1 and Fig3" sheetId="17" r:id="rId9"/>
    <sheet name="Data Fig4" sheetId="1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8" i="12" l="1"/>
  <c r="Z100" i="12"/>
  <c r="Z101" i="12"/>
  <c r="Z75" i="13"/>
  <c r="AD76" i="13"/>
  <c r="AD77" i="13"/>
  <c r="AD78" i="13"/>
  <c r="AD75" i="13"/>
  <c r="AB78" i="13"/>
  <c r="AB77" i="13"/>
  <c r="AB76" i="13"/>
  <c r="AB75" i="13"/>
  <c r="AB73" i="13"/>
  <c r="AB72" i="13"/>
  <c r="AB71" i="13"/>
  <c r="AB70" i="13"/>
  <c r="Z64" i="12" l="1"/>
  <c r="Z65" i="12"/>
  <c r="Z50" i="12" s="1"/>
  <c r="Z66" i="12"/>
  <c r="Z49" i="12" s="1"/>
  <c r="Z67" i="12"/>
  <c r="Z68" i="12"/>
  <c r="Z69" i="12"/>
  <c r="Z70" i="12"/>
  <c r="Z71" i="12"/>
  <c r="Z53" i="12" s="1"/>
  <c r="Z72" i="12"/>
  <c r="Z73" i="12"/>
  <c r="Z63" i="10"/>
  <c r="Z55" i="10" s="1"/>
  <c r="Z64" i="10"/>
  <c r="Z65" i="10"/>
  <c r="Z66" i="10"/>
  <c r="Z51" i="10" s="1"/>
  <c r="Z67" i="10"/>
  <c r="Z50" i="10" s="1"/>
  <c r="Z68" i="10"/>
  <c r="Z69" i="10"/>
  <c r="Z70" i="10"/>
  <c r="Z71" i="10"/>
  <c r="Z72" i="10"/>
  <c r="Z73" i="10"/>
  <c r="Z74" i="10"/>
  <c r="Z75" i="10"/>
  <c r="Z76" i="10"/>
  <c r="Z54" i="10" s="1"/>
  <c r="Z77" i="10"/>
  <c r="Z78" i="10"/>
  <c r="Z79" i="10"/>
  <c r="Z80" i="10"/>
  <c r="Z81" i="10"/>
  <c r="Z82" i="10"/>
  <c r="Z83" i="10"/>
  <c r="Z84" i="10"/>
  <c r="Z85" i="10"/>
  <c r="Z86" i="10"/>
  <c r="Z87" i="10"/>
  <c r="Z88" i="10"/>
  <c r="Z89" i="10"/>
  <c r="E87" i="13"/>
  <c r="Z56" i="13"/>
  <c r="Z57" i="13"/>
  <c r="Z70" i="13"/>
  <c r="Z71" i="13"/>
  <c r="Z72" i="13"/>
  <c r="Z73" i="13"/>
  <c r="Y64" i="12"/>
  <c r="Y65" i="12"/>
  <c r="Y50" i="12" s="1"/>
  <c r="Y66" i="12"/>
  <c r="Y49" i="12" s="1"/>
  <c r="Y67" i="12"/>
  <c r="Y68" i="12"/>
  <c r="Y69" i="12"/>
  <c r="Y70" i="12"/>
  <c r="Y71" i="12"/>
  <c r="Y53" i="12" s="1"/>
  <c r="Y72" i="12"/>
  <c r="Y73" i="12"/>
  <c r="Y63" i="10"/>
  <c r="Y55" i="10" s="1"/>
  <c r="Y64" i="10"/>
  <c r="Y65" i="10"/>
  <c r="Y66" i="10"/>
  <c r="Y51" i="10" s="1"/>
  <c r="Y67" i="10"/>
  <c r="Y50" i="10" s="1"/>
  <c r="Y68" i="10"/>
  <c r="Y69" i="10"/>
  <c r="Y70" i="10"/>
  <c r="Y71" i="10"/>
  <c r="Y72" i="10"/>
  <c r="Y73" i="10"/>
  <c r="Y74" i="10"/>
  <c r="Y75" i="10"/>
  <c r="Y76" i="10"/>
  <c r="Y54" i="10" s="1"/>
  <c r="Y77" i="10"/>
  <c r="Y78" i="10"/>
  <c r="Y79" i="10"/>
  <c r="Y80" i="10"/>
  <c r="Y81" i="10"/>
  <c r="Y82" i="10"/>
  <c r="Y83" i="10"/>
  <c r="Y84" i="10"/>
  <c r="Y85" i="10"/>
  <c r="Y86" i="10"/>
  <c r="Y87" i="10"/>
  <c r="Y88" i="10"/>
  <c r="Y89" i="10"/>
  <c r="Y52" i="12" l="1"/>
  <c r="Z52" i="12"/>
  <c r="Z60" i="12" s="1"/>
  <c r="Z51" i="12"/>
  <c r="Z54" i="12" s="1"/>
  <c r="Y53" i="10"/>
  <c r="Z53" i="10"/>
  <c r="I59" i="10" s="1"/>
  <c r="Z52" i="10"/>
  <c r="I58" i="10" s="1"/>
  <c r="Y51" i="12"/>
  <c r="Y59" i="12" s="1"/>
  <c r="Y100" i="12" s="1"/>
  <c r="Y60" i="12"/>
  <c r="Y101" i="12" s="1"/>
  <c r="Y52" i="10"/>
  <c r="Y70" i="13"/>
  <c r="Y71" i="13"/>
  <c r="Y72" i="13"/>
  <c r="Y73" i="13"/>
  <c r="Z78" i="13" s="1"/>
  <c r="Z59" i="12" l="1"/>
  <c r="Y54" i="12"/>
  <c r="Y98" i="12" s="1"/>
  <c r="Z77" i="13"/>
  <c r="Z76" i="13"/>
  <c r="X64" i="12"/>
  <c r="X65" i="12"/>
  <c r="X50" i="12" s="1"/>
  <c r="X66" i="12"/>
  <c r="X49" i="12" s="1"/>
  <c r="X67" i="12"/>
  <c r="X68" i="12"/>
  <c r="X69" i="12"/>
  <c r="X70" i="12"/>
  <c r="X71" i="12"/>
  <c r="X53" i="12" s="1"/>
  <c r="X72" i="12"/>
  <c r="X73" i="12"/>
  <c r="X63" i="10"/>
  <c r="X55" i="10" s="1"/>
  <c r="X64" i="10"/>
  <c r="X65" i="10"/>
  <c r="X66" i="10"/>
  <c r="X51" i="10" s="1"/>
  <c r="X67" i="10"/>
  <c r="X50" i="10" s="1"/>
  <c r="X68" i="10"/>
  <c r="X69" i="10"/>
  <c r="X70" i="10"/>
  <c r="X71" i="10"/>
  <c r="X72" i="10"/>
  <c r="X73" i="10"/>
  <c r="X74" i="10"/>
  <c r="X75" i="10"/>
  <c r="X76" i="10"/>
  <c r="X54" i="10" s="1"/>
  <c r="X77" i="10"/>
  <c r="X78" i="10"/>
  <c r="X79" i="10"/>
  <c r="X80" i="10"/>
  <c r="X81" i="10"/>
  <c r="X82" i="10"/>
  <c r="X83" i="10"/>
  <c r="X84" i="10"/>
  <c r="X85" i="10"/>
  <c r="X86" i="10"/>
  <c r="X87" i="10"/>
  <c r="X88" i="10"/>
  <c r="X89" i="10"/>
  <c r="X53" i="10" l="1"/>
  <c r="Z61" i="12"/>
  <c r="X52" i="10"/>
  <c r="X51" i="12"/>
  <c r="X59" i="12" s="1"/>
  <c r="X100" i="12" s="1"/>
  <c r="X52" i="12"/>
  <c r="X60" i="12" s="1"/>
  <c r="X101" i="12" s="1"/>
  <c r="X70" i="13"/>
  <c r="Y75" i="13" s="1"/>
  <c r="X71" i="13"/>
  <c r="Y76" i="13" s="1"/>
  <c r="X72" i="13"/>
  <c r="Y77" i="13" s="1"/>
  <c r="X73" i="13"/>
  <c r="Y78" i="13" s="1"/>
  <c r="X54" i="12" l="1"/>
  <c r="D54" i="13"/>
  <c r="X98" i="12" l="1"/>
  <c r="Y61" i="12"/>
  <c r="E64" i="12"/>
  <c r="F64" i="12"/>
  <c r="G64" i="12"/>
  <c r="H64" i="12"/>
  <c r="I64" i="12"/>
  <c r="J64" i="12"/>
  <c r="K64" i="12"/>
  <c r="L64" i="12"/>
  <c r="M64" i="12"/>
  <c r="N64" i="12"/>
  <c r="O64" i="12"/>
  <c r="P64" i="12"/>
  <c r="Q64" i="12"/>
  <c r="R64" i="12"/>
  <c r="S64" i="12"/>
  <c r="T64" i="12"/>
  <c r="U64" i="12"/>
  <c r="V64" i="12"/>
  <c r="W64" i="12"/>
  <c r="E65" i="12"/>
  <c r="F65" i="12"/>
  <c r="G65" i="12"/>
  <c r="H65" i="12"/>
  <c r="I65" i="12"/>
  <c r="J65" i="12"/>
  <c r="K65" i="12"/>
  <c r="L65" i="12"/>
  <c r="M65" i="12"/>
  <c r="N65" i="12"/>
  <c r="O65" i="12"/>
  <c r="P65" i="12"/>
  <c r="Q65" i="12"/>
  <c r="R65" i="12"/>
  <c r="S65" i="12"/>
  <c r="T65" i="12"/>
  <c r="U65" i="12"/>
  <c r="V65" i="12"/>
  <c r="W65" i="12"/>
  <c r="W50" i="12" s="1"/>
  <c r="E66" i="12"/>
  <c r="F66" i="12"/>
  <c r="G66" i="12"/>
  <c r="H66" i="12"/>
  <c r="I66" i="12"/>
  <c r="J66" i="12"/>
  <c r="K66" i="12"/>
  <c r="L66" i="12"/>
  <c r="M66" i="12"/>
  <c r="N66" i="12"/>
  <c r="O66" i="12"/>
  <c r="P66" i="12"/>
  <c r="Q66" i="12"/>
  <c r="R66" i="12"/>
  <c r="S66" i="12"/>
  <c r="T66" i="12"/>
  <c r="U66" i="12"/>
  <c r="V66" i="12"/>
  <c r="W66" i="12"/>
  <c r="W49" i="12" s="1"/>
  <c r="E67" i="12"/>
  <c r="F67" i="12"/>
  <c r="G67" i="12"/>
  <c r="H67" i="12"/>
  <c r="I67" i="12"/>
  <c r="J67" i="12"/>
  <c r="K67" i="12"/>
  <c r="L67" i="12"/>
  <c r="M67" i="12"/>
  <c r="N67" i="12"/>
  <c r="O67" i="12"/>
  <c r="P67" i="12"/>
  <c r="Q67" i="12"/>
  <c r="R67" i="12"/>
  <c r="S67" i="12"/>
  <c r="T67" i="12"/>
  <c r="U67" i="12"/>
  <c r="V67" i="12"/>
  <c r="W67" i="12"/>
  <c r="E68" i="12"/>
  <c r="F68" i="12"/>
  <c r="G68" i="12"/>
  <c r="H68" i="12"/>
  <c r="I68" i="12"/>
  <c r="J68" i="12"/>
  <c r="K68" i="12"/>
  <c r="L68" i="12"/>
  <c r="M68" i="12"/>
  <c r="N68" i="12"/>
  <c r="O68" i="12"/>
  <c r="P68" i="12"/>
  <c r="Q68" i="12"/>
  <c r="R68" i="12"/>
  <c r="S68" i="12"/>
  <c r="T68" i="12"/>
  <c r="U68" i="12"/>
  <c r="V68" i="12"/>
  <c r="W68" i="12"/>
  <c r="E69" i="12"/>
  <c r="F69" i="12"/>
  <c r="G69" i="12"/>
  <c r="H69" i="12"/>
  <c r="I69" i="12"/>
  <c r="J69" i="12"/>
  <c r="K69" i="12"/>
  <c r="L69" i="12"/>
  <c r="M69" i="12"/>
  <c r="N69" i="12"/>
  <c r="O69" i="12"/>
  <c r="P69" i="12"/>
  <c r="Q69" i="12"/>
  <c r="R69" i="12"/>
  <c r="S69" i="12"/>
  <c r="T69" i="12"/>
  <c r="U69" i="12"/>
  <c r="V69" i="12"/>
  <c r="W69" i="12"/>
  <c r="E70" i="12"/>
  <c r="F70" i="12"/>
  <c r="G70" i="12"/>
  <c r="H70" i="12"/>
  <c r="I70" i="12"/>
  <c r="J70" i="12"/>
  <c r="K70" i="12"/>
  <c r="L70" i="12"/>
  <c r="M70" i="12"/>
  <c r="N70" i="12"/>
  <c r="O70" i="12"/>
  <c r="P70" i="12"/>
  <c r="Q70" i="12"/>
  <c r="R70" i="12"/>
  <c r="S70" i="12"/>
  <c r="T70" i="12"/>
  <c r="U70" i="12"/>
  <c r="V70" i="12"/>
  <c r="W70" i="12"/>
  <c r="E71" i="12"/>
  <c r="F71" i="12"/>
  <c r="G71" i="12"/>
  <c r="H71" i="12"/>
  <c r="I71" i="12"/>
  <c r="J71" i="12"/>
  <c r="K71" i="12"/>
  <c r="L71" i="12"/>
  <c r="M71" i="12"/>
  <c r="N71" i="12"/>
  <c r="O71" i="12"/>
  <c r="P71" i="12"/>
  <c r="Q71" i="12"/>
  <c r="R71" i="12"/>
  <c r="S71" i="12"/>
  <c r="T71" i="12"/>
  <c r="U71" i="12"/>
  <c r="V71" i="12"/>
  <c r="W71" i="12"/>
  <c r="W53" i="12" s="1"/>
  <c r="E72" i="12"/>
  <c r="F72" i="12"/>
  <c r="G72" i="12"/>
  <c r="H72" i="12"/>
  <c r="I72" i="12"/>
  <c r="J72" i="12"/>
  <c r="K72" i="12"/>
  <c r="L72" i="12"/>
  <c r="M72" i="12"/>
  <c r="N72" i="12"/>
  <c r="O72" i="12"/>
  <c r="P72" i="12"/>
  <c r="Q72" i="12"/>
  <c r="R72" i="12"/>
  <c r="S72" i="12"/>
  <c r="T72" i="12"/>
  <c r="U72" i="12"/>
  <c r="V72" i="12"/>
  <c r="W72" i="12"/>
  <c r="E73" i="12"/>
  <c r="F73" i="12"/>
  <c r="G73" i="12"/>
  <c r="H73" i="12"/>
  <c r="I73" i="12"/>
  <c r="J73" i="12"/>
  <c r="K73" i="12"/>
  <c r="L73" i="12"/>
  <c r="M73" i="12"/>
  <c r="N73" i="12"/>
  <c r="O73" i="12"/>
  <c r="P73" i="12"/>
  <c r="Q73" i="12"/>
  <c r="R73" i="12"/>
  <c r="S73" i="12"/>
  <c r="T73" i="12"/>
  <c r="U73" i="12"/>
  <c r="V73" i="12"/>
  <c r="W73" i="12"/>
  <c r="D73" i="12"/>
  <c r="D72" i="12"/>
  <c r="D71" i="12"/>
  <c r="D70" i="12"/>
  <c r="D66" i="12"/>
  <c r="D49" i="12" s="1"/>
  <c r="D67" i="12"/>
  <c r="D68" i="12"/>
  <c r="D69" i="12"/>
  <c r="D65" i="12"/>
  <c r="D50" i="12" s="1"/>
  <c r="D64" i="12"/>
  <c r="D52" i="6"/>
  <c r="D51" i="6"/>
  <c r="D50" i="6"/>
  <c r="D49" i="6"/>
  <c r="D48" i="6"/>
  <c r="D52" i="12" l="1"/>
  <c r="W52" i="12"/>
  <c r="W60" i="12" s="1"/>
  <c r="W101" i="12" s="1"/>
  <c r="W51" i="12"/>
  <c r="W54" i="12" l="1"/>
  <c r="X61" i="12" s="1"/>
  <c r="W59" i="12"/>
  <c r="W100" i="12" s="1"/>
  <c r="F13" i="11"/>
  <c r="F12" i="11"/>
  <c r="F11" i="11"/>
  <c r="F10" i="11"/>
  <c r="F9" i="11"/>
  <c r="H9" i="11" s="1"/>
  <c r="F8" i="11"/>
  <c r="E13" i="11"/>
  <c r="E12" i="11"/>
  <c r="E11" i="11"/>
  <c r="E10" i="11"/>
  <c r="E9" i="11"/>
  <c r="E8" i="11"/>
  <c r="D13" i="11"/>
  <c r="D12" i="11"/>
  <c r="D11" i="11"/>
  <c r="D10" i="11"/>
  <c r="D9" i="11"/>
  <c r="G9" i="11" s="1"/>
  <c r="D8" i="11"/>
  <c r="G11" i="11" l="1"/>
  <c r="W98" i="12"/>
  <c r="J10" i="11"/>
  <c r="H10" i="11"/>
  <c r="J8" i="11"/>
  <c r="J9" i="11"/>
  <c r="J11" i="11"/>
  <c r="H11" i="11"/>
  <c r="J12" i="11"/>
  <c r="H12" i="11"/>
  <c r="J13" i="11"/>
  <c r="H13" i="11"/>
  <c r="G10" i="11"/>
  <c r="G12" i="11"/>
  <c r="G13" i="11"/>
  <c r="W63" i="10"/>
  <c r="W55" i="10" s="1"/>
  <c r="W64" i="10"/>
  <c r="W65" i="10"/>
  <c r="W66" i="10"/>
  <c r="W51" i="10" s="1"/>
  <c r="W67" i="10"/>
  <c r="W50" i="10" s="1"/>
  <c r="W68" i="10"/>
  <c r="W69" i="10"/>
  <c r="W70" i="10"/>
  <c r="W71" i="10"/>
  <c r="W72" i="10"/>
  <c r="W73" i="10"/>
  <c r="W74" i="10"/>
  <c r="W75" i="10"/>
  <c r="W76" i="10"/>
  <c r="W54" i="10" s="1"/>
  <c r="W77" i="10"/>
  <c r="W78" i="10"/>
  <c r="W79" i="10"/>
  <c r="W80" i="10"/>
  <c r="W81" i="10"/>
  <c r="W82" i="10"/>
  <c r="W83" i="10"/>
  <c r="W84" i="10"/>
  <c r="W85" i="10"/>
  <c r="W86" i="10"/>
  <c r="W87" i="10"/>
  <c r="W88" i="10"/>
  <c r="W89" i="10"/>
  <c r="E63" i="10"/>
  <c r="F63" i="10"/>
  <c r="G63" i="10"/>
  <c r="H63" i="10"/>
  <c r="I63" i="10"/>
  <c r="J63" i="10"/>
  <c r="K63" i="10"/>
  <c r="L63" i="10"/>
  <c r="M63" i="10"/>
  <c r="N63" i="10"/>
  <c r="O63" i="10"/>
  <c r="P63" i="10"/>
  <c r="Q63" i="10"/>
  <c r="R63" i="10"/>
  <c r="S63" i="10"/>
  <c r="T63" i="10"/>
  <c r="U63" i="10"/>
  <c r="V63" i="10"/>
  <c r="E64" i="10"/>
  <c r="F64" i="10"/>
  <c r="G64" i="10"/>
  <c r="H64" i="10"/>
  <c r="I64" i="10"/>
  <c r="J64" i="10"/>
  <c r="K64" i="10"/>
  <c r="L64" i="10"/>
  <c r="M64" i="10"/>
  <c r="N64" i="10"/>
  <c r="O64" i="10"/>
  <c r="P64" i="10"/>
  <c r="Q64" i="10"/>
  <c r="R64" i="10"/>
  <c r="S64" i="10"/>
  <c r="T64" i="10"/>
  <c r="U64" i="10"/>
  <c r="V64" i="10"/>
  <c r="E65" i="10"/>
  <c r="F65" i="10"/>
  <c r="G65" i="10"/>
  <c r="H65" i="10"/>
  <c r="I65" i="10"/>
  <c r="J65" i="10"/>
  <c r="K65" i="10"/>
  <c r="L65" i="10"/>
  <c r="M65" i="10"/>
  <c r="N65" i="10"/>
  <c r="O65" i="10"/>
  <c r="P65" i="10"/>
  <c r="Q65" i="10"/>
  <c r="R65" i="10"/>
  <c r="S65" i="10"/>
  <c r="T65" i="10"/>
  <c r="U65" i="10"/>
  <c r="V65" i="10"/>
  <c r="E66" i="10"/>
  <c r="F66" i="10"/>
  <c r="G66" i="10"/>
  <c r="H66" i="10"/>
  <c r="I66" i="10"/>
  <c r="J66" i="10"/>
  <c r="K66" i="10"/>
  <c r="L66" i="10"/>
  <c r="M66" i="10"/>
  <c r="N66" i="10"/>
  <c r="O66" i="10"/>
  <c r="P66" i="10"/>
  <c r="Q66" i="10"/>
  <c r="R66" i="10"/>
  <c r="S66" i="10"/>
  <c r="T66" i="10"/>
  <c r="U66" i="10"/>
  <c r="V66" i="10"/>
  <c r="E67" i="10"/>
  <c r="F67" i="10"/>
  <c r="G67" i="10"/>
  <c r="H67" i="10"/>
  <c r="I67" i="10"/>
  <c r="J67" i="10"/>
  <c r="K67" i="10"/>
  <c r="L67" i="10"/>
  <c r="M67" i="10"/>
  <c r="N67" i="10"/>
  <c r="O67" i="10"/>
  <c r="P67" i="10"/>
  <c r="Q67" i="10"/>
  <c r="R67" i="10"/>
  <c r="S67" i="10"/>
  <c r="T67" i="10"/>
  <c r="U67" i="10"/>
  <c r="V67" i="10"/>
  <c r="E68" i="10"/>
  <c r="F68" i="10"/>
  <c r="G68" i="10"/>
  <c r="H68" i="10"/>
  <c r="I68" i="10"/>
  <c r="J68" i="10"/>
  <c r="K68" i="10"/>
  <c r="L68" i="10"/>
  <c r="M68" i="10"/>
  <c r="N68" i="10"/>
  <c r="O68" i="10"/>
  <c r="P68" i="10"/>
  <c r="Q68" i="10"/>
  <c r="R68" i="10"/>
  <c r="S68" i="10"/>
  <c r="T68" i="10"/>
  <c r="U68" i="10"/>
  <c r="V68" i="10"/>
  <c r="E69" i="10"/>
  <c r="F69" i="10"/>
  <c r="G69" i="10"/>
  <c r="H69" i="10"/>
  <c r="I69" i="10"/>
  <c r="J69" i="10"/>
  <c r="K69" i="10"/>
  <c r="L69" i="10"/>
  <c r="M69" i="10"/>
  <c r="N69" i="10"/>
  <c r="O69" i="10"/>
  <c r="P69" i="10"/>
  <c r="Q69" i="10"/>
  <c r="R69" i="10"/>
  <c r="S69" i="10"/>
  <c r="T69" i="10"/>
  <c r="U69" i="10"/>
  <c r="V69" i="10"/>
  <c r="E70" i="10"/>
  <c r="F70" i="10"/>
  <c r="G70" i="10"/>
  <c r="H70" i="10"/>
  <c r="I70" i="10"/>
  <c r="J70" i="10"/>
  <c r="K70" i="10"/>
  <c r="L70" i="10"/>
  <c r="M70" i="10"/>
  <c r="N70" i="10"/>
  <c r="O70" i="10"/>
  <c r="P70" i="10"/>
  <c r="Q70" i="10"/>
  <c r="R70" i="10"/>
  <c r="S70" i="10"/>
  <c r="T70" i="10"/>
  <c r="U70" i="10"/>
  <c r="V70" i="10"/>
  <c r="E71" i="10"/>
  <c r="F71" i="10"/>
  <c r="G71" i="10"/>
  <c r="H71" i="10"/>
  <c r="I71" i="10"/>
  <c r="J71" i="10"/>
  <c r="K71" i="10"/>
  <c r="L71" i="10"/>
  <c r="M71" i="10"/>
  <c r="N71" i="10"/>
  <c r="O71" i="10"/>
  <c r="P71" i="10"/>
  <c r="Q71" i="10"/>
  <c r="R71" i="10"/>
  <c r="S71" i="10"/>
  <c r="T71" i="10"/>
  <c r="U71" i="10"/>
  <c r="V71" i="10"/>
  <c r="E72" i="10"/>
  <c r="F72" i="10"/>
  <c r="G72" i="10"/>
  <c r="H72" i="10"/>
  <c r="I72" i="10"/>
  <c r="J72" i="10"/>
  <c r="K72" i="10"/>
  <c r="L72" i="10"/>
  <c r="M72" i="10"/>
  <c r="N72" i="10"/>
  <c r="O72" i="10"/>
  <c r="P72" i="10"/>
  <c r="Q72" i="10"/>
  <c r="R72" i="10"/>
  <c r="S72" i="10"/>
  <c r="T72" i="10"/>
  <c r="U72" i="10"/>
  <c r="V72" i="10"/>
  <c r="E73" i="10"/>
  <c r="F73" i="10"/>
  <c r="G73" i="10"/>
  <c r="H73" i="10"/>
  <c r="I73" i="10"/>
  <c r="J73" i="10"/>
  <c r="K73" i="10"/>
  <c r="L73" i="10"/>
  <c r="M73" i="10"/>
  <c r="N73" i="10"/>
  <c r="O73" i="10"/>
  <c r="P73" i="10"/>
  <c r="Q73" i="10"/>
  <c r="R73" i="10"/>
  <c r="S73" i="10"/>
  <c r="T73" i="10"/>
  <c r="U73" i="10"/>
  <c r="V73" i="10"/>
  <c r="E74" i="10"/>
  <c r="F74" i="10"/>
  <c r="G74" i="10"/>
  <c r="H74" i="10"/>
  <c r="I74" i="10"/>
  <c r="J74" i="10"/>
  <c r="K74" i="10"/>
  <c r="L74" i="10"/>
  <c r="M74" i="10"/>
  <c r="N74" i="10"/>
  <c r="O74" i="10"/>
  <c r="P74" i="10"/>
  <c r="Q74" i="10"/>
  <c r="R74" i="10"/>
  <c r="S74" i="10"/>
  <c r="T74" i="10"/>
  <c r="U74" i="10"/>
  <c r="V74" i="10"/>
  <c r="E75" i="10"/>
  <c r="F75" i="10"/>
  <c r="G75" i="10"/>
  <c r="H75" i="10"/>
  <c r="I75" i="10"/>
  <c r="J75" i="10"/>
  <c r="K75" i="10"/>
  <c r="L75" i="10"/>
  <c r="M75" i="10"/>
  <c r="N75" i="10"/>
  <c r="O75" i="10"/>
  <c r="P75" i="10"/>
  <c r="Q75" i="10"/>
  <c r="R75" i="10"/>
  <c r="S75" i="10"/>
  <c r="T75" i="10"/>
  <c r="U75" i="10"/>
  <c r="V75" i="10"/>
  <c r="E76" i="10"/>
  <c r="F76" i="10"/>
  <c r="G76" i="10"/>
  <c r="H76" i="10"/>
  <c r="I76" i="10"/>
  <c r="J76" i="10"/>
  <c r="K76" i="10"/>
  <c r="L76" i="10"/>
  <c r="M76" i="10"/>
  <c r="N76" i="10"/>
  <c r="O76" i="10"/>
  <c r="P76" i="10"/>
  <c r="Q76" i="10"/>
  <c r="R76" i="10"/>
  <c r="S76" i="10"/>
  <c r="T76" i="10"/>
  <c r="U76" i="10"/>
  <c r="V76" i="10"/>
  <c r="E77" i="10"/>
  <c r="F77" i="10"/>
  <c r="G77" i="10"/>
  <c r="H77" i="10"/>
  <c r="I77" i="10"/>
  <c r="J77" i="10"/>
  <c r="K77" i="10"/>
  <c r="L77" i="10"/>
  <c r="M77" i="10"/>
  <c r="N77" i="10"/>
  <c r="O77" i="10"/>
  <c r="P77" i="10"/>
  <c r="Q77" i="10"/>
  <c r="R77" i="10"/>
  <c r="S77" i="10"/>
  <c r="T77" i="10"/>
  <c r="U77" i="10"/>
  <c r="V77" i="10"/>
  <c r="E78" i="10"/>
  <c r="F78" i="10"/>
  <c r="G78" i="10"/>
  <c r="H78" i="10"/>
  <c r="I78" i="10"/>
  <c r="J78" i="10"/>
  <c r="K78" i="10"/>
  <c r="L78" i="10"/>
  <c r="M78" i="10"/>
  <c r="N78" i="10"/>
  <c r="O78" i="10"/>
  <c r="P78" i="10"/>
  <c r="Q78" i="10"/>
  <c r="R78" i="10"/>
  <c r="S78" i="10"/>
  <c r="T78" i="10"/>
  <c r="U78" i="10"/>
  <c r="V78" i="10"/>
  <c r="E79" i="10"/>
  <c r="F79" i="10"/>
  <c r="G79" i="10"/>
  <c r="H79" i="10"/>
  <c r="I79" i="10"/>
  <c r="J79" i="10"/>
  <c r="K79" i="10"/>
  <c r="L79" i="10"/>
  <c r="M79" i="10"/>
  <c r="N79" i="10"/>
  <c r="O79" i="10"/>
  <c r="P79" i="10"/>
  <c r="Q79" i="10"/>
  <c r="R79" i="10"/>
  <c r="S79" i="10"/>
  <c r="T79" i="10"/>
  <c r="U79" i="10"/>
  <c r="V79" i="10"/>
  <c r="E80" i="10"/>
  <c r="F80" i="10"/>
  <c r="G80" i="10"/>
  <c r="H80" i="10"/>
  <c r="I80" i="10"/>
  <c r="J80" i="10"/>
  <c r="K80" i="10"/>
  <c r="L80" i="10"/>
  <c r="M80" i="10"/>
  <c r="N80" i="10"/>
  <c r="O80" i="10"/>
  <c r="P80" i="10"/>
  <c r="Q80" i="10"/>
  <c r="R80" i="10"/>
  <c r="S80" i="10"/>
  <c r="T80" i="10"/>
  <c r="U80" i="10"/>
  <c r="V80" i="10"/>
  <c r="E81" i="10"/>
  <c r="F81" i="10"/>
  <c r="G81" i="10"/>
  <c r="H81" i="10"/>
  <c r="I81" i="10"/>
  <c r="J81" i="10"/>
  <c r="K81" i="10"/>
  <c r="L81" i="10"/>
  <c r="M81" i="10"/>
  <c r="N81" i="10"/>
  <c r="O81" i="10"/>
  <c r="P81" i="10"/>
  <c r="Q81" i="10"/>
  <c r="R81" i="10"/>
  <c r="S81" i="10"/>
  <c r="T81" i="10"/>
  <c r="U81" i="10"/>
  <c r="V81" i="10"/>
  <c r="E82" i="10"/>
  <c r="F82" i="10"/>
  <c r="G82" i="10"/>
  <c r="H82" i="10"/>
  <c r="I82" i="10"/>
  <c r="J82" i="10"/>
  <c r="K82" i="10"/>
  <c r="L82" i="10"/>
  <c r="M82" i="10"/>
  <c r="N82" i="10"/>
  <c r="O82" i="10"/>
  <c r="P82" i="10"/>
  <c r="Q82" i="10"/>
  <c r="R82" i="10"/>
  <c r="S82" i="10"/>
  <c r="T82" i="10"/>
  <c r="U82" i="10"/>
  <c r="V82" i="10"/>
  <c r="E83" i="10"/>
  <c r="F83" i="10"/>
  <c r="G83" i="10"/>
  <c r="H83" i="10"/>
  <c r="I83" i="10"/>
  <c r="J83" i="10"/>
  <c r="K83" i="10"/>
  <c r="L83" i="10"/>
  <c r="M83" i="10"/>
  <c r="N83" i="10"/>
  <c r="O83" i="10"/>
  <c r="P83" i="10"/>
  <c r="Q83" i="10"/>
  <c r="R83" i="10"/>
  <c r="S83" i="10"/>
  <c r="T83" i="10"/>
  <c r="U83" i="10"/>
  <c r="V83" i="10"/>
  <c r="E84" i="10"/>
  <c r="F84" i="10"/>
  <c r="G84" i="10"/>
  <c r="H84" i="10"/>
  <c r="I84" i="10"/>
  <c r="J84" i="10"/>
  <c r="K84" i="10"/>
  <c r="L84" i="10"/>
  <c r="M84" i="10"/>
  <c r="N84" i="10"/>
  <c r="O84" i="10"/>
  <c r="P84" i="10"/>
  <c r="Q84" i="10"/>
  <c r="R84" i="10"/>
  <c r="S84" i="10"/>
  <c r="T84" i="10"/>
  <c r="U84" i="10"/>
  <c r="V84" i="10"/>
  <c r="E85" i="10"/>
  <c r="F85" i="10"/>
  <c r="G85" i="10"/>
  <c r="H85" i="10"/>
  <c r="I85" i="10"/>
  <c r="J85" i="10"/>
  <c r="K85" i="10"/>
  <c r="L85" i="10"/>
  <c r="M85" i="10"/>
  <c r="N85" i="10"/>
  <c r="O85" i="10"/>
  <c r="P85" i="10"/>
  <c r="Q85" i="10"/>
  <c r="R85" i="10"/>
  <c r="S85" i="10"/>
  <c r="T85" i="10"/>
  <c r="U85" i="10"/>
  <c r="V85" i="10"/>
  <c r="E86" i="10"/>
  <c r="F86" i="10"/>
  <c r="G86" i="10"/>
  <c r="H86" i="10"/>
  <c r="I86" i="10"/>
  <c r="J86" i="10"/>
  <c r="K86" i="10"/>
  <c r="L86" i="10"/>
  <c r="M86" i="10"/>
  <c r="N86" i="10"/>
  <c r="O86" i="10"/>
  <c r="P86" i="10"/>
  <c r="Q86" i="10"/>
  <c r="R86" i="10"/>
  <c r="S86" i="10"/>
  <c r="T86" i="10"/>
  <c r="U86" i="10"/>
  <c r="V86" i="10"/>
  <c r="E87" i="10"/>
  <c r="F87" i="10"/>
  <c r="G87" i="10"/>
  <c r="H87" i="10"/>
  <c r="I87" i="10"/>
  <c r="J87" i="10"/>
  <c r="K87" i="10"/>
  <c r="L87" i="10"/>
  <c r="M87" i="10"/>
  <c r="N87" i="10"/>
  <c r="O87" i="10"/>
  <c r="P87" i="10"/>
  <c r="Q87" i="10"/>
  <c r="R87" i="10"/>
  <c r="S87" i="10"/>
  <c r="T87" i="10"/>
  <c r="U87" i="10"/>
  <c r="V87" i="10"/>
  <c r="E88" i="10"/>
  <c r="F88" i="10"/>
  <c r="G88" i="10"/>
  <c r="H88" i="10"/>
  <c r="I88" i="10"/>
  <c r="J88" i="10"/>
  <c r="K88" i="10"/>
  <c r="L88" i="10"/>
  <c r="M88" i="10"/>
  <c r="N88" i="10"/>
  <c r="O88" i="10"/>
  <c r="P88" i="10"/>
  <c r="Q88" i="10"/>
  <c r="R88" i="10"/>
  <c r="S88" i="10"/>
  <c r="T88" i="10"/>
  <c r="U88" i="10"/>
  <c r="V88" i="10"/>
  <c r="E89" i="10"/>
  <c r="F89" i="10"/>
  <c r="G89" i="10"/>
  <c r="H89" i="10"/>
  <c r="I89" i="10"/>
  <c r="J89" i="10"/>
  <c r="K89" i="10"/>
  <c r="L89" i="10"/>
  <c r="M89" i="10"/>
  <c r="N89" i="10"/>
  <c r="O89" i="10"/>
  <c r="P89" i="10"/>
  <c r="Q89" i="10"/>
  <c r="R89" i="10"/>
  <c r="S89" i="10"/>
  <c r="T89" i="10"/>
  <c r="U89" i="10"/>
  <c r="V89" i="10"/>
  <c r="D74" i="10"/>
  <c r="D75" i="10"/>
  <c r="D76" i="10"/>
  <c r="D77" i="10"/>
  <c r="D78" i="10"/>
  <c r="D79" i="10"/>
  <c r="D80" i="10"/>
  <c r="D81" i="10"/>
  <c r="D82" i="10"/>
  <c r="D83" i="10"/>
  <c r="D84" i="10"/>
  <c r="D85" i="10"/>
  <c r="D86" i="10"/>
  <c r="D87" i="10"/>
  <c r="D88" i="10"/>
  <c r="D89" i="10"/>
  <c r="D64" i="10"/>
  <c r="D65" i="10"/>
  <c r="D66" i="10"/>
  <c r="D67" i="10"/>
  <c r="D68" i="10"/>
  <c r="D69" i="10"/>
  <c r="D70" i="10"/>
  <c r="D71" i="10"/>
  <c r="D72" i="10"/>
  <c r="D73" i="10"/>
  <c r="D63" i="10"/>
  <c r="W53" i="10" l="1"/>
  <c r="W52" i="10"/>
  <c r="E70" i="13"/>
  <c r="F70" i="13"/>
  <c r="G70" i="13"/>
  <c r="H70" i="13"/>
  <c r="I70" i="13"/>
  <c r="J70" i="13"/>
  <c r="K70" i="13"/>
  <c r="L70" i="13"/>
  <c r="M70" i="13"/>
  <c r="N70" i="13"/>
  <c r="O70" i="13"/>
  <c r="O75" i="13" s="1"/>
  <c r="P70" i="13"/>
  <c r="Q70" i="13"/>
  <c r="R70" i="13"/>
  <c r="S70" i="13"/>
  <c r="T70" i="13"/>
  <c r="U70" i="13"/>
  <c r="V70" i="13"/>
  <c r="W70" i="13"/>
  <c r="D70" i="13"/>
  <c r="Z84" i="13" s="1"/>
  <c r="Z54" i="13" s="1"/>
  <c r="W71" i="13"/>
  <c r="G71" i="13"/>
  <c r="H71" i="13"/>
  <c r="I71" i="13"/>
  <c r="I76" i="13" s="1"/>
  <c r="J71" i="13"/>
  <c r="K71" i="13"/>
  <c r="L71" i="13"/>
  <c r="M71" i="13"/>
  <c r="N71" i="13"/>
  <c r="O71" i="13"/>
  <c r="P71" i="13"/>
  <c r="Q71" i="13"/>
  <c r="R71" i="13"/>
  <c r="S71" i="13"/>
  <c r="T71" i="13"/>
  <c r="U71" i="13"/>
  <c r="V71" i="13"/>
  <c r="E71" i="13"/>
  <c r="F71" i="13"/>
  <c r="F76" i="13" s="1"/>
  <c r="D71" i="13"/>
  <c r="G72" i="13"/>
  <c r="H72" i="13"/>
  <c r="I72" i="13"/>
  <c r="I77" i="13" s="1"/>
  <c r="J72" i="13"/>
  <c r="J77" i="13" s="1"/>
  <c r="K72" i="13"/>
  <c r="L72" i="13"/>
  <c r="M72" i="13"/>
  <c r="N72" i="13"/>
  <c r="O72" i="13"/>
  <c r="P72" i="13"/>
  <c r="Q72" i="13"/>
  <c r="R72" i="13"/>
  <c r="S72" i="13"/>
  <c r="T72" i="13"/>
  <c r="U72" i="13"/>
  <c r="V72" i="13"/>
  <c r="W72" i="13"/>
  <c r="E72" i="13"/>
  <c r="F72" i="13"/>
  <c r="D72" i="13"/>
  <c r="E73" i="13"/>
  <c r="E78" i="13" s="1"/>
  <c r="F73" i="13"/>
  <c r="G73" i="13"/>
  <c r="H73" i="13"/>
  <c r="I73" i="13"/>
  <c r="J73" i="13"/>
  <c r="K73" i="13"/>
  <c r="L73" i="13"/>
  <c r="M73" i="13"/>
  <c r="N73" i="13"/>
  <c r="O73" i="13"/>
  <c r="O78" i="13" s="1"/>
  <c r="P73" i="13"/>
  <c r="P78" i="13" s="1"/>
  <c r="Q73" i="13"/>
  <c r="R73" i="13"/>
  <c r="S73" i="13"/>
  <c r="S78" i="13" s="1"/>
  <c r="T73" i="13"/>
  <c r="U73" i="13"/>
  <c r="V73" i="13"/>
  <c r="W73" i="13"/>
  <c r="D73" i="13"/>
  <c r="F78" i="13" l="1"/>
  <c r="Z87" i="13"/>
  <c r="L77" i="13"/>
  <c r="F77" i="13"/>
  <c r="U77" i="13"/>
  <c r="Z86" i="13"/>
  <c r="Z85" i="13"/>
  <c r="Z55" i="13" s="1"/>
  <c r="R76" i="13"/>
  <c r="R75" i="13"/>
  <c r="J78" i="13"/>
  <c r="P77" i="13"/>
  <c r="V75" i="13"/>
  <c r="V78" i="13"/>
  <c r="U75" i="13"/>
  <c r="R78" i="13"/>
  <c r="L75" i="13"/>
  <c r="Y86" i="13"/>
  <c r="Y56" i="13" s="1"/>
  <c r="Y87" i="13"/>
  <c r="Y57" i="13" s="1"/>
  <c r="N75" i="13"/>
  <c r="J75" i="13"/>
  <c r="F75" i="13"/>
  <c r="L76" i="13"/>
  <c r="S76" i="13"/>
  <c r="M76" i="13"/>
  <c r="Y85" i="13"/>
  <c r="Y55" i="13" s="1"/>
  <c r="J76" i="13"/>
  <c r="P75" i="13"/>
  <c r="Y84" i="13"/>
  <c r="Y54" i="13" s="1"/>
  <c r="N76" i="13"/>
  <c r="U76" i="13"/>
  <c r="O76" i="13"/>
  <c r="H75" i="13"/>
  <c r="Q75" i="13"/>
  <c r="G76" i="13"/>
  <c r="Q78" i="13"/>
  <c r="K75" i="13"/>
  <c r="I75" i="13"/>
  <c r="P76" i="13"/>
  <c r="S75" i="13"/>
  <c r="T78" i="13"/>
  <c r="U78" i="13"/>
  <c r="N78" i="13"/>
  <c r="L78" i="13"/>
  <c r="I78" i="13"/>
  <c r="G78" i="13"/>
  <c r="K77" i="13"/>
  <c r="O77" i="13"/>
  <c r="H77" i="13"/>
  <c r="T77" i="13"/>
  <c r="V77" i="13"/>
  <c r="R77" i="13"/>
  <c r="M77" i="13"/>
  <c r="X86" i="13"/>
  <c r="X56" i="13" s="1"/>
  <c r="W78" i="13"/>
  <c r="X78" i="13"/>
  <c r="E76" i="13"/>
  <c r="M78" i="13"/>
  <c r="S77" i="13"/>
  <c r="V76" i="13"/>
  <c r="W76" i="13"/>
  <c r="X76" i="13"/>
  <c r="E77" i="13"/>
  <c r="X84" i="13"/>
  <c r="X54" i="13" s="1"/>
  <c r="G77" i="13"/>
  <c r="X85" i="13"/>
  <c r="X55" i="13" s="1"/>
  <c r="H76" i="13"/>
  <c r="K78" i="13"/>
  <c r="Q77" i="13"/>
  <c r="T76" i="13"/>
  <c r="W75" i="13"/>
  <c r="X75" i="13"/>
  <c r="G75" i="13"/>
  <c r="K76" i="13"/>
  <c r="W77" i="13"/>
  <c r="X77" i="13"/>
  <c r="E75" i="13"/>
  <c r="M75" i="13"/>
  <c r="X87" i="13"/>
  <c r="X57" i="13" s="1"/>
  <c r="H78" i="13"/>
  <c r="N77" i="13"/>
  <c r="Q76" i="13"/>
  <c r="T75" i="13"/>
  <c r="F86" i="13"/>
  <c r="F56" i="13" s="1"/>
  <c r="U86" i="13"/>
  <c r="U56" i="13" s="1"/>
  <c r="Q86" i="13"/>
  <c r="Q56" i="13" s="1"/>
  <c r="M86" i="13"/>
  <c r="M56" i="13" s="1"/>
  <c r="I86" i="13"/>
  <c r="I56" i="13" s="1"/>
  <c r="T85" i="13"/>
  <c r="T55" i="13" s="1"/>
  <c r="P85" i="13"/>
  <c r="P55" i="13" s="1"/>
  <c r="L85" i="13"/>
  <c r="L55" i="13" s="1"/>
  <c r="H85" i="13"/>
  <c r="H55" i="13" s="1"/>
  <c r="V87" i="13"/>
  <c r="V57" i="13" s="1"/>
  <c r="R87" i="13"/>
  <c r="R57" i="13" s="1"/>
  <c r="N87" i="13"/>
  <c r="N57" i="13" s="1"/>
  <c r="J87" i="13"/>
  <c r="J57" i="13" s="1"/>
  <c r="F87" i="13"/>
  <c r="F57" i="13" s="1"/>
  <c r="T86" i="13"/>
  <c r="T56" i="13" s="1"/>
  <c r="P86" i="13"/>
  <c r="P56" i="13" s="1"/>
  <c r="L86" i="13"/>
  <c r="L56" i="13" s="1"/>
  <c r="V86" i="13"/>
  <c r="V56" i="13" s="1"/>
  <c r="R86" i="13"/>
  <c r="R56" i="13" s="1"/>
  <c r="N86" i="13"/>
  <c r="N56" i="13" s="1"/>
  <c r="J86" i="13"/>
  <c r="J56" i="13" s="1"/>
  <c r="U85" i="13"/>
  <c r="U55" i="13" s="1"/>
  <c r="Q85" i="13"/>
  <c r="Q55" i="13" s="1"/>
  <c r="M85" i="13"/>
  <c r="M55" i="13" s="1"/>
  <c r="I85" i="13"/>
  <c r="I55" i="13" s="1"/>
  <c r="I84" i="13"/>
  <c r="I54" i="13" s="1"/>
  <c r="U87" i="13"/>
  <c r="U57" i="13" s="1"/>
  <c r="Q87" i="13"/>
  <c r="Q57" i="13" s="1"/>
  <c r="M87" i="13"/>
  <c r="M57" i="13" s="1"/>
  <c r="I87" i="13"/>
  <c r="I57" i="13" s="1"/>
  <c r="T87" i="13"/>
  <c r="T57" i="13" s="1"/>
  <c r="P87" i="13"/>
  <c r="P57" i="13" s="1"/>
  <c r="L87" i="13"/>
  <c r="L57" i="13" s="1"/>
  <c r="H87" i="13"/>
  <c r="H57" i="13" s="1"/>
  <c r="W87" i="13"/>
  <c r="W57" i="13" s="1"/>
  <c r="S87" i="13"/>
  <c r="S57" i="13" s="1"/>
  <c r="O87" i="13"/>
  <c r="O57" i="13" s="1"/>
  <c r="K87" i="13"/>
  <c r="K57" i="13" s="1"/>
  <c r="G87" i="13"/>
  <c r="G57" i="13" s="1"/>
  <c r="L84" i="13"/>
  <c r="L54" i="13" s="1"/>
  <c r="W84" i="13"/>
  <c r="W54" i="13" s="1"/>
  <c r="O84" i="13"/>
  <c r="O54" i="13" s="1"/>
  <c r="G84" i="13"/>
  <c r="G54" i="13" s="1"/>
  <c r="H86" i="13"/>
  <c r="H56" i="13" s="1"/>
  <c r="S85" i="13"/>
  <c r="S55" i="13" s="1"/>
  <c r="O85" i="13"/>
  <c r="O55" i="13" s="1"/>
  <c r="K85" i="13"/>
  <c r="K55" i="13" s="1"/>
  <c r="G85" i="13"/>
  <c r="G55" i="13" s="1"/>
  <c r="V84" i="13"/>
  <c r="V54" i="13" s="1"/>
  <c r="R84" i="13"/>
  <c r="R54" i="13" s="1"/>
  <c r="N84" i="13"/>
  <c r="N54" i="13" s="1"/>
  <c r="J84" i="13"/>
  <c r="J54" i="13" s="1"/>
  <c r="F84" i="13"/>
  <c r="F54" i="13" s="1"/>
  <c r="T84" i="13"/>
  <c r="T54" i="13" s="1"/>
  <c r="P84" i="13"/>
  <c r="P54" i="13" s="1"/>
  <c r="H84" i="13"/>
  <c r="H54" i="13" s="1"/>
  <c r="F85" i="13"/>
  <c r="F55" i="13" s="1"/>
  <c r="S84" i="13"/>
  <c r="S54" i="13" s="1"/>
  <c r="K84" i="13"/>
  <c r="K54" i="13" s="1"/>
  <c r="W86" i="13"/>
  <c r="W56" i="13" s="1"/>
  <c r="S86" i="13"/>
  <c r="S56" i="13" s="1"/>
  <c r="O86" i="13"/>
  <c r="O56" i="13" s="1"/>
  <c r="K86" i="13"/>
  <c r="K56" i="13" s="1"/>
  <c r="G86" i="13"/>
  <c r="G56" i="13" s="1"/>
  <c r="V85" i="13"/>
  <c r="V55" i="13" s="1"/>
  <c r="R85" i="13"/>
  <c r="R55" i="13" s="1"/>
  <c r="N85" i="13"/>
  <c r="N55" i="13" s="1"/>
  <c r="J85" i="13"/>
  <c r="J55" i="13" s="1"/>
  <c r="W85" i="13"/>
  <c r="W55" i="13" s="1"/>
  <c r="U84" i="13"/>
  <c r="U54" i="13" s="1"/>
  <c r="Q84" i="13"/>
  <c r="Q54" i="13" s="1"/>
  <c r="M84" i="13"/>
  <c r="M54" i="13" s="1"/>
  <c r="D57" i="13"/>
  <c r="D56" i="13"/>
  <c r="D55" i="13"/>
  <c r="E57" i="13"/>
  <c r="E86" i="13"/>
  <c r="E56" i="13" s="1"/>
  <c r="E85" i="13"/>
  <c r="E55" i="13" s="1"/>
  <c r="E84" i="13"/>
  <c r="E54" i="13" s="1"/>
  <c r="V49" i="12" l="1"/>
  <c r="V50" i="12"/>
  <c r="V51" i="12"/>
  <c r="V52" i="12"/>
  <c r="V53" i="12"/>
  <c r="U49" i="12"/>
  <c r="U50" i="12"/>
  <c r="U51" i="12"/>
  <c r="U52" i="12"/>
  <c r="U53" i="12"/>
  <c r="T49" i="12"/>
  <c r="T50" i="12"/>
  <c r="T51" i="12"/>
  <c r="T52" i="12"/>
  <c r="T53" i="12"/>
  <c r="S49" i="12"/>
  <c r="S50" i="12"/>
  <c r="S51" i="12"/>
  <c r="S52" i="12"/>
  <c r="S53" i="12"/>
  <c r="R49" i="12"/>
  <c r="R50" i="12"/>
  <c r="R51" i="12"/>
  <c r="R52" i="12"/>
  <c r="R53" i="12"/>
  <c r="Q49" i="12"/>
  <c r="Q50" i="12"/>
  <c r="Q51" i="12"/>
  <c r="Q52" i="12"/>
  <c r="Q53" i="12"/>
  <c r="P49" i="12"/>
  <c r="P50" i="12"/>
  <c r="P51" i="12"/>
  <c r="P52" i="12"/>
  <c r="P53" i="12"/>
  <c r="O49" i="12"/>
  <c r="O50" i="12"/>
  <c r="O51" i="12"/>
  <c r="O52" i="12"/>
  <c r="O53" i="12"/>
  <c r="N49" i="12"/>
  <c r="N50" i="12"/>
  <c r="N51" i="12"/>
  <c r="N52" i="12"/>
  <c r="N53" i="12"/>
  <c r="M49" i="12"/>
  <c r="M50" i="12"/>
  <c r="M51" i="12"/>
  <c r="M52" i="12"/>
  <c r="M53" i="12"/>
  <c r="L49" i="12"/>
  <c r="L50" i="12"/>
  <c r="L51" i="12"/>
  <c r="L52" i="12"/>
  <c r="L53" i="12"/>
  <c r="K49" i="12"/>
  <c r="K50" i="12"/>
  <c r="K51" i="12"/>
  <c r="K52" i="12"/>
  <c r="K53" i="12"/>
  <c r="J49" i="12"/>
  <c r="J50" i="12"/>
  <c r="J51" i="12"/>
  <c r="J52" i="12"/>
  <c r="J53" i="12"/>
  <c r="I49" i="12"/>
  <c r="I50" i="12"/>
  <c r="I51" i="12"/>
  <c r="I52" i="12"/>
  <c r="I53" i="12"/>
  <c r="H49" i="12"/>
  <c r="H50" i="12"/>
  <c r="H51" i="12"/>
  <c r="H52" i="12"/>
  <c r="H53" i="12"/>
  <c r="G49" i="12"/>
  <c r="G50" i="12"/>
  <c r="G51" i="12"/>
  <c r="G52" i="12"/>
  <c r="G53" i="12"/>
  <c r="F49" i="12"/>
  <c r="F50" i="12"/>
  <c r="F51" i="12"/>
  <c r="F52" i="12"/>
  <c r="F53" i="12"/>
  <c r="E49" i="12"/>
  <c r="E50" i="12"/>
  <c r="E51" i="12"/>
  <c r="E52" i="12"/>
  <c r="E53" i="12"/>
  <c r="D53" i="12"/>
  <c r="D51" i="12"/>
  <c r="D59" i="12" s="1"/>
  <c r="D100" i="12" s="1"/>
  <c r="E52" i="10"/>
  <c r="F52" i="10"/>
  <c r="G52" i="10"/>
  <c r="H52" i="10"/>
  <c r="I52" i="10"/>
  <c r="J52" i="10"/>
  <c r="K52" i="10"/>
  <c r="L52" i="10"/>
  <c r="M52" i="10"/>
  <c r="N52" i="10"/>
  <c r="O52" i="10"/>
  <c r="P52" i="10"/>
  <c r="Q52" i="10"/>
  <c r="R52" i="10"/>
  <c r="S52" i="10"/>
  <c r="T52" i="10"/>
  <c r="U52" i="10"/>
  <c r="V52" i="10"/>
  <c r="E53" i="10"/>
  <c r="F53" i="10"/>
  <c r="G53" i="10"/>
  <c r="H53" i="10"/>
  <c r="I53" i="10"/>
  <c r="J53" i="10"/>
  <c r="K53" i="10"/>
  <c r="L53" i="10"/>
  <c r="M53" i="10"/>
  <c r="N53" i="10"/>
  <c r="O53" i="10"/>
  <c r="P53" i="10"/>
  <c r="Q53" i="10"/>
  <c r="R53" i="10"/>
  <c r="S53" i="10"/>
  <c r="T53" i="10"/>
  <c r="U53" i="10"/>
  <c r="V53" i="10"/>
  <c r="D53" i="10"/>
  <c r="AA53" i="10" s="1"/>
  <c r="D52" i="10"/>
  <c r="AA52" i="10" s="1"/>
  <c r="E54" i="10"/>
  <c r="F54" i="10"/>
  <c r="G54" i="10"/>
  <c r="H54" i="10"/>
  <c r="I54" i="10"/>
  <c r="J54" i="10"/>
  <c r="K54" i="10"/>
  <c r="L54" i="10"/>
  <c r="M54" i="10"/>
  <c r="N54" i="10"/>
  <c r="O54" i="10"/>
  <c r="P54" i="10"/>
  <c r="Q54" i="10"/>
  <c r="R54" i="10"/>
  <c r="S54" i="10"/>
  <c r="T54" i="10"/>
  <c r="U54" i="10"/>
  <c r="V54" i="10"/>
  <c r="E55" i="10"/>
  <c r="F55" i="10"/>
  <c r="G55" i="10"/>
  <c r="H55" i="10"/>
  <c r="I55" i="10"/>
  <c r="J55" i="10"/>
  <c r="K55" i="10"/>
  <c r="L55" i="10"/>
  <c r="M55" i="10"/>
  <c r="N55" i="10"/>
  <c r="O55" i="10"/>
  <c r="P55" i="10"/>
  <c r="Q55" i="10"/>
  <c r="R55" i="10"/>
  <c r="S55" i="10"/>
  <c r="T55" i="10"/>
  <c r="U55" i="10"/>
  <c r="V55" i="10"/>
  <c r="D55" i="10"/>
  <c r="D54" i="10"/>
  <c r="AA54" i="10" s="1"/>
  <c r="E51" i="10"/>
  <c r="F51" i="10"/>
  <c r="G51" i="10"/>
  <c r="H51" i="10"/>
  <c r="I51" i="10"/>
  <c r="J51" i="10"/>
  <c r="K51" i="10"/>
  <c r="L51" i="10"/>
  <c r="M51" i="10"/>
  <c r="N51" i="10"/>
  <c r="O51" i="10"/>
  <c r="P51" i="10"/>
  <c r="Q51" i="10"/>
  <c r="R51" i="10"/>
  <c r="S51" i="10"/>
  <c r="T51" i="10"/>
  <c r="U51" i="10"/>
  <c r="V51" i="10"/>
  <c r="D51" i="10"/>
  <c r="AA51" i="10" s="1"/>
  <c r="E50" i="10"/>
  <c r="F50" i="10"/>
  <c r="G50" i="10"/>
  <c r="H50" i="10"/>
  <c r="I50" i="10"/>
  <c r="J50" i="10"/>
  <c r="K50" i="10"/>
  <c r="L50" i="10"/>
  <c r="M50" i="10"/>
  <c r="N50" i="10"/>
  <c r="O50" i="10"/>
  <c r="P50" i="10"/>
  <c r="Q50" i="10"/>
  <c r="R50" i="10"/>
  <c r="S50" i="10"/>
  <c r="T50" i="10"/>
  <c r="U50" i="10"/>
  <c r="V50" i="10"/>
  <c r="D50" i="10"/>
  <c r="H60" i="12" l="1"/>
  <c r="H101" i="12" s="1"/>
  <c r="AA50" i="10"/>
  <c r="AB50" i="10" s="1"/>
  <c r="Q59" i="12"/>
  <c r="Q100" i="12" s="1"/>
  <c r="H58" i="10"/>
  <c r="AA55" i="10"/>
  <c r="D60" i="12"/>
  <c r="D101" i="12" s="1"/>
  <c r="L60" i="12"/>
  <c r="L101" i="12" s="1"/>
  <c r="P60" i="12"/>
  <c r="P101" i="12" s="1"/>
  <c r="J60" i="12"/>
  <c r="J101" i="12" s="1"/>
  <c r="S60" i="12"/>
  <c r="S101" i="12" s="1"/>
  <c r="N60" i="12"/>
  <c r="N101" i="12" s="1"/>
  <c r="I59" i="12"/>
  <c r="I100" i="12" s="1"/>
  <c r="U59" i="12"/>
  <c r="U100" i="12" s="1"/>
  <c r="G59" i="12"/>
  <c r="G100" i="12" s="1"/>
  <c r="AB51" i="10"/>
  <c r="AB54" i="10"/>
  <c r="AB53" i="10"/>
  <c r="AB52" i="10"/>
  <c r="K60" i="12"/>
  <c r="K101" i="12" s="1"/>
  <c r="T59" i="12"/>
  <c r="T100" i="12" s="1"/>
  <c r="E60" i="12"/>
  <c r="E101" i="12" s="1"/>
  <c r="N59" i="12"/>
  <c r="N100" i="12" s="1"/>
  <c r="U60" i="12"/>
  <c r="U101" i="12" s="1"/>
  <c r="K59" i="12"/>
  <c r="K100" i="12" s="1"/>
  <c r="R60" i="12"/>
  <c r="R101" i="12" s="1"/>
  <c r="H59" i="12"/>
  <c r="H100" i="12" s="1"/>
  <c r="O60" i="12"/>
  <c r="O101" i="12" s="1"/>
  <c r="I60" i="12"/>
  <c r="I101" i="12" s="1"/>
  <c r="R59" i="12"/>
  <c r="R100" i="12" s="1"/>
  <c r="F60" i="12"/>
  <c r="F101" i="12" s="1"/>
  <c r="O59" i="12"/>
  <c r="O100" i="12" s="1"/>
  <c r="V60" i="12"/>
  <c r="V101" i="12" s="1"/>
  <c r="H59" i="10"/>
  <c r="AB55" i="10"/>
  <c r="L59" i="12"/>
  <c r="L100" i="12" s="1"/>
  <c r="E59" i="12"/>
  <c r="E100" i="12" s="1"/>
  <c r="F59" i="12"/>
  <c r="F100" i="12" s="1"/>
  <c r="M60" i="12"/>
  <c r="M101" i="12" s="1"/>
  <c r="V59" i="12"/>
  <c r="V100" i="12" s="1"/>
  <c r="S59" i="12"/>
  <c r="S100" i="12" s="1"/>
  <c r="G60" i="12"/>
  <c r="G101" i="12" s="1"/>
  <c r="P59" i="12"/>
  <c r="P100" i="12" s="1"/>
  <c r="M59" i="12"/>
  <c r="M100" i="12" s="1"/>
  <c r="T60" i="12"/>
  <c r="T101" i="12" s="1"/>
  <c r="J59" i="12"/>
  <c r="J100" i="12" s="1"/>
  <c r="Q60" i="12"/>
  <c r="Q101" i="12" s="1"/>
  <c r="G54" i="12"/>
  <c r="F54" i="12"/>
  <c r="S54" i="12"/>
  <c r="I54" i="12"/>
  <c r="R54" i="12"/>
  <c r="H54" i="12"/>
  <c r="E54" i="12"/>
  <c r="D54" i="12"/>
  <c r="D98" i="12" s="1"/>
  <c r="O54" i="12"/>
  <c r="V54" i="12"/>
  <c r="U54" i="12"/>
  <c r="Q54" i="12"/>
  <c r="T54" i="12"/>
  <c r="N54" i="12"/>
  <c r="K54" i="12"/>
  <c r="P54" i="12"/>
  <c r="J54" i="12"/>
  <c r="M54" i="12"/>
  <c r="L54" i="12"/>
  <c r="M98" i="12" l="1"/>
  <c r="M61" i="12"/>
  <c r="L98" i="12"/>
  <c r="L61" i="12"/>
  <c r="J98" i="12"/>
  <c r="J61" i="12"/>
  <c r="S61" i="12"/>
  <c r="S98" i="12"/>
  <c r="K61" i="12"/>
  <c r="K98" i="12"/>
  <c r="N98" i="12"/>
  <c r="N61" i="12"/>
  <c r="U61" i="12"/>
  <c r="U98" i="12"/>
  <c r="V61" i="12"/>
  <c r="V98" i="12"/>
  <c r="W61" i="12"/>
  <c r="F61" i="12"/>
  <c r="F98" i="12"/>
  <c r="G61" i="12"/>
  <c r="G98" i="12"/>
  <c r="T61" i="12"/>
  <c r="T98" i="12"/>
  <c r="O98" i="12"/>
  <c r="O61" i="12"/>
  <c r="R98" i="12"/>
  <c r="R61" i="12"/>
  <c r="P98" i="12"/>
  <c r="P61" i="12"/>
  <c r="Q98" i="12"/>
  <c r="Q61" i="12"/>
  <c r="E61" i="12"/>
  <c r="E98" i="12"/>
  <c r="H61" i="12"/>
  <c r="H98" i="12"/>
  <c r="I61" i="12"/>
  <c r="I98" i="12"/>
</calcChain>
</file>

<file path=xl/sharedStrings.xml><?xml version="1.0" encoding="utf-8"?>
<sst xmlns="http://schemas.openxmlformats.org/spreadsheetml/2006/main" count="1666" uniqueCount="215">
  <si>
    <t>2000</t>
  </si>
  <si>
    <t>2001</t>
  </si>
  <si>
    <t>2002</t>
  </si>
  <si>
    <t>2003</t>
  </si>
  <si>
    <t>2004</t>
  </si>
  <si>
    <t>2005</t>
  </si>
  <si>
    <t>2006</t>
  </si>
  <si>
    <t>2007</t>
  </si>
  <si>
    <t>2008</t>
  </si>
  <si>
    <t>2009</t>
  </si>
  <si>
    <t>2010</t>
  </si>
  <si>
    <t>2011</t>
  </si>
  <si>
    <t>2012</t>
  </si>
  <si>
    <t xml:space="preserve">Waste management </t>
  </si>
  <si>
    <t>Wastewater management</t>
  </si>
  <si>
    <t>Management of waters</t>
  </si>
  <si>
    <t>Agriculture, forestry and fishing</t>
  </si>
  <si>
    <t>Mining and quarrying; manufacturing</t>
  </si>
  <si>
    <t>Construction</t>
  </si>
  <si>
    <t>Services</t>
  </si>
  <si>
    <t>Waste management</t>
  </si>
  <si>
    <t>Other environmental protection</t>
  </si>
  <si>
    <t>Management of energy resources</t>
  </si>
  <si>
    <t>(thousand full-time equivalents)</t>
  </si>
  <si>
    <t>Total</t>
  </si>
  <si>
    <t>(%)</t>
  </si>
  <si>
    <t xml:space="preserve">Energy and water supply, sewerage and waste services </t>
  </si>
  <si>
    <t>Bookmark</t>
  </si>
  <si>
    <t>Mining, quarrying and manufacturing</t>
  </si>
  <si>
    <t>Energy and water supply, sewerage and waste services</t>
  </si>
  <si>
    <t>(2000 = 100)</t>
  </si>
  <si>
    <t>Environment</t>
  </si>
  <si>
    <t>Environmental economy - employment and growth</t>
  </si>
  <si>
    <t>Employment 
(thousand full-time equivalents)</t>
  </si>
  <si>
    <t>Environmental economy: employment (') (²)</t>
  </si>
  <si>
    <t>Overall economy: gross domestic product (³)</t>
  </si>
  <si>
    <t>Environmental economy: gross value added (') (³)</t>
  </si>
  <si>
    <t>Water saving</t>
  </si>
  <si>
    <t>Renewable energy and energy efficiency</t>
  </si>
  <si>
    <t>Total environmental protection and resource management activities</t>
  </si>
  <si>
    <t>Protection of ambient air and climate</t>
  </si>
  <si>
    <t>Protection of climate and ozone layer</t>
  </si>
  <si>
    <t>:</t>
  </si>
  <si>
    <t/>
  </si>
  <si>
    <t>Protection and remediation of soil, groundwater and surface water</t>
  </si>
  <si>
    <t>Noise and vibration abatement (excluding workplace protection)</t>
  </si>
  <si>
    <t>Protection of biodiversity and landscapes</t>
  </si>
  <si>
    <t>Protection against radiation; environmental research and development; other environmental protection activities</t>
  </si>
  <si>
    <t>Protection against radiation (excluding external safety)</t>
  </si>
  <si>
    <t>Environmental research and development</t>
  </si>
  <si>
    <t>Environmental research and development for the protection of atmosphere and climate</t>
  </si>
  <si>
    <t>Other environmental protection activities</t>
  </si>
  <si>
    <t>Production of energy from renewable sources</t>
  </si>
  <si>
    <t>Heat/energy saving and management</t>
  </si>
  <si>
    <t>GEO (Labels)</t>
  </si>
  <si>
    <t>CEPAREMA (Labels)</t>
  </si>
  <si>
    <t>European Union - 27 countries (from 2020)</t>
  </si>
  <si>
    <t>(²) In full-time equivalents</t>
  </si>
  <si>
    <t>(¹) Eurostat estimates</t>
  </si>
  <si>
    <t>Data</t>
  </si>
  <si>
    <t>Overall economy: employment (⁴)</t>
  </si>
  <si>
    <t>(⁴) Thousand persons</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</si>
  <si>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</si>
  <si>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</si>
  <si>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</si>
  <si>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</si>
  <si>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</si>
  <si>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</si>
  <si>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</si>
  <si>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</si>
  <si>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</si>
  <si>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</si>
  <si>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</si>
  <si>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</si>
  <si>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</si>
  <si>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</si>
  <si>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</si>
  <si>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</si>
  <si>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</si>
  <si>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</si>
  <si>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Environmental economy – statistics on employment and growth</t>
  </si>
  <si>
    <t>env_ac_egss2</t>
  </si>
  <si>
    <t>env_ac_egss1</t>
  </si>
  <si>
    <t>nama_10_a10_e</t>
  </si>
  <si>
    <t>nama_10_gdp</t>
  </si>
  <si>
    <t>Index calculation</t>
  </si>
  <si>
    <t xml:space="preserve">Dataset: </t>
  </si>
  <si>
    <t xml:space="preserve">Last updated: </t>
  </si>
  <si>
    <t>Time frequency</t>
  </si>
  <si>
    <t>Annual</t>
  </si>
  <si>
    <t>Unit of measure</t>
  </si>
  <si>
    <t>National accounts indicator (ESA 2010)</t>
  </si>
  <si>
    <t>Gross domestic product at market prices</t>
  </si>
  <si>
    <t>TIME</t>
  </si>
  <si>
    <t>2013</t>
  </si>
  <si>
    <t>2014</t>
  </si>
  <si>
    <t>2015</t>
  </si>
  <si>
    <t>2016</t>
  </si>
  <si>
    <t>2017</t>
  </si>
  <si>
    <t>2018</t>
  </si>
  <si>
    <t>2019</t>
  </si>
  <si>
    <t>2020</t>
  </si>
  <si>
    <t>Special value</t>
  </si>
  <si>
    <t>not available</t>
  </si>
  <si>
    <t>Thousand persons</t>
  </si>
  <si>
    <t>Statistical classification of economic activities in the European Community (NACE Rev. 2)</t>
  </si>
  <si>
    <t>Total - all NACE activities</t>
  </si>
  <si>
    <t>Total employment domestic concept</t>
  </si>
  <si>
    <t>Classifications of environmental activities: environmental protection activities (CEPA) and resource management activities (CReMA)</t>
  </si>
  <si>
    <t>Type of expenditure</t>
  </si>
  <si>
    <t>Total environmental goods and services sector</t>
  </si>
  <si>
    <t>Full-time equivalent (FTE)</t>
  </si>
  <si>
    <t>Value added, gross</t>
  </si>
  <si>
    <t>EXTRACTED FROM INTERNAL DATABASE</t>
  </si>
  <si>
    <t>Data Figure 1</t>
  </si>
  <si>
    <t>Management of forest resources</t>
  </si>
  <si>
    <t>Management of forest areas</t>
  </si>
  <si>
    <t>Minimisation of the intake of forest resources</t>
  </si>
  <si>
    <t>Management of wild flora and fauna</t>
  </si>
  <si>
    <t>Minimisation of the use of fossil energy as raw materials</t>
  </si>
  <si>
    <t>Management of minerals</t>
  </si>
  <si>
    <t>Research and development activities for resource management</t>
  </si>
  <si>
    <t>Research and development activities for the production of energy from renewable sources</t>
  </si>
  <si>
    <t>Other resource management activities</t>
  </si>
  <si>
    <t>Management of wild flora and fauna; research and development activities for resource management; other resource management activities</t>
  </si>
  <si>
    <t>Geopolitical entity (reporting)</t>
  </si>
  <si>
    <t>CEPAREMA (Codes)</t>
  </si>
  <si>
    <t>TOTAL</t>
  </si>
  <si>
    <t>CEPA1</t>
  </si>
  <si>
    <t>CEPA112_122</t>
  </si>
  <si>
    <t>CEPA2</t>
  </si>
  <si>
    <t>CEPA3</t>
  </si>
  <si>
    <t>CEPA4</t>
  </si>
  <si>
    <t>CEPA5</t>
  </si>
  <si>
    <t>CEPA6</t>
  </si>
  <si>
    <t>CEPA7-9</t>
  </si>
  <si>
    <t>CEPA7</t>
  </si>
  <si>
    <t>CEPA8</t>
  </si>
  <si>
    <t>CEPA812</t>
  </si>
  <si>
    <t>CEPA9</t>
  </si>
  <si>
    <t>CREMA10</t>
  </si>
  <si>
    <t>CREMA11</t>
  </si>
  <si>
    <t>CREMA11A</t>
  </si>
  <si>
    <t>CREMA11B</t>
  </si>
  <si>
    <t>CREMA12</t>
  </si>
  <si>
    <t>CREMA13</t>
  </si>
  <si>
    <t>CREMA13A</t>
  </si>
  <si>
    <t>CREMA13B</t>
  </si>
  <si>
    <t>CREMA13C</t>
  </si>
  <si>
    <t>CREMA14</t>
  </si>
  <si>
    <t>CREMA15</t>
  </si>
  <si>
    <t>CREMA15A</t>
  </si>
  <si>
    <t>CREMA16</t>
  </si>
  <si>
    <t>CREMA12_15_16</t>
  </si>
  <si>
    <t>Data Figure 2</t>
  </si>
  <si>
    <t>Time</t>
  </si>
  <si>
    <t>NA_ITEM (Labels)</t>
  </si>
  <si>
    <t>Output</t>
  </si>
  <si>
    <t>UNIT (Labels)</t>
  </si>
  <si>
    <t>Million euro</t>
  </si>
  <si>
    <t>NACE_R2 (Labels)</t>
  </si>
  <si>
    <t>Electricity, gas, steam and air conditioning supply; water supply; sewerage, waste management and remediation activities</t>
  </si>
  <si>
    <t>Factor</t>
  </si>
  <si>
    <t>TOT_CEPA</t>
  </si>
  <si>
    <t>Total environmental protection activities</t>
  </si>
  <si>
    <t>TOT_CREMA</t>
  </si>
  <si>
    <t>Total resource management activities</t>
  </si>
  <si>
    <t>Data Figure 4</t>
  </si>
  <si>
    <t>Note: Data for EU are estimated by Eurostat.</t>
  </si>
  <si>
    <t>Output
(€ billion)</t>
  </si>
  <si>
    <t>Gross value added
(€ billion)</t>
  </si>
  <si>
    <t>(€ billion)</t>
  </si>
  <si>
    <t>Production, value added and employment by industry groups in the environmental goods and services sector [ENV_AC_EGSS3]</t>
  </si>
  <si>
    <t>Employment by A*10 industry breakdowns [NAMA_10_A10_E__custom_5161771]</t>
  </si>
  <si>
    <t>Employment in the environmental goods and services sector [ENV_AC_EGSS1]</t>
  </si>
  <si>
    <t>Production, value added and exports in the environmental goods and services sector [ENV_AC_EGSS2]</t>
  </si>
  <si>
    <t>Data Table 1 and Figure 3</t>
  </si>
  <si>
    <t>protection</t>
  </si>
  <si>
    <t>resource</t>
  </si>
  <si>
    <t>€/FTE</t>
  </si>
  <si>
    <t>environmental protection activities</t>
  </si>
  <si>
    <t>resource management activities</t>
  </si>
  <si>
    <t>change from year to year</t>
  </si>
  <si>
    <t>Current prices, million euro</t>
  </si>
  <si>
    <t>Share environment GVA in GDP</t>
  </si>
  <si>
    <t>Share env protection GVA in GDP</t>
  </si>
  <si>
    <t>Share resource management GVA in GDP</t>
  </si>
  <si>
    <t>Development of key indicators for the environmental economy and the overall economy, EU, 2000–2021</t>
  </si>
  <si>
    <t>2021</t>
  </si>
  <si>
    <t>Statistics | Eurostat (europa.eu)</t>
  </si>
  <si>
    <t>Data extracted on 26/03/2024 14:11:07 from [ESTAT]</t>
  </si>
  <si>
    <t>Data extracted on 26/03/2024 14:18:58 from [ESTAT]</t>
  </si>
  <si>
    <t>GDP and main components (output, expenditure and income) [NAMA_10_GDP__custom_10576936]</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</si>
  <si>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Environmental economy - statistics on employment and growth</t>
    </r>
    <r>
      <rPr>
        <sz val="10"/>
        <color theme="1"/>
        <rFont val="Arial"/>
        <family val="2"/>
      </rPr>
      <t>' and contains the figures and underlying data used in the article.</t>
    </r>
  </si>
  <si>
    <r>
      <t>Source:</t>
    </r>
    <r>
      <rPr>
        <sz val="10"/>
        <rFont val="Arial"/>
        <family val="2"/>
      </rPr>
      <t xml:space="preserve"> Eurostat (online data codes: nama_10_a10_e, nama_10_gdp, env_ac_egss1, env_ac_egss2)</t>
    </r>
  </si>
  <si>
    <r>
      <t>Source:</t>
    </r>
    <r>
      <rPr>
        <sz val="10"/>
        <rFont val="Arial"/>
        <family val="2"/>
      </rPr>
      <t xml:space="preserve"> Eurostat (online data code: env_ac_egss1)</t>
    </r>
  </si>
  <si>
    <r>
      <t>Source:</t>
    </r>
    <r>
      <rPr>
        <sz val="10"/>
        <rFont val="Arial"/>
        <family val="2"/>
      </rPr>
      <t xml:space="preserve"> Eurostat (online data code: env_ac_egss3)</t>
    </r>
  </si>
  <si>
    <r>
      <t>Source:</t>
    </r>
    <r>
      <rPr>
        <sz val="10"/>
        <rFont val="Arial"/>
        <family val="2"/>
      </rPr>
      <t xml:space="preserve"> Eurostat (online data code: env_ac_egss2)</t>
    </r>
  </si>
  <si>
    <r>
      <t xml:space="preserve">Data extracted </t>
    </r>
    <r>
      <rPr>
        <sz val="10"/>
        <color rgb="FFFF0000"/>
        <rFont val="Arial"/>
        <family val="2"/>
      </rPr>
      <t>FROM INTERNAL DATABASE BEFORE PUBLICATION</t>
    </r>
  </si>
  <si>
    <t>GDP and main components (output, expenditure and income) [NAMA_10_GDP__custom_10590381]</t>
  </si>
  <si>
    <t>percentage change to previous year</t>
  </si>
  <si>
    <t>average change</t>
  </si>
  <si>
    <t>2022</t>
  </si>
  <si>
    <t>Million euro, chain-linked volumes, reference year 2015 (at 2015 exchange rates)</t>
  </si>
  <si>
    <t>Chain linked volumes, index 2015=100</t>
  </si>
  <si>
    <t>(³) Index compiled for chain-linked volumes data in € million (reference year 2015; at 2015 exchange rates)</t>
  </si>
  <si>
    <t>April 2025</t>
  </si>
  <si>
    <t>Employment in the environmental economy, by domain, EU, 2000–2022</t>
  </si>
  <si>
    <t>Table 1: Employment, production and value added in the environmental economy, by activity, EU, 2022</t>
  </si>
  <si>
    <t>Gross value added of the environmental economy, by activity, EU, 2022</t>
  </si>
  <si>
    <t>Gross value added of the environmental economy, by domain, EU, 2000–2022</t>
  </si>
  <si>
    <t>2022-2000</t>
  </si>
  <si>
    <t>2022-2015</t>
  </si>
  <si>
    <t>average annual change</t>
  </si>
  <si>
    <t>Data extracted on 10/04/2025 15:14:51 from [ESTAT]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</si>
</sst>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
    <numFmt numFmtId="166" formatCode="#,##0_i"/>
    <numFmt numFmtId="167" formatCode="#,##0.0_i"/>
    <numFmt numFmtId="168" formatCode="#,##0.##########"/>
    <numFmt numFmtId="169" formatCode="0.0"/>
    <numFmt numFmtId="170" formatCode="0.0%"/>
  </numFmts>
  <fonts count="22" x14ac:knownFonts="1">
    <font>
      <sz val="9"/>
      <name val="Arial"/>
      <family val="2"/>
    </font>
    <font>
      <sz val="11"/>
      <name val="Arial"/>
      <family val="2"/>
    </font>
    <font>
      <sz val="11"/>
      <name val="Arial"/>
      <family val="2"/>
    </font>
    <font>
      <sz val="9"/>
      <name val="Arial"/>
      <family val="2"/>
    </font>
    <font>
      <sz val="11"/>
      <color theme="1"/>
      <name val="Calibri"/>
      <family val="2"/>
      <scheme val="minor"/>
    </font>
    <font>
      <sz val="11"/>
      <name val="Arial"/>
      <family val="2"/>
    </font>
    <font>
      <u/>
      <sz val="9"/>
      <color theme="10"/>
      <name val="Arial"/>
      <family val="2"/>
    </font>
    <font>
      <sz val="10"/>
      <color theme="1"/>
      <name val="Arial"/>
      <family val="2"/>
    </font>
    <font>
      <sz val="10"/>
      <name val="Arial"/>
      <family val="2"/>
    </font>
    <font>
      <sz val="8"/>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name val="Arial"/>
      <family val="2"/>
    </font>
    <font>
      <i/>
      <sz val="10"/>
      <name val="Arial"/>
      <family val="2"/>
    </font>
    <font>
      <sz val="10"/>
      <color theme="0" tint="-0.249977111117893"/>
      <name val="Arial"/>
      <family val="2"/>
    </font>
    <font>
      <b/>
      <sz val="10"/>
      <color indexed="9"/>
      <name val="Arial"/>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rgb="FFDCE6F1"/>
      </patternFill>
    </fill>
    <fill>
      <patternFill patternType="solid">
        <fgColor rgb="FFF6F6F6"/>
      </patternFill>
    </fill>
    <fill>
      <patternFill patternType="solid">
        <fgColor rgb="FF0096DC"/>
      </patternFill>
    </fill>
    <fill>
      <patternFill patternType="mediumGray">
        <bgColor indexed="22"/>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rgb="FF4669AF"/>
      </patternFill>
    </fill>
  </fills>
  <borders count="9">
    <border>
      <left/>
      <right/>
      <top/>
      <bottom/>
      <diagonal/>
    </border>
    <border>
      <left/>
      <right/>
      <top style="thin">
        <color rgb="FF000000"/>
      </top>
      <bottom/>
      <diagonal/>
    </border>
    <border>
      <left/>
      <right/>
      <top style="hair">
        <color rgb="FFC0C0C0"/>
      </top>
      <bottom style="hair">
        <color rgb="FFC0C0C0"/>
      </bottom>
      <diagonal/>
    </border>
    <border>
      <left/>
      <right/>
      <top style="hair">
        <color rgb="FFC0C0C0"/>
      </top>
      <bottom style="thin">
        <color indexed="64"/>
      </bottom>
      <diagonal/>
    </border>
    <border>
      <left/>
      <right/>
      <top/>
      <bottom style="hair">
        <color rgb="FFC0C0C0"/>
      </bottom>
      <diagonal/>
    </border>
    <border>
      <left/>
      <right/>
      <top style="thin">
        <color rgb="FF000000"/>
      </top>
      <bottom style="hair">
        <color rgb="FFC0C0C0"/>
      </bottom>
      <diagonal/>
    </border>
    <border>
      <left/>
      <right/>
      <top style="thin">
        <color rgb="FF000000"/>
      </top>
      <bottom style="thin">
        <color rgb="FF000000"/>
      </bottom>
      <diagonal/>
    </border>
    <border>
      <left style="thin">
        <color rgb="FFB0B0B0"/>
      </left>
      <right style="thin">
        <color rgb="FFB0B0B0"/>
      </right>
      <top style="thin">
        <color rgb="FFB0B0B0"/>
      </top>
      <bottom style="thin">
        <color rgb="FFB0B0B0"/>
      </bottom>
      <diagonal/>
    </border>
    <border>
      <left/>
      <right/>
      <top/>
      <bottom style="medium">
        <color indexed="64"/>
      </bottom>
      <diagonal/>
    </border>
  </borders>
  <cellStyleXfs count="10">
    <xf numFmtId="0" fontId="0" fillId="0" borderId="0" applyNumberFormat="0" applyFill="0" applyBorder="0" applyProtection="0">
      <alignment vertical="center"/>
    </xf>
    <xf numFmtId="164" fontId="1" fillId="0" borderId="0" applyFont="0" applyFill="0" applyBorder="0" applyAlignment="0" applyProtection="0"/>
    <xf numFmtId="0" fontId="2" fillId="0" borderId="0"/>
    <xf numFmtId="0" fontId="2" fillId="0" borderId="0"/>
    <xf numFmtId="0" fontId="4" fillId="0" borderId="0"/>
    <xf numFmtId="0" fontId="5" fillId="0" borderId="0"/>
    <xf numFmtId="0" fontId="1" fillId="0" borderId="0"/>
    <xf numFmtId="0" fontId="6" fillId="0" borderId="0" applyNumberFormat="0" applyFill="0" applyBorder="0" applyAlignment="0" applyProtection="0">
      <alignment vertical="center"/>
    </xf>
    <xf numFmtId="167" fontId="3" fillId="0" borderId="0" applyFill="0" applyBorder="0" applyProtection="0">
      <alignment horizontal="right" vertical="center"/>
    </xf>
    <xf numFmtId="9" fontId="3" fillId="0" borderId="0" applyFont="0" applyFill="0" applyBorder="0" applyAlignment="0" applyProtection="0"/>
  </cellStyleXfs>
  <cellXfs count="168">
    <xf numFmtId="0" fontId="0" fillId="0" borderId="0" xfId="0">
      <alignment vertical="center"/>
    </xf>
    <xf numFmtId="0" fontId="7" fillId="0" borderId="0" xfId="4" applyFont="1" applyAlignment="1">
      <alignment horizontal="left"/>
    </xf>
    <xf numFmtId="0" fontId="7" fillId="0" borderId="0" xfId="4" applyFont="1" applyFill="1" applyBorder="1" applyAlignment="1">
      <alignment horizontal="left"/>
    </xf>
    <xf numFmtId="0" fontId="8" fillId="0" borderId="0" xfId="6" applyNumberFormat="1" applyFont="1" applyFill="1" applyBorder="1" applyAlignment="1">
      <alignment horizontal="left"/>
    </xf>
    <xf numFmtId="0" fontId="8" fillId="0" borderId="0" xfId="0" applyNumberFormat="1" applyFont="1" applyFill="1" applyBorder="1" applyAlignment="1">
      <alignment horizontal="left"/>
    </xf>
    <xf numFmtId="0" fontId="7" fillId="7" borderId="0" xfId="0" applyFont="1" applyFill="1" applyAlignment="1"/>
    <xf numFmtId="0" fontId="7" fillId="0" borderId="0" xfId="0" applyFont="1" applyAlignment="1"/>
    <xf numFmtId="0" fontId="10" fillId="8" borderId="0" xfId="0" applyFont="1" applyFill="1" applyAlignment="1"/>
    <xf numFmtId="0" fontId="7" fillId="8" borderId="0" xfId="0" applyFont="1" applyFill="1" applyAlignment="1"/>
    <xf numFmtId="0" fontId="11" fillId="8" borderId="0" xfId="0" applyFont="1" applyFill="1" applyAlignment="1">
      <alignment vertical="center"/>
    </xf>
    <xf numFmtId="0" fontId="12" fillId="8" borderId="0" xfId="0" applyFont="1" applyFill="1" applyAlignment="1"/>
    <xf numFmtId="0" fontId="11" fillId="8" borderId="0" xfId="0" applyFont="1" applyFill="1" applyAlignment="1"/>
    <xf numFmtId="0" fontId="7" fillId="9" borderId="0" xfId="0" applyFont="1" applyFill="1" applyAlignment="1"/>
    <xf numFmtId="0" fontId="13" fillId="8" borderId="0" xfId="7" applyFont="1" applyFill="1" applyAlignment="1"/>
    <xf numFmtId="0" fontId="7" fillId="0" borderId="0" xfId="0" applyFont="1" applyFill="1" applyAlignment="1"/>
    <xf numFmtId="0" fontId="11" fillId="0" borderId="0" xfId="0" applyFont="1" applyAlignment="1"/>
    <xf numFmtId="0" fontId="10" fillId="0" borderId="0" xfId="0" applyFont="1" applyAlignment="1"/>
    <xf numFmtId="17" fontId="7" fillId="0" borderId="0" xfId="0" quotePrefix="1" applyNumberFormat="1" applyFont="1" applyAlignment="1"/>
    <xf numFmtId="0" fontId="14" fillId="0" borderId="0" xfId="0" applyFont="1" applyAlignment="1"/>
    <xf numFmtId="0" fontId="13" fillId="0" borderId="0" xfId="7" applyFont="1" applyAlignment="1"/>
    <xf numFmtId="0" fontId="7" fillId="0" borderId="0" xfId="0" applyFont="1" applyAlignment="1">
      <alignment vertical="top" wrapText="1"/>
    </xf>
    <xf numFmtId="0" fontId="12" fillId="7" borderId="0" xfId="0" applyFont="1" applyFill="1" applyAlignment="1">
      <alignment vertical="top"/>
    </xf>
    <xf numFmtId="0" fontId="7" fillId="7" borderId="0" xfId="0" applyFont="1" applyFill="1" applyAlignment="1">
      <alignment horizontal="left"/>
    </xf>
    <xf numFmtId="0" fontId="7" fillId="7" borderId="0" xfId="0" applyFont="1" applyFill="1" applyAlignment="1">
      <alignment horizontal="left" vertical="top" wrapText="1"/>
    </xf>
    <xf numFmtId="0" fontId="12" fillId="0" borderId="0" xfId="0" applyFont="1" applyFill="1" applyAlignment="1">
      <alignment vertical="top"/>
    </xf>
    <xf numFmtId="0" fontId="7" fillId="0" borderId="0" xfId="0" applyFont="1" applyFill="1" applyAlignment="1">
      <alignment horizontal="left"/>
    </xf>
    <xf numFmtId="0" fontId="7" fillId="0" borderId="0" xfId="0" applyFont="1" applyFill="1" applyAlignment="1">
      <alignment horizontal="left" vertical="top" wrapText="1"/>
    </xf>
    <xf numFmtId="0" fontId="11" fillId="0" borderId="0" xfId="0" applyFont="1" applyAlignment="1">
      <alignment vertical="top"/>
    </xf>
    <xf numFmtId="0" fontId="12" fillId="0" borderId="0" xfId="0" applyFont="1" applyAlignment="1"/>
    <xf numFmtId="49" fontId="7" fillId="0" borderId="0" xfId="0" applyNumberFormat="1" applyFont="1" applyAlignment="1"/>
    <xf numFmtId="0" fontId="16" fillId="0" borderId="0" xfId="5" applyFont="1"/>
    <xf numFmtId="0" fontId="8" fillId="0" borderId="0" xfId="5" applyFont="1"/>
    <xf numFmtId="1" fontId="8" fillId="0" borderId="0" xfId="5" applyNumberFormat="1" applyFont="1"/>
    <xf numFmtId="0" fontId="16" fillId="0" borderId="0" xfId="0" applyFont="1" applyAlignment="1">
      <alignment horizontal="left" vertical="center"/>
    </xf>
    <xf numFmtId="0" fontId="16" fillId="0" borderId="0" xfId="5" applyFont="1" applyAlignment="1">
      <alignment horizontal="left"/>
    </xf>
    <xf numFmtId="1" fontId="16" fillId="0" borderId="0" xfId="5" applyNumberFormat="1" applyFont="1" applyAlignment="1">
      <alignment horizontal="left"/>
    </xf>
    <xf numFmtId="0" fontId="8" fillId="0" borderId="0" xfId="5" applyFont="1" applyAlignment="1">
      <alignment horizontal="left"/>
    </xf>
    <xf numFmtId="2" fontId="8" fillId="0" borderId="0" xfId="5" applyNumberFormat="1" applyFont="1"/>
    <xf numFmtId="1" fontId="7" fillId="0" borderId="0" xfId="4" applyNumberFormat="1" applyFont="1" applyFill="1" applyBorder="1" applyAlignment="1"/>
    <xf numFmtId="2" fontId="7" fillId="0" borderId="0" xfId="4" applyNumberFormat="1" applyFont="1" applyFill="1" applyBorder="1" applyAlignment="1"/>
    <xf numFmtId="1" fontId="10" fillId="2" borderId="6" xfId="4" applyNumberFormat="1" applyFont="1" applyFill="1" applyBorder="1" applyAlignment="1">
      <alignment horizontal="center" vertical="center"/>
    </xf>
    <xf numFmtId="0" fontId="16" fillId="2" borderId="6" xfId="5" applyFont="1" applyFill="1" applyBorder="1" applyAlignment="1">
      <alignment horizontal="center" vertical="center"/>
    </xf>
    <xf numFmtId="1" fontId="10" fillId="0" borderId="0" xfId="4" applyNumberFormat="1" applyFont="1" applyFill="1" applyBorder="1" applyAlignment="1">
      <alignment horizontal="left"/>
    </xf>
    <xf numFmtId="0" fontId="8" fillId="0" borderId="0" xfId="0" applyFont="1" applyFill="1" applyAlignment="1">
      <alignment horizontal="left"/>
    </xf>
    <xf numFmtId="0" fontId="8" fillId="0" borderId="0" xfId="2" applyFont="1" applyFill="1"/>
    <xf numFmtId="1" fontId="8" fillId="0" borderId="0" xfId="0" applyNumberFormat="1" applyFont="1">
      <alignment vertical="center"/>
    </xf>
    <xf numFmtId="1" fontId="7" fillId="0" borderId="0" xfId="4" applyNumberFormat="1" applyFont="1" applyFill="1" applyBorder="1" applyAlignment="1">
      <alignment horizontal="left"/>
    </xf>
    <xf numFmtId="0" fontId="7" fillId="0" borderId="0" xfId="4" applyFont="1" applyFill="1" applyBorder="1"/>
    <xf numFmtId="0" fontId="8" fillId="0" borderId="0" xfId="0" applyFont="1">
      <alignment vertical="center"/>
    </xf>
    <xf numFmtId="0" fontId="17" fillId="0" borderId="0" xfId="0" applyFont="1" applyFill="1" applyBorder="1" applyAlignment="1">
      <alignment horizontal="left"/>
    </xf>
    <xf numFmtId="1" fontId="16" fillId="2" borderId="6" xfId="5" applyNumberFormat="1" applyFont="1" applyFill="1" applyBorder="1" applyAlignment="1">
      <alignment horizontal="center" vertical="center"/>
    </xf>
    <xf numFmtId="0" fontId="8" fillId="0" borderId="0" xfId="5" applyFont="1" applyFill="1"/>
    <xf numFmtId="0" fontId="16" fillId="0" borderId="0" xfId="5" applyFont="1" applyFill="1" applyAlignment="1">
      <alignment horizontal="left"/>
    </xf>
    <xf numFmtId="1" fontId="8" fillId="0" borderId="0" xfId="5" applyNumberFormat="1" applyFont="1" applyFill="1"/>
    <xf numFmtId="169" fontId="8" fillId="0" borderId="0" xfId="5" applyNumberFormat="1" applyFont="1" applyFill="1"/>
    <xf numFmtId="0" fontId="16" fillId="0" borderId="0" xfId="5" applyFont="1" applyFill="1"/>
    <xf numFmtId="0" fontId="8" fillId="0" borderId="0" xfId="0" applyFont="1" applyFill="1" applyBorder="1">
      <alignment vertical="center"/>
    </xf>
    <xf numFmtId="0" fontId="16" fillId="0" borderId="0" xfId="5" applyFont="1" applyFill="1" applyBorder="1"/>
    <xf numFmtId="0" fontId="8" fillId="0" borderId="0" xfId="5" applyFont="1" applyFill="1" applyBorder="1"/>
    <xf numFmtId="0" fontId="16" fillId="0" borderId="0" xfId="0" applyFont="1" applyFill="1" applyBorder="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lignment vertical="center"/>
    </xf>
    <xf numFmtId="0" fontId="10" fillId="0" borderId="0" xfId="4" applyFont="1" applyFill="1" applyBorder="1"/>
    <xf numFmtId="0" fontId="16" fillId="2" borderId="6" xfId="3" applyNumberFormat="1" applyFont="1" applyFill="1" applyBorder="1" applyAlignment="1">
      <alignment horizontal="center" vertical="center"/>
    </xf>
    <xf numFmtId="0" fontId="16" fillId="2" borderId="6" xfId="0" applyFont="1" applyFill="1" applyBorder="1" applyAlignment="1">
      <alignment horizontal="center" vertical="center"/>
    </xf>
    <xf numFmtId="1" fontId="8" fillId="0" borderId="0" xfId="5" applyNumberFormat="1" applyFont="1" applyFill="1" applyBorder="1"/>
    <xf numFmtId="1" fontId="16" fillId="0" borderId="0" xfId="4" applyNumberFormat="1" applyFont="1" applyFill="1" applyBorder="1" applyAlignment="1">
      <alignment horizontal="left"/>
    </xf>
    <xf numFmtId="9" fontId="8" fillId="0" borderId="0" xfId="0" applyNumberFormat="1" applyFont="1" applyFill="1" applyBorder="1">
      <alignment vertical="center"/>
    </xf>
    <xf numFmtId="1" fontId="8" fillId="0" borderId="0" xfId="0" applyNumberFormat="1" applyFont="1" applyFill="1" applyBorder="1">
      <alignment vertical="center"/>
    </xf>
    <xf numFmtId="0" fontId="8" fillId="0" borderId="0" xfId="0" applyFont="1" applyFill="1" applyBorder="1" applyAlignment="1">
      <alignment horizontal="left"/>
    </xf>
    <xf numFmtId="0" fontId="8" fillId="0" borderId="0" xfId="2" applyFont="1" applyFill="1" applyBorder="1"/>
    <xf numFmtId="0" fontId="8" fillId="0" borderId="0" xfId="6" applyFont="1" applyFill="1" applyBorder="1"/>
    <xf numFmtId="0" fontId="17" fillId="0" borderId="0" xfId="0" applyFont="1" applyFill="1" applyBorder="1" applyAlignment="1"/>
    <xf numFmtId="3" fontId="8" fillId="0" borderId="0" xfId="0" applyNumberFormat="1" applyFont="1" applyFill="1" applyBorder="1" applyAlignment="1">
      <alignment horizontal="right" vertical="center" shrinkToFit="1"/>
    </xf>
    <xf numFmtId="0" fontId="13" fillId="0" borderId="0" xfId="7" applyFont="1" applyFill="1" applyBorder="1">
      <alignment vertical="center"/>
    </xf>
    <xf numFmtId="0" fontId="8" fillId="0" borderId="0" xfId="6" applyFont="1"/>
    <xf numFmtId="0" fontId="8" fillId="0" borderId="0" xfId="2" applyFont="1"/>
    <xf numFmtId="0" fontId="16" fillId="0" borderId="0" xfId="6" applyNumberFormat="1" applyFont="1" applyFill="1" applyBorder="1" applyAlignment="1">
      <alignment horizontal="left"/>
    </xf>
    <xf numFmtId="0" fontId="16" fillId="0" borderId="0" xfId="6" applyFont="1" applyAlignment="1">
      <alignment horizontal="left"/>
    </xf>
    <xf numFmtId="0" fontId="8" fillId="0" borderId="0" xfId="6" applyNumberFormat="1" applyFont="1" applyFill="1" applyBorder="1" applyAlignment="1"/>
    <xf numFmtId="0" fontId="16" fillId="2" borderId="1" xfId="6" applyNumberFormat="1" applyFont="1" applyFill="1" applyBorder="1" applyAlignment="1">
      <alignment horizontal="left"/>
    </xf>
    <xf numFmtId="0" fontId="16" fillId="2" borderId="6" xfId="6" applyNumberFormat="1" applyFont="1" applyFill="1" applyBorder="1" applyAlignment="1">
      <alignment horizontal="center" vertical="center" wrapText="1"/>
    </xf>
    <xf numFmtId="0" fontId="16" fillId="0" borderId="1" xfId="6" applyNumberFormat="1" applyFont="1" applyFill="1" applyBorder="1" applyAlignment="1">
      <alignment horizontal="left"/>
    </xf>
    <xf numFmtId="166" fontId="8" fillId="0" borderId="0" xfId="8" applyNumberFormat="1" applyFont="1" applyFill="1" applyBorder="1">
      <alignment horizontal="right" vertical="center"/>
    </xf>
    <xf numFmtId="0" fontId="16" fillId="0" borderId="5" xfId="6" applyNumberFormat="1" applyFont="1" applyFill="1" applyBorder="1" applyAlignment="1">
      <alignment horizontal="left" wrapText="1"/>
    </xf>
    <xf numFmtId="166" fontId="8" fillId="0" borderId="5" xfId="8" applyNumberFormat="1" applyFont="1" applyFill="1" applyBorder="1">
      <alignment horizontal="right" vertical="center"/>
    </xf>
    <xf numFmtId="0" fontId="16" fillId="0" borderId="4" xfId="6" applyNumberFormat="1" applyFont="1" applyFill="1" applyBorder="1" applyAlignment="1">
      <alignment horizontal="left" wrapText="1"/>
    </xf>
    <xf numFmtId="166" fontId="8" fillId="0" borderId="4" xfId="8" applyNumberFormat="1" applyFont="1" applyFill="1" applyBorder="1">
      <alignment horizontal="right" vertical="center"/>
    </xf>
    <xf numFmtId="0" fontId="16" fillId="0" borderId="2" xfId="6" applyNumberFormat="1" applyFont="1" applyFill="1" applyBorder="1" applyAlignment="1">
      <alignment horizontal="left" wrapText="1"/>
    </xf>
    <xf numFmtId="166" fontId="8" fillId="0" borderId="2" xfId="8" applyNumberFormat="1" applyFont="1" applyFill="1" applyBorder="1">
      <alignment horizontal="right" vertical="center"/>
    </xf>
    <xf numFmtId="0" fontId="16" fillId="0" borderId="3" xfId="6" applyNumberFormat="1" applyFont="1" applyFill="1" applyBorder="1" applyAlignment="1">
      <alignment horizontal="left" wrapText="1"/>
    </xf>
    <xf numFmtId="166" fontId="8" fillId="0" borderId="3" xfId="8" applyNumberFormat="1" applyFont="1" applyFill="1" applyBorder="1">
      <alignment horizontal="right" vertical="center"/>
    </xf>
    <xf numFmtId="0" fontId="8" fillId="0" borderId="0" xfId="0" applyFont="1" applyAlignment="1">
      <alignment horizontal="left"/>
    </xf>
    <xf numFmtId="9" fontId="8" fillId="0" borderId="0" xfId="2" applyNumberFormat="1" applyFont="1"/>
    <xf numFmtId="0" fontId="16" fillId="0" borderId="0" xfId="6" applyFont="1"/>
    <xf numFmtId="0" fontId="8" fillId="0" borderId="0" xfId="6" applyFont="1" applyBorder="1"/>
    <xf numFmtId="0" fontId="13" fillId="0" borderId="0" xfId="7" applyFont="1" applyFill="1" applyAlignment="1"/>
    <xf numFmtId="0" fontId="8" fillId="0" borderId="0" xfId="6" applyFont="1" applyFill="1"/>
    <xf numFmtId="0" fontId="18" fillId="0" borderId="0" xfId="2" applyFont="1"/>
    <xf numFmtId="1" fontId="8" fillId="0" borderId="0" xfId="2" applyNumberFormat="1" applyFont="1"/>
    <xf numFmtId="0" fontId="16" fillId="0" borderId="0" xfId="2" applyFont="1" applyAlignment="1">
      <alignment horizontal="left"/>
    </xf>
    <xf numFmtId="0" fontId="16" fillId="0" borderId="0" xfId="2" applyFont="1" applyAlignment="1">
      <alignment horizontal="center"/>
    </xf>
    <xf numFmtId="0" fontId="8" fillId="0" borderId="0" xfId="6" applyFont="1" applyAlignment="1">
      <alignment horizontal="left"/>
    </xf>
    <xf numFmtId="0" fontId="8" fillId="0" borderId="0" xfId="2" applyFont="1" applyAlignment="1">
      <alignment horizontal="left"/>
    </xf>
    <xf numFmtId="0" fontId="8" fillId="0" borderId="0" xfId="2" applyFont="1" applyBorder="1"/>
    <xf numFmtId="3" fontId="8" fillId="0" borderId="0" xfId="0" applyNumberFormat="1" applyFont="1" applyFill="1" applyBorder="1" applyAlignment="1"/>
    <xf numFmtId="0" fontId="8" fillId="0" borderId="0" xfId="6" applyFont="1" applyAlignment="1">
      <alignment horizontal="right"/>
    </xf>
    <xf numFmtId="166" fontId="17" fillId="0" borderId="0" xfId="1" applyNumberFormat="1" applyFont="1" applyFill="1" applyBorder="1" applyAlignment="1">
      <alignment horizontal="right"/>
    </xf>
    <xf numFmtId="0" fontId="8" fillId="0" borderId="0" xfId="2" applyNumberFormat="1" applyFont="1" applyFill="1" applyBorder="1" applyAlignment="1"/>
    <xf numFmtId="165" fontId="8" fillId="0" borderId="0" xfId="2" applyNumberFormat="1" applyFont="1" applyFill="1" applyBorder="1" applyAlignment="1"/>
    <xf numFmtId="0" fontId="8" fillId="0" borderId="0" xfId="0" applyFont="1" applyAlignment="1">
      <alignment horizontal="left" vertical="center"/>
    </xf>
    <xf numFmtId="0" fontId="8" fillId="0" borderId="0" xfId="0" applyNumberFormat="1" applyFont="1" applyFill="1" applyBorder="1" applyAlignment="1"/>
    <xf numFmtId="0" fontId="16" fillId="2" borderId="6" xfId="0" applyNumberFormat="1" applyFont="1" applyFill="1" applyBorder="1" applyAlignment="1">
      <alignment horizontal="center" vertical="center"/>
    </xf>
    <xf numFmtId="0" fontId="16" fillId="0" borderId="0" xfId="0" applyNumberFormat="1" applyFont="1" applyFill="1" applyBorder="1" applyAlignment="1">
      <alignment horizontal="left"/>
    </xf>
    <xf numFmtId="165" fontId="8" fillId="0" borderId="0" xfId="0" applyNumberFormat="1" applyFont="1" applyFill="1" applyBorder="1" applyAlignment="1"/>
    <xf numFmtId="0" fontId="8" fillId="0" borderId="0" xfId="0" applyFont="1" applyFill="1" applyBorder="1" applyAlignment="1">
      <alignment horizontal="right"/>
    </xf>
    <xf numFmtId="1" fontId="8" fillId="0" borderId="0" xfId="0" applyNumberFormat="1" applyFont="1" applyFill="1">
      <alignment vertical="center"/>
    </xf>
    <xf numFmtId="169" fontId="8" fillId="0" borderId="0" xfId="0" applyNumberFormat="1" applyFont="1">
      <alignment vertical="center"/>
    </xf>
    <xf numFmtId="0" fontId="8" fillId="0" borderId="0" xfId="0" applyFont="1" applyFill="1">
      <alignment vertical="center"/>
    </xf>
    <xf numFmtId="0" fontId="16" fillId="5" borderId="7" xfId="0" applyFont="1" applyFill="1" applyBorder="1" applyAlignment="1">
      <alignment horizontal="left" vertical="center"/>
    </xf>
    <xf numFmtId="0" fontId="19" fillId="10" borderId="7" xfId="0" applyFont="1" applyFill="1" applyBorder="1" applyAlignment="1">
      <alignment horizontal="left" vertical="center"/>
    </xf>
    <xf numFmtId="0" fontId="8" fillId="0" borderId="0" xfId="0" applyFont="1" applyFill="1" applyAlignment="1"/>
    <xf numFmtId="0" fontId="8" fillId="0" borderId="0" xfId="0" applyFont="1" applyAlignment="1"/>
    <xf numFmtId="0" fontId="16" fillId="3" borderId="7" xfId="0" applyFont="1" applyFill="1" applyBorder="1" applyAlignment="1">
      <alignment horizontal="left" vertical="center"/>
    </xf>
    <xf numFmtId="3" fontId="8" fillId="0" borderId="0" xfId="0" applyNumberFormat="1" applyFont="1" applyAlignment="1">
      <alignment horizontal="right" vertical="center" shrinkToFit="1"/>
    </xf>
    <xf numFmtId="3" fontId="8" fillId="4" borderId="0" xfId="0" applyNumberFormat="1" applyFont="1" applyFill="1" applyAlignment="1">
      <alignment horizontal="right" vertical="center" shrinkToFit="1"/>
    </xf>
    <xf numFmtId="0" fontId="16" fillId="0" borderId="0" xfId="0" applyFont="1">
      <alignment vertical="center"/>
    </xf>
    <xf numFmtId="0" fontId="8" fillId="6" borderId="0" xfId="0" applyFont="1" applyFill="1" applyAlignment="1"/>
    <xf numFmtId="170" fontId="8" fillId="0" borderId="0" xfId="0" applyNumberFormat="1" applyFont="1" applyFill="1">
      <alignment vertical="center"/>
    </xf>
    <xf numFmtId="0" fontId="17" fillId="0" borderId="0" xfId="0" applyFont="1">
      <alignment vertical="center"/>
    </xf>
    <xf numFmtId="0" fontId="13" fillId="0" borderId="0" xfId="7" applyFont="1">
      <alignment vertical="center"/>
    </xf>
    <xf numFmtId="0" fontId="20" fillId="0" borderId="0" xfId="0" applyFont="1" applyAlignment="1">
      <alignment horizontal="left" vertical="center"/>
    </xf>
    <xf numFmtId="0" fontId="8" fillId="0" borderId="8" xfId="0" applyFont="1" applyBorder="1" applyAlignment="1"/>
    <xf numFmtId="3" fontId="8" fillId="0" borderId="0" xfId="0" applyNumberFormat="1" applyFont="1" applyAlignment="1"/>
    <xf numFmtId="168" fontId="8" fillId="4" borderId="0" xfId="0" applyNumberFormat="1" applyFont="1" applyFill="1" applyAlignment="1">
      <alignment horizontal="right" vertical="center" shrinkToFit="1"/>
    </xf>
    <xf numFmtId="4" fontId="8" fillId="4" borderId="0" xfId="0" applyNumberFormat="1" applyFont="1" applyFill="1" applyAlignment="1">
      <alignment horizontal="right" vertical="center" shrinkToFit="1"/>
    </xf>
    <xf numFmtId="0" fontId="21" fillId="0" borderId="8"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xf numFmtId="166" fontId="8" fillId="0" borderId="0" xfId="8" applyNumberFormat="1" applyFont="1" applyFill="1">
      <alignment horizontal="right" vertical="center"/>
    </xf>
    <xf numFmtId="9" fontId="8" fillId="0" borderId="0" xfId="6" applyNumberFormat="1" applyFont="1" applyFill="1"/>
    <xf numFmtId="1" fontId="8" fillId="0" borderId="0" xfId="0" applyNumberFormat="1" applyFont="1" applyAlignment="1"/>
    <xf numFmtId="165" fontId="16" fillId="0" borderId="0" xfId="0" applyNumberFormat="1" applyFont="1" applyFill="1" applyBorder="1" applyAlignment="1"/>
    <xf numFmtId="1" fontId="16" fillId="0" borderId="0" xfId="0" applyNumberFormat="1" applyFont="1" applyFill="1">
      <alignment vertical="center"/>
    </xf>
    <xf numFmtId="170" fontId="16" fillId="0" borderId="0" xfId="0" applyNumberFormat="1" applyFont="1" applyFill="1">
      <alignment vertical="center"/>
    </xf>
    <xf numFmtId="169" fontId="16" fillId="0" borderId="0" xfId="5" applyNumberFormat="1" applyFont="1" applyFill="1"/>
    <xf numFmtId="1" fontId="16" fillId="0" borderId="0" xfId="5" applyNumberFormat="1" applyFont="1" applyFill="1" applyBorder="1"/>
    <xf numFmtId="169" fontId="16" fillId="0" borderId="0" xfId="5" applyNumberFormat="1" applyFont="1" applyFill="1" applyBorder="1"/>
    <xf numFmtId="9" fontId="16" fillId="0" borderId="0" xfId="0" applyNumberFormat="1" applyFont="1" applyFill="1" applyBorder="1">
      <alignment vertical="center"/>
    </xf>
    <xf numFmtId="9" fontId="16" fillId="0" borderId="0" xfId="6" applyNumberFormat="1" applyFont="1" applyFill="1"/>
    <xf numFmtId="0" fontId="7" fillId="0" borderId="0" xfId="0" applyFont="1" applyAlignment="1">
      <alignment vertical="center"/>
    </xf>
    <xf numFmtId="0" fontId="15" fillId="0" borderId="0" xfId="7" applyFont="1" applyAlignment="1">
      <alignment vertical="center"/>
    </xf>
    <xf numFmtId="0" fontId="13" fillId="0" borderId="0" xfId="7" applyFont="1" applyAlignment="1">
      <alignment vertical="center"/>
    </xf>
    <xf numFmtId="0" fontId="19" fillId="10" borderId="7" xfId="0" applyFont="1" applyFill="1" applyBorder="1" applyAlignment="1">
      <alignment horizontal="right" vertical="center"/>
    </xf>
    <xf numFmtId="22" fontId="8" fillId="0" borderId="0" xfId="0" applyNumberFormat="1" applyFont="1" applyAlignment="1">
      <alignment horizontal="left" vertical="center"/>
    </xf>
    <xf numFmtId="164" fontId="8" fillId="0" borderId="0" xfId="1" applyFont="1" applyAlignment="1">
      <alignment horizontal="right" vertical="center" shrinkToFit="1"/>
    </xf>
    <xf numFmtId="0" fontId="7" fillId="0" borderId="0" xfId="0" applyFont="1" applyAlignment="1">
      <alignment horizontal="left" vertical="top" wrapText="1"/>
    </xf>
    <xf numFmtId="49" fontId="7" fillId="0" borderId="0" xfId="0" applyNumberFormat="1" applyFont="1" applyAlignment="1">
      <alignment horizontal="left"/>
    </xf>
    <xf numFmtId="0" fontId="19" fillId="10" borderId="7" xfId="0" applyFont="1" applyFill="1" applyBorder="1" applyAlignment="1">
      <alignment horizontal="right" vertical="center"/>
    </xf>
    <xf numFmtId="0" fontId="19" fillId="10" borderId="7" xfId="0" applyFont="1" applyFill="1" applyBorder="1" applyAlignment="1">
      <alignment horizontal="center" vertical="center"/>
    </xf>
    <xf numFmtId="0" fontId="8" fillId="0" borderId="0" xfId="5" applyFont="1" applyAlignment="1">
      <alignment horizontal="center" wrapText="1"/>
    </xf>
    <xf numFmtId="0" fontId="8" fillId="0" borderId="0" xfId="5" applyFont="1" applyAlignment="1">
      <alignment horizontal="center"/>
    </xf>
    <xf numFmtId="0" fontId="8" fillId="0" borderId="0" xfId="5" applyFont="1" applyAlignment="1">
      <alignment horizontal="center" vertical="center"/>
    </xf>
    <xf numFmtId="9" fontId="8" fillId="0" borderId="0" xfId="5" applyNumberFormat="1" applyFont="1" applyFill="1" applyAlignment="1">
      <alignment horizontal="center"/>
    </xf>
    <xf numFmtId="0" fontId="8" fillId="0" borderId="0" xfId="5" applyFont="1" applyFill="1" applyAlignment="1">
      <alignment horizontal="center"/>
    </xf>
    <xf numFmtId="170" fontId="16" fillId="0" borderId="0" xfId="9" applyNumberFormat="1" applyFont="1" applyFill="1" applyAlignment="1">
      <alignment horizontal="center"/>
    </xf>
    <xf numFmtId="169" fontId="8" fillId="0" borderId="0" xfId="5" applyNumberFormat="1" applyFont="1" applyFill="1" applyAlignment="1">
      <alignment horizontal="center"/>
    </xf>
    <xf numFmtId="170" fontId="8" fillId="0" borderId="0" xfId="9" applyNumberFormat="1" applyFont="1" applyFill="1" applyAlignment="1">
      <alignment horizontal="center"/>
    </xf>
  </cellXfs>
  <cellStyles count="10">
    <cellStyle name="Comma" xfId="1" builtinId="3"/>
    <cellStyle name="Hyperlink" xfId="7" builtinId="8"/>
    <cellStyle name="Normal" xfId="0" builtinId="0" customBuiltin="1"/>
    <cellStyle name="Normal 2" xfId="2" xr:uid="{00000000-0005-0000-0000-000003000000}"/>
    <cellStyle name="Normal 2 2" xfId="3" xr:uid="{00000000-0005-0000-0000-000004000000}"/>
    <cellStyle name="Normal 2 2 2" xfId="6" xr:uid="{00000000-0005-0000-0000-000005000000}"/>
    <cellStyle name="Normal 3" xfId="5" xr:uid="{00000000-0005-0000-0000-000006000000}"/>
    <cellStyle name="Normal 6" xfId="4" xr:uid="{00000000-0005-0000-0000-000007000000}"/>
    <cellStyle name="NumberCellStyle" xfId="8" xr:uid="{00000000-0005-0000-0000-000008000000}"/>
    <cellStyle name="Percent" xfId="9" builtinId="5"/>
  </cellStyles>
  <dxfs count="1">
    <dxf>
      <font>
        <color rgb="FF9C0006"/>
      </font>
      <fill>
        <patternFill>
          <bgColor rgb="FFFFC7CE"/>
        </patternFill>
      </fill>
    </dxf>
  </dxfs>
  <tableStyles count="0" defaultTableStyle="TableStyleMedium2" defaultPivotStyle="PivotStyleLight16"/>
  <colors>
    <mruColors>
      <color rgb="FFC84B96"/>
      <color rgb="FF32AFAF"/>
      <color rgb="FF286EB4"/>
      <color rgb="FFD73C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Development of key indicators for the environmental economy and the overall economy, EU, 2000–2022</a:t>
            </a:r>
          </a:p>
          <a:p>
            <a:pPr algn="l">
              <a:defRPr sz="1800"/>
            </a:pPr>
            <a:r>
              <a:rPr lang="en-US" sz="1600" b="0"/>
              <a:t>(Index with base year 2000 = 100)</a:t>
            </a:r>
          </a:p>
        </c:rich>
      </c:tx>
      <c:layout>
        <c:manualLayout>
          <c:xMode val="edge"/>
          <c:yMode val="edge"/>
          <c:x val="5.3333333333333332E-3"/>
          <c:y val="7.8468104877873965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654386923135857"/>
          <c:w val="0.97066666666666668"/>
          <c:h val="0.55498667895794362"/>
        </c:manualLayout>
      </c:layout>
      <c:lineChart>
        <c:grouping val="standard"/>
        <c:varyColors val="0"/>
        <c:ser>
          <c:idx val="5"/>
          <c:order val="0"/>
          <c:tx>
            <c:strRef>
              <c:f>'Figure 1'!$C$54</c:f>
              <c:strCache>
                <c:ptCount val="1"/>
                <c:pt idx="0">
                  <c:v>Environmental economy: employment (') (²)</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cap="flat" cmpd="sng" algn="ctr">
                <a:solidFill>
                  <a:srgbClr val="2644A7"/>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1'!$D$54:$Z$54</c:f>
              <c:numCache>
                <c:formatCode>0</c:formatCode>
                <c:ptCount val="23"/>
                <c:pt idx="0">
                  <c:v>100</c:v>
                </c:pt>
                <c:pt idx="1">
                  <c:v>103.5336856010568</c:v>
                </c:pt>
                <c:pt idx="2">
                  <c:v>111.49273447820343</c:v>
                </c:pt>
                <c:pt idx="3">
                  <c:v>104.68956406869221</c:v>
                </c:pt>
                <c:pt idx="4">
                  <c:v>105.38309114927345</c:v>
                </c:pt>
                <c:pt idx="5">
                  <c:v>106.0105680317041</c:v>
                </c:pt>
                <c:pt idx="6">
                  <c:v>111.59180977542933</c:v>
                </c:pt>
                <c:pt idx="7">
                  <c:v>117.04095112285337</c:v>
                </c:pt>
                <c:pt idx="8">
                  <c:v>119.41875825627477</c:v>
                </c:pt>
                <c:pt idx="9">
                  <c:v>122.7212681638045</c:v>
                </c:pt>
                <c:pt idx="10">
                  <c:v>130.48216644649935</c:v>
                </c:pt>
                <c:pt idx="11">
                  <c:v>140.3896961690885</c:v>
                </c:pt>
                <c:pt idx="12">
                  <c:v>143.56010568031704</c:v>
                </c:pt>
                <c:pt idx="13">
                  <c:v>140.02642007926025</c:v>
                </c:pt>
                <c:pt idx="14">
                  <c:v>137.54953764861295</c:v>
                </c:pt>
                <c:pt idx="15">
                  <c:v>142.53632760898282</c:v>
                </c:pt>
                <c:pt idx="16">
                  <c:v>145.07926023778072</c:v>
                </c:pt>
                <c:pt idx="17">
                  <c:v>152.74108322324966</c:v>
                </c:pt>
                <c:pt idx="18">
                  <c:v>158.35535006605019</c:v>
                </c:pt>
                <c:pt idx="19">
                  <c:v>168.13077939233818</c:v>
                </c:pt>
                <c:pt idx="20">
                  <c:v>175.26420079260237</c:v>
                </c:pt>
                <c:pt idx="21">
                  <c:v>194.94715984147953</c:v>
                </c:pt>
                <c:pt idx="22">
                  <c:v>220.37648612945839</c:v>
                </c:pt>
              </c:numCache>
            </c:numRef>
          </c:val>
          <c:smooth val="0"/>
          <c:extLst>
            <c:ext xmlns:c16="http://schemas.microsoft.com/office/drawing/2014/chart" uri="{C3380CC4-5D6E-409C-BE32-E72D297353CC}">
              <c16:uniqueId val="{00000002-67E6-4BB1-9782-3FB91A26C333}"/>
            </c:ext>
          </c:extLst>
        </c:ser>
        <c:ser>
          <c:idx val="4"/>
          <c:order val="1"/>
          <c:tx>
            <c:strRef>
              <c:f>'Figure 1'!$C$55</c:f>
              <c:strCache>
                <c:ptCount val="1"/>
                <c:pt idx="0">
                  <c:v>Environmental economy: gross value added (') (³)</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cap="flat" cmpd="sng" algn="ctr">
                <a:solidFill>
                  <a:srgbClr val="B09120"/>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1'!$D$55:$Z$55</c:f>
              <c:numCache>
                <c:formatCode>0</c:formatCode>
                <c:ptCount val="23"/>
                <c:pt idx="0">
                  <c:v>100</c:v>
                </c:pt>
                <c:pt idx="1">
                  <c:v>103.24262628404632</c:v>
                </c:pt>
                <c:pt idx="2">
                  <c:v>107.54117991929297</c:v>
                </c:pt>
                <c:pt idx="3">
                  <c:v>108.10251164763336</c:v>
                </c:pt>
                <c:pt idx="4">
                  <c:v>112.83391441562249</c:v>
                </c:pt>
                <c:pt idx="5">
                  <c:v>115.19899209769667</c:v>
                </c:pt>
                <c:pt idx="6">
                  <c:v>124.31002975058161</c:v>
                </c:pt>
                <c:pt idx="7">
                  <c:v>133.37740826904005</c:v>
                </c:pt>
                <c:pt idx="8">
                  <c:v>139.54457285773984</c:v>
                </c:pt>
                <c:pt idx="9">
                  <c:v>138.84852151459773</c:v>
                </c:pt>
                <c:pt idx="10">
                  <c:v>153.34647265378931</c:v>
                </c:pt>
                <c:pt idx="11">
                  <c:v>167.16833091129087</c:v>
                </c:pt>
                <c:pt idx="12">
                  <c:v>171.50991997904362</c:v>
                </c:pt>
                <c:pt idx="13">
                  <c:v>172.99682535722528</c:v>
                </c:pt>
                <c:pt idx="14">
                  <c:v>172.25836228349746</c:v>
                </c:pt>
                <c:pt idx="15">
                  <c:v>177.87729288418478</c:v>
                </c:pt>
                <c:pt idx="16">
                  <c:v>185.05298347813613</c:v>
                </c:pt>
                <c:pt idx="17">
                  <c:v>195.72951295117036</c:v>
                </c:pt>
                <c:pt idx="18">
                  <c:v>205.09377358372888</c:v>
                </c:pt>
                <c:pt idx="19">
                  <c:v>215.94992920983205</c:v>
                </c:pt>
                <c:pt idx="20">
                  <c:v>219.79193303936182</c:v>
                </c:pt>
                <c:pt idx="21">
                  <c:v>251.5601903538261</c:v>
                </c:pt>
                <c:pt idx="22">
                  <c:v>288.65548577024066</c:v>
                </c:pt>
              </c:numCache>
            </c:numRef>
          </c:val>
          <c:smooth val="0"/>
          <c:extLst>
            <c:ext xmlns:c16="http://schemas.microsoft.com/office/drawing/2014/chart" uri="{C3380CC4-5D6E-409C-BE32-E72D297353CC}">
              <c16:uniqueId val="{00000001-67E6-4BB1-9782-3FB91A26C333}"/>
            </c:ext>
          </c:extLst>
        </c:ser>
        <c:ser>
          <c:idx val="2"/>
          <c:order val="2"/>
          <c:tx>
            <c:strRef>
              <c:f>'Figure 1'!$C$56</c:f>
              <c:strCache>
                <c:ptCount val="1"/>
                <c:pt idx="0">
                  <c:v>Overall economy: employment (⁴)</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cap="flat" cmpd="sng" algn="ctr">
                <a:solidFill>
                  <a:srgbClr val="E04040"/>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1'!$D$56:$Z$56</c:f>
              <c:numCache>
                <c:formatCode>0</c:formatCode>
                <c:ptCount val="23"/>
                <c:pt idx="0">
                  <c:v>100</c:v>
                </c:pt>
                <c:pt idx="1">
                  <c:v>100.70912151215516</c:v>
                </c:pt>
                <c:pt idx="2">
                  <c:v>100.54076731079374</c:v>
                </c:pt>
                <c:pt idx="3">
                  <c:v>100.86904039652499</c:v>
                </c:pt>
                <c:pt idx="4">
                  <c:v>101.34671089596992</c:v>
                </c:pt>
                <c:pt idx="5">
                  <c:v>102.38000254713494</c:v>
                </c:pt>
                <c:pt idx="6">
                  <c:v>104.32081372584537</c:v>
                </c:pt>
                <c:pt idx="7">
                  <c:v>106.46899711550574</c:v>
                </c:pt>
                <c:pt idx="8">
                  <c:v>107.50809905142967</c:v>
                </c:pt>
                <c:pt idx="9">
                  <c:v>105.56517504189782</c:v>
                </c:pt>
                <c:pt idx="10">
                  <c:v>104.58395720087691</c:v>
                </c:pt>
                <c:pt idx="11">
                  <c:v>104.61864817562662</c:v>
                </c:pt>
                <c:pt idx="12">
                  <c:v>104.34473780009601</c:v>
                </c:pt>
                <c:pt idx="13">
                  <c:v>103.96251283237937</c:v>
                </c:pt>
                <c:pt idx="14">
                  <c:v>104.89985208583622</c:v>
                </c:pt>
                <c:pt idx="15">
                  <c:v>105.89078041194546</c:v>
                </c:pt>
                <c:pt idx="16">
                  <c:v>107.27550092097549</c:v>
                </c:pt>
                <c:pt idx="17">
                  <c:v>109.00796884022715</c:v>
                </c:pt>
                <c:pt idx="18">
                  <c:v>110.60109663389237</c:v>
                </c:pt>
                <c:pt idx="19">
                  <c:v>111.99035225958454</c:v>
                </c:pt>
                <c:pt idx="20">
                  <c:v>110.49789338495613</c:v>
                </c:pt>
                <c:pt idx="21">
                  <c:v>112.25681437292648</c:v>
                </c:pt>
                <c:pt idx="22">
                  <c:v>114.73778995868616</c:v>
                </c:pt>
              </c:numCache>
            </c:numRef>
          </c:val>
          <c:smooth val="0"/>
          <c:extLst>
            <c:ext xmlns:c16="http://schemas.microsoft.com/office/drawing/2014/chart" uri="{C3380CC4-5D6E-409C-BE32-E72D297353CC}">
              <c16:uniqueId val="{00000002-F587-4A57-A53B-60B9C46C94DB}"/>
            </c:ext>
          </c:extLst>
        </c:ser>
        <c:ser>
          <c:idx val="3"/>
          <c:order val="3"/>
          <c:tx>
            <c:strRef>
              <c:f>'Figure 1'!$C$57</c:f>
              <c:strCache>
                <c:ptCount val="1"/>
                <c:pt idx="0">
                  <c:v>Overall economy: gross domestic product (³)</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cap="flat" cmpd="sng" algn="ctr">
                <a:solidFill>
                  <a:srgbClr val="208486"/>
                </a:solidFill>
                <a:prstDash val="solid"/>
                <a:round/>
              </a:ln>
              <a:effectLst/>
              <a:extLst>
                <a:ext uri="{909E8E84-426E-40DD-AFC4-6F175D3DCCD1}">
                  <a14:hiddenFill xmlns:a14="http://schemas.microsoft.com/office/drawing/2010/main">
                    <a:solidFill>
                      <a:srgbClr val="208486"/>
                    </a:solidFill>
                  </a14:hiddenFill>
                </a:ext>
              </a:ex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1'!$D$57:$Z$57</c:f>
              <c:numCache>
                <c:formatCode>0</c:formatCode>
                <c:ptCount val="23"/>
                <c:pt idx="0">
                  <c:v>100</c:v>
                </c:pt>
                <c:pt idx="1">
                  <c:v>102.11807391032725</c:v>
                </c:pt>
                <c:pt idx="2">
                  <c:v>103.18251718006631</c:v>
                </c:pt>
                <c:pt idx="3">
                  <c:v>104.10519486760538</c:v>
                </c:pt>
                <c:pt idx="4">
                  <c:v>106.74587918689029</c:v>
                </c:pt>
                <c:pt idx="5">
                  <c:v>108.81469556441922</c:v>
                </c:pt>
                <c:pt idx="6">
                  <c:v>112.65918592916525</c:v>
                </c:pt>
                <c:pt idx="7">
                  <c:v>116.17208899995195</c:v>
                </c:pt>
                <c:pt idx="8">
                  <c:v>116.89773655629776</c:v>
                </c:pt>
                <c:pt idx="9">
                  <c:v>111.91071171127876</c:v>
                </c:pt>
                <c:pt idx="10">
                  <c:v>114.30030275361621</c:v>
                </c:pt>
                <c:pt idx="11">
                  <c:v>116.48925945504349</c:v>
                </c:pt>
                <c:pt idx="12">
                  <c:v>115.5701859772214</c:v>
                </c:pt>
                <c:pt idx="13">
                  <c:v>115.5197270411841</c:v>
                </c:pt>
                <c:pt idx="14">
                  <c:v>117.38911048104185</c:v>
                </c:pt>
                <c:pt idx="15">
                  <c:v>120.14032389831323</c:v>
                </c:pt>
                <c:pt idx="16">
                  <c:v>122.4782546013744</c:v>
                </c:pt>
                <c:pt idx="17">
                  <c:v>125.89504541304242</c:v>
                </c:pt>
                <c:pt idx="18">
                  <c:v>128.47806237685617</c:v>
                </c:pt>
                <c:pt idx="19">
                  <c:v>130.89168148397326</c:v>
                </c:pt>
                <c:pt idx="20">
                  <c:v>123.61598346869141</c:v>
                </c:pt>
                <c:pt idx="21">
                  <c:v>131.4383199577106</c:v>
                </c:pt>
                <c:pt idx="22">
                  <c:v>136.01927050795328</c:v>
                </c:pt>
              </c:numCache>
            </c:numRef>
          </c:val>
          <c:smooth val="0"/>
          <c:extLst>
            <c:ext xmlns:c16="http://schemas.microsoft.com/office/drawing/2014/chart" uri="{C3380CC4-5D6E-409C-BE32-E72D297353CC}">
              <c16:uniqueId val="{00000003-F587-4A57-A53B-60B9C46C94DB}"/>
            </c:ext>
          </c:extLst>
        </c:ser>
        <c:dLbls>
          <c:showLegendKey val="0"/>
          <c:showVal val="0"/>
          <c:showCatName val="0"/>
          <c:showSerName val="0"/>
          <c:showPercent val="0"/>
          <c:showBubbleSize val="0"/>
        </c:dLbls>
        <c:marker val="1"/>
        <c:smooth val="0"/>
        <c:axId val="164111104"/>
        <c:axId val="164112640"/>
        <c:extLst/>
      </c:lineChart>
      <c:catAx>
        <c:axId val="16411110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4112640"/>
        <c:crossesAt val="100"/>
        <c:auto val="1"/>
        <c:lblAlgn val="ctr"/>
        <c:lblOffset val="100"/>
        <c:tickMarkSkip val="1"/>
        <c:noMultiLvlLbl val="0"/>
      </c:catAx>
      <c:valAx>
        <c:axId val="164112640"/>
        <c:scaling>
          <c:orientation val="minMax"/>
          <c:min val="10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4111104"/>
        <c:crosses val="autoZero"/>
        <c:crossBetween val="midCat"/>
        <c:majorUnit val="10"/>
      </c:valAx>
      <c:spPr>
        <a:solidFill>
          <a:schemeClr val="bg1"/>
        </a:solidFill>
        <a:ln>
          <a:noFill/>
        </a:ln>
        <a:effectLst/>
      </c:spPr>
    </c:plotArea>
    <c:legend>
      <c:legendPos val="b"/>
      <c:layout>
        <c:manualLayout>
          <c:xMode val="edge"/>
          <c:yMode val="edge"/>
          <c:x val="9.2551706036745424E-2"/>
          <c:y val="0.73310927703071749"/>
          <c:w val="0.81489658792650921"/>
          <c:h val="0.1197654977596429"/>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Employment in the environmental economy, by domain, EU, </a:t>
            </a:r>
          </a:p>
          <a:p>
            <a:pPr algn="l">
              <a:defRPr sz="1800"/>
            </a:pPr>
            <a:r>
              <a:rPr lang="en-US" sz="1600" b="0"/>
              <a:t>2000-2022</a:t>
            </a:r>
          </a:p>
          <a:p>
            <a:pPr algn="l">
              <a:defRPr sz="1800"/>
            </a:pPr>
            <a:r>
              <a:rPr lang="en-US" sz="1600" b="0"/>
              <a:t>(in thousand full-time equivalents)</a:t>
            </a:r>
          </a:p>
        </c:rich>
      </c:tx>
      <c:layout>
        <c:manualLayout>
          <c:xMode val="edge"/>
          <c:yMode val="edge"/>
          <c:x val="5.3333333333333332E-3"/>
          <c:y val="8.6156309253662498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692784917897108"/>
          <c:w val="0.97066666666666668"/>
          <c:h val="0.60641423546451478"/>
        </c:manualLayout>
      </c:layout>
      <c:barChart>
        <c:barDir val="col"/>
        <c:grouping val="stacked"/>
        <c:varyColors val="0"/>
        <c:ser>
          <c:idx val="0"/>
          <c:order val="0"/>
          <c:tx>
            <c:strRef>
              <c:f>'Figure 2'!$C$50</c:f>
              <c:strCache>
                <c:ptCount val="1"/>
                <c:pt idx="0">
                  <c:v>Waste management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2'!$D$50:$Z$50</c:f>
              <c:numCache>
                <c:formatCode>0</c:formatCode>
                <c:ptCount val="23"/>
                <c:pt idx="0">
                  <c:v>807</c:v>
                </c:pt>
                <c:pt idx="1">
                  <c:v>819</c:v>
                </c:pt>
                <c:pt idx="2">
                  <c:v>827</c:v>
                </c:pt>
                <c:pt idx="3">
                  <c:v>835</c:v>
                </c:pt>
                <c:pt idx="4">
                  <c:v>861</c:v>
                </c:pt>
                <c:pt idx="5">
                  <c:v>893</c:v>
                </c:pt>
                <c:pt idx="6">
                  <c:v>931</c:v>
                </c:pt>
                <c:pt idx="7">
                  <c:v>914</c:v>
                </c:pt>
                <c:pt idx="8">
                  <c:v>932</c:v>
                </c:pt>
                <c:pt idx="9">
                  <c:v>944</c:v>
                </c:pt>
                <c:pt idx="10">
                  <c:v>1023</c:v>
                </c:pt>
                <c:pt idx="11">
                  <c:v>1075</c:v>
                </c:pt>
                <c:pt idx="12">
                  <c:v>1103</c:v>
                </c:pt>
                <c:pt idx="13">
                  <c:v>1088</c:v>
                </c:pt>
                <c:pt idx="14">
                  <c:v>1103</c:v>
                </c:pt>
                <c:pt idx="15">
                  <c:v>1149</c:v>
                </c:pt>
                <c:pt idx="16">
                  <c:v>1222</c:v>
                </c:pt>
                <c:pt idx="17">
                  <c:v>1328</c:v>
                </c:pt>
                <c:pt idx="18">
                  <c:v>1422</c:v>
                </c:pt>
                <c:pt idx="19">
                  <c:v>1579</c:v>
                </c:pt>
                <c:pt idx="20">
                  <c:v>1639</c:v>
                </c:pt>
                <c:pt idx="21">
                  <c:v>1870</c:v>
                </c:pt>
                <c:pt idx="22">
                  <c:v>1961</c:v>
                </c:pt>
              </c:numCache>
            </c:numRef>
          </c:val>
          <c:extLst>
            <c:ext xmlns:c16="http://schemas.microsoft.com/office/drawing/2014/chart" uri="{C3380CC4-5D6E-409C-BE32-E72D297353CC}">
              <c16:uniqueId val="{00000000-FDAF-4995-89EC-B5E830BFD3CF}"/>
            </c:ext>
          </c:extLst>
        </c:ser>
        <c:ser>
          <c:idx val="2"/>
          <c:order val="1"/>
          <c:tx>
            <c:strRef>
              <c:f>'Figure 2'!$C$51</c:f>
              <c:strCache>
                <c:ptCount val="1"/>
                <c:pt idx="0">
                  <c:v>Wastewater management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2'!$D$51:$Z$51</c:f>
              <c:numCache>
                <c:formatCode>0</c:formatCode>
                <c:ptCount val="23"/>
                <c:pt idx="0">
                  <c:v>643</c:v>
                </c:pt>
                <c:pt idx="1">
                  <c:v>641</c:v>
                </c:pt>
                <c:pt idx="2">
                  <c:v>625</c:v>
                </c:pt>
                <c:pt idx="3">
                  <c:v>610</c:v>
                </c:pt>
                <c:pt idx="4">
                  <c:v>590</c:v>
                </c:pt>
                <c:pt idx="5">
                  <c:v>557</c:v>
                </c:pt>
                <c:pt idx="6">
                  <c:v>527</c:v>
                </c:pt>
                <c:pt idx="7">
                  <c:v>551</c:v>
                </c:pt>
                <c:pt idx="8">
                  <c:v>534</c:v>
                </c:pt>
                <c:pt idx="9">
                  <c:v>542</c:v>
                </c:pt>
                <c:pt idx="10">
                  <c:v>529</c:v>
                </c:pt>
                <c:pt idx="11">
                  <c:v>554</c:v>
                </c:pt>
                <c:pt idx="12">
                  <c:v>546</c:v>
                </c:pt>
                <c:pt idx="13">
                  <c:v>556</c:v>
                </c:pt>
                <c:pt idx="14">
                  <c:v>624</c:v>
                </c:pt>
                <c:pt idx="15">
                  <c:v>647</c:v>
                </c:pt>
                <c:pt idx="16">
                  <c:v>550</c:v>
                </c:pt>
                <c:pt idx="17">
                  <c:v>587</c:v>
                </c:pt>
                <c:pt idx="18">
                  <c:v>618</c:v>
                </c:pt>
                <c:pt idx="19">
                  <c:v>626</c:v>
                </c:pt>
                <c:pt idx="20">
                  <c:v>651</c:v>
                </c:pt>
                <c:pt idx="21">
                  <c:v>713</c:v>
                </c:pt>
                <c:pt idx="22">
                  <c:v>744</c:v>
                </c:pt>
              </c:numCache>
            </c:numRef>
          </c:val>
          <c:extLst>
            <c:ext xmlns:c16="http://schemas.microsoft.com/office/drawing/2014/chart" uri="{C3380CC4-5D6E-409C-BE32-E72D297353CC}">
              <c16:uniqueId val="{00000001-FDAF-4995-89EC-B5E830BFD3CF}"/>
            </c:ext>
          </c:extLst>
        </c:ser>
        <c:ser>
          <c:idx val="1"/>
          <c:order val="2"/>
          <c:tx>
            <c:strRef>
              <c:f>'Figure 2'!$C$52</c:f>
              <c:strCache>
                <c:ptCount val="1"/>
                <c:pt idx="0">
                  <c:v>Other environmental protection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2'!$D$52:$Z$52</c:f>
              <c:numCache>
                <c:formatCode>0</c:formatCode>
                <c:ptCount val="23"/>
                <c:pt idx="0">
                  <c:v>834</c:v>
                </c:pt>
                <c:pt idx="1">
                  <c:v>867</c:v>
                </c:pt>
                <c:pt idx="2">
                  <c:v>835</c:v>
                </c:pt>
                <c:pt idx="3">
                  <c:v>810</c:v>
                </c:pt>
                <c:pt idx="4">
                  <c:v>797</c:v>
                </c:pt>
                <c:pt idx="5">
                  <c:v>781</c:v>
                </c:pt>
                <c:pt idx="6">
                  <c:v>824</c:v>
                </c:pt>
                <c:pt idx="7">
                  <c:v>818</c:v>
                </c:pt>
                <c:pt idx="8">
                  <c:v>828</c:v>
                </c:pt>
                <c:pt idx="9">
                  <c:v>863</c:v>
                </c:pt>
                <c:pt idx="10">
                  <c:v>871</c:v>
                </c:pt>
                <c:pt idx="11">
                  <c:v>886</c:v>
                </c:pt>
                <c:pt idx="12">
                  <c:v>897</c:v>
                </c:pt>
                <c:pt idx="13">
                  <c:v>890</c:v>
                </c:pt>
                <c:pt idx="14">
                  <c:v>844</c:v>
                </c:pt>
                <c:pt idx="15">
                  <c:v>872</c:v>
                </c:pt>
                <c:pt idx="16">
                  <c:v>870</c:v>
                </c:pt>
                <c:pt idx="17">
                  <c:v>944</c:v>
                </c:pt>
                <c:pt idx="18">
                  <c:v>974</c:v>
                </c:pt>
                <c:pt idx="19">
                  <c:v>1001</c:v>
                </c:pt>
                <c:pt idx="20">
                  <c:v>1071</c:v>
                </c:pt>
                <c:pt idx="21">
                  <c:v>1111</c:v>
                </c:pt>
                <c:pt idx="22">
                  <c:v>1122</c:v>
                </c:pt>
              </c:numCache>
            </c:numRef>
          </c:val>
          <c:extLst>
            <c:ext xmlns:c16="http://schemas.microsoft.com/office/drawing/2014/chart" uri="{C3380CC4-5D6E-409C-BE32-E72D297353CC}">
              <c16:uniqueId val="{00000002-FDAF-4995-89EC-B5E830BFD3CF}"/>
            </c:ext>
          </c:extLst>
        </c:ser>
        <c:ser>
          <c:idx val="3"/>
          <c:order val="3"/>
          <c:tx>
            <c:strRef>
              <c:f>'Figure 2'!$C$53</c:f>
              <c:strCache>
                <c:ptCount val="1"/>
                <c:pt idx="0">
                  <c:v>Management of energy resources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2'!$D$53:$Z$53</c:f>
              <c:numCache>
                <c:formatCode>0</c:formatCode>
                <c:ptCount val="23"/>
                <c:pt idx="0">
                  <c:v>615</c:v>
                </c:pt>
                <c:pt idx="1">
                  <c:v>681</c:v>
                </c:pt>
                <c:pt idx="2">
                  <c:v>963</c:v>
                </c:pt>
                <c:pt idx="3">
                  <c:v>793</c:v>
                </c:pt>
                <c:pt idx="4">
                  <c:v>818</c:v>
                </c:pt>
                <c:pt idx="5">
                  <c:v>849</c:v>
                </c:pt>
                <c:pt idx="6">
                  <c:v>963</c:v>
                </c:pt>
                <c:pt idx="7">
                  <c:v>1127</c:v>
                </c:pt>
                <c:pt idx="8">
                  <c:v>1189</c:v>
                </c:pt>
                <c:pt idx="9">
                  <c:v>1236</c:v>
                </c:pt>
                <c:pt idx="10">
                  <c:v>1393</c:v>
                </c:pt>
                <c:pt idx="11">
                  <c:v>1596</c:v>
                </c:pt>
                <c:pt idx="12">
                  <c:v>1655</c:v>
                </c:pt>
                <c:pt idx="13">
                  <c:v>1550</c:v>
                </c:pt>
                <c:pt idx="14">
                  <c:v>1436</c:v>
                </c:pt>
                <c:pt idx="15">
                  <c:v>1487</c:v>
                </c:pt>
                <c:pt idx="16">
                  <c:v>1591</c:v>
                </c:pt>
                <c:pt idx="17">
                  <c:v>1607</c:v>
                </c:pt>
                <c:pt idx="18">
                  <c:v>1614</c:v>
                </c:pt>
                <c:pt idx="19">
                  <c:v>1706</c:v>
                </c:pt>
                <c:pt idx="20">
                  <c:v>1766</c:v>
                </c:pt>
                <c:pt idx="21">
                  <c:v>2018</c:v>
                </c:pt>
                <c:pt idx="22">
                  <c:v>2650</c:v>
                </c:pt>
              </c:numCache>
            </c:numRef>
          </c:val>
          <c:extLst>
            <c:ext xmlns:c16="http://schemas.microsoft.com/office/drawing/2014/chart" uri="{C3380CC4-5D6E-409C-BE32-E72D297353CC}">
              <c16:uniqueId val="{00000003-FDAF-4995-89EC-B5E830BFD3CF}"/>
            </c:ext>
          </c:extLst>
        </c:ser>
        <c:ser>
          <c:idx val="4"/>
          <c:order val="4"/>
          <c:tx>
            <c:strRef>
              <c:f>'Figure 2'!$C$54</c:f>
              <c:strCache>
                <c:ptCount val="1"/>
                <c:pt idx="0">
                  <c:v>Management of waters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2'!$D$54:$Z$54</c:f>
              <c:numCache>
                <c:formatCode>0</c:formatCode>
                <c:ptCount val="23"/>
                <c:pt idx="0">
                  <c:v>128</c:v>
                </c:pt>
                <c:pt idx="1">
                  <c:v>128</c:v>
                </c:pt>
                <c:pt idx="2">
                  <c:v>125</c:v>
                </c:pt>
                <c:pt idx="3">
                  <c:v>122</c:v>
                </c:pt>
                <c:pt idx="4">
                  <c:v>125</c:v>
                </c:pt>
                <c:pt idx="5">
                  <c:v>128</c:v>
                </c:pt>
                <c:pt idx="6">
                  <c:v>133</c:v>
                </c:pt>
                <c:pt idx="7">
                  <c:v>134</c:v>
                </c:pt>
                <c:pt idx="8">
                  <c:v>132</c:v>
                </c:pt>
                <c:pt idx="9">
                  <c:v>131</c:v>
                </c:pt>
                <c:pt idx="10">
                  <c:v>133</c:v>
                </c:pt>
                <c:pt idx="11">
                  <c:v>139</c:v>
                </c:pt>
                <c:pt idx="12">
                  <c:v>146</c:v>
                </c:pt>
                <c:pt idx="13">
                  <c:v>154</c:v>
                </c:pt>
                <c:pt idx="14">
                  <c:v>158</c:v>
                </c:pt>
                <c:pt idx="15">
                  <c:v>163</c:v>
                </c:pt>
                <c:pt idx="16">
                  <c:v>159</c:v>
                </c:pt>
                <c:pt idx="17">
                  <c:v>159</c:v>
                </c:pt>
                <c:pt idx="18">
                  <c:v>166</c:v>
                </c:pt>
                <c:pt idx="19">
                  <c:v>179</c:v>
                </c:pt>
                <c:pt idx="20">
                  <c:v>181</c:v>
                </c:pt>
                <c:pt idx="21">
                  <c:v>191</c:v>
                </c:pt>
                <c:pt idx="22">
                  <c:v>198</c:v>
                </c:pt>
              </c:numCache>
            </c:numRef>
          </c:val>
          <c:extLst>
            <c:ext xmlns:c16="http://schemas.microsoft.com/office/drawing/2014/chart" uri="{C3380CC4-5D6E-409C-BE32-E72D297353CC}">
              <c16:uniqueId val="{00000004-FDAF-4995-89EC-B5E830BFD3CF}"/>
            </c:ext>
          </c:extLst>
        </c:ser>
        <c:dLbls>
          <c:showLegendKey val="0"/>
          <c:showVal val="0"/>
          <c:showCatName val="0"/>
          <c:showSerName val="0"/>
          <c:showPercent val="0"/>
          <c:showBubbleSize val="0"/>
        </c:dLbls>
        <c:gapWidth val="75"/>
        <c:overlap val="100"/>
        <c:axId val="166473088"/>
        <c:axId val="166487168"/>
      </c:barChart>
      <c:catAx>
        <c:axId val="166473088"/>
        <c:scaling>
          <c:orientation val="minMax"/>
        </c:scaling>
        <c:delete val="0"/>
        <c:axPos val="b"/>
        <c:numFmt formatCode="General" sourceLinked="0"/>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6487168"/>
        <c:crosses val="autoZero"/>
        <c:auto val="1"/>
        <c:lblAlgn val="ctr"/>
        <c:lblOffset val="100"/>
        <c:tickMarkSkip val="1"/>
        <c:noMultiLvlLbl val="0"/>
      </c:catAx>
      <c:valAx>
        <c:axId val="1664871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473088"/>
        <c:crosses val="autoZero"/>
        <c:crossBetween val="between"/>
      </c:valAx>
      <c:spPr>
        <a:solidFill>
          <a:schemeClr val="bg1"/>
        </a:solidFill>
        <a:ln>
          <a:noFill/>
        </a:ln>
        <a:effectLst/>
      </c:spPr>
    </c:plotArea>
    <c:legend>
      <c:legendPos val="b"/>
      <c:layout>
        <c:manualLayout>
          <c:xMode val="edge"/>
          <c:yMode val="edge"/>
          <c:x val="9.3040419947506559E-2"/>
          <c:y val="0.79703506968824323"/>
          <c:w val="0.81391905511811036"/>
          <c:h val="7.980618222398605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baseline="0">
                <a:solidFill>
                  <a:srgbClr val="000000"/>
                </a:solidFill>
                <a:latin typeface="Arial"/>
                <a:ea typeface="Arial"/>
                <a:cs typeface="Arial"/>
              </a:defRPr>
            </a:pPr>
            <a:r>
              <a:rPr lang="en-US"/>
              <a:t>Gross value added of the environmental economy, </a:t>
            </a:r>
          </a:p>
          <a:p>
            <a:pPr algn="l">
              <a:defRPr/>
            </a:pPr>
            <a:r>
              <a:rPr lang="en-US" sz="1000" b="0"/>
              <a:t>by activity, EU, 2022</a:t>
            </a:r>
          </a:p>
          <a:p>
            <a:pPr algn="l">
              <a:defRPr/>
            </a:pPr>
            <a:r>
              <a:rPr lang="en-US" sz="1000" b="0"/>
              <a:t>(in %)</a:t>
            </a:r>
          </a:p>
        </c:rich>
      </c:tx>
      <c:layout>
        <c:manualLayout>
          <c:xMode val="edge"/>
          <c:yMode val="edge"/>
          <c:x val="9.852216748768473E-3"/>
          <c:y val="9.9174547594216792E-3"/>
        </c:manualLayout>
      </c:layout>
      <c:overlay val="0"/>
      <c:spPr>
        <a:noFill/>
        <a:ln>
          <a:noFill/>
        </a:ln>
        <a:effectLst/>
      </c:spPr>
      <c:txPr>
        <a:bodyPr rot="0" spcFirstLastPara="1" vertOverflow="ellipsis" vert="horz" wrap="square" anchor="ctr" anchorCtr="1"/>
        <a:lstStyle/>
        <a:p>
          <a:pPr algn="l">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615763546798032"/>
          <c:y val="0.25737044543818555"/>
          <c:w val="0.49261083743842365"/>
          <c:h val="0.495872737971084"/>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5387-461E-A2F6-BF849D5A7FA4}"/>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5387-461E-A2F6-BF849D5A7FA4}"/>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5-5387-461E-A2F6-BF849D5A7FA4}"/>
              </c:ext>
            </c:extLst>
          </c:dPt>
          <c:dPt>
            <c:idx val="3"/>
            <c:bubble3D val="0"/>
            <c:spPr>
              <a:solidFill>
                <a:srgbClr val="B09120">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7-5387-461E-A2F6-BF849D5A7FA4}"/>
              </c:ext>
            </c:extLst>
          </c:dPt>
          <c:dPt>
            <c:idx val="4"/>
            <c:bubble3D val="0"/>
            <c:spPr>
              <a:solidFill>
                <a:srgbClr val="E0404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9-5387-461E-A2F6-BF849D5A7FA4}"/>
              </c:ext>
            </c:extLst>
          </c:dPt>
          <c:dLbls>
            <c:dLbl>
              <c:idx val="0"/>
              <c:tx>
                <c:rich>
                  <a:bodyPr/>
                  <a:lstStyle/>
                  <a:p>
                    <a:fld id="{212B8E62-EFFE-408F-9259-C52BBCBC67E2}" type="CATEGORYNAME">
                      <a:rPr lang="en-US"/>
                      <a:pPr/>
                      <a:t>[CATEGORY NAME]</a:t>
                    </a:fld>
                    <a:r>
                      <a:rPr lang="en-US" baseline="0"/>
                      <a:t>, </a:t>
                    </a:r>
                    <a:fld id="{AB5CA734-DE7C-446F-BC39-E3E0BC86B6AA}"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387-461E-A2F6-BF849D5A7FA4}"/>
                </c:ext>
              </c:extLst>
            </c:dLbl>
            <c:dLbl>
              <c:idx val="1"/>
              <c:tx>
                <c:rich>
                  <a:bodyPr/>
                  <a:lstStyle/>
                  <a:p>
                    <a:fld id="{160C288D-0B7C-456D-B69C-02C814F323D4}" type="CATEGORYNAME">
                      <a:rPr lang="en-US"/>
                      <a:pPr/>
                      <a:t>[CATEGORY NAME]</a:t>
                    </a:fld>
                    <a:r>
                      <a:rPr lang="en-US" baseline="0"/>
                      <a:t>, </a:t>
                    </a:r>
                    <a:fld id="{E4242386-EC23-449D-B408-1C58D7321A9B}"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87-461E-A2F6-BF849D5A7FA4}"/>
                </c:ext>
              </c:extLst>
            </c:dLbl>
            <c:dLbl>
              <c:idx val="2"/>
              <c:tx>
                <c:rich>
                  <a:bodyPr/>
                  <a:lstStyle/>
                  <a:p>
                    <a:r>
                      <a:rPr lang="en-US" baseline="0"/>
                      <a:t>Energy and water supply, sewerage and waste treatment, </a:t>
                    </a:r>
                    <a:fld id="{C6E63E5F-E375-4227-B969-CA1418F8CF0B}"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387-461E-A2F6-BF849D5A7FA4}"/>
                </c:ext>
              </c:extLst>
            </c:dLbl>
            <c:dLbl>
              <c:idx val="3"/>
              <c:tx>
                <c:rich>
                  <a:bodyPr/>
                  <a:lstStyle/>
                  <a:p>
                    <a:fld id="{4F0D959D-1746-4B07-B59D-CD3CA6FC8904}" type="CATEGORYNAME">
                      <a:rPr lang="en-US"/>
                      <a:pPr/>
                      <a:t>[CATEGORY NAME]</a:t>
                    </a:fld>
                    <a:r>
                      <a:rPr lang="en-US" baseline="0"/>
                      <a:t>, 22%</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387-461E-A2F6-BF849D5A7FA4}"/>
                </c:ext>
              </c:extLst>
            </c:dLbl>
            <c:dLbl>
              <c:idx val="4"/>
              <c:tx>
                <c:rich>
                  <a:bodyPr/>
                  <a:lstStyle/>
                  <a:p>
                    <a:fld id="{B6750626-06A8-45EB-9BD5-58FADE0F506A}" type="CATEGORYNAME">
                      <a:rPr lang="en-US"/>
                      <a:pPr/>
                      <a:t>[CATEGORY NAME]</a:t>
                    </a:fld>
                    <a:r>
                      <a:rPr lang="en-US" baseline="0"/>
                      <a:t>, </a:t>
                    </a:r>
                    <a:fld id="{9028DA17-5710-4CAE-ADC3-02E6E2BBD1B8}"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387-461E-A2F6-BF849D5A7FA4}"/>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'Figure 3'!$C$48:$C$52</c:f>
              <c:strCache>
                <c:ptCount val="5"/>
                <c:pt idx="0">
                  <c:v>Agriculture, forestry and fishing</c:v>
                </c:pt>
                <c:pt idx="1">
                  <c:v>Mining and quarrying; manufacturing</c:v>
                </c:pt>
                <c:pt idx="2">
                  <c:v>Energy and water supply, sewerage and waste services </c:v>
                </c:pt>
                <c:pt idx="3">
                  <c:v>Construction</c:v>
                </c:pt>
                <c:pt idx="4">
                  <c:v>Services</c:v>
                </c:pt>
              </c:strCache>
            </c:strRef>
          </c:cat>
          <c:val>
            <c:numRef>
              <c:f>'Figure 3'!$D$48:$D$52</c:f>
              <c:numCache>
                <c:formatCode>0</c:formatCode>
                <c:ptCount val="5"/>
                <c:pt idx="0">
                  <c:v>6.5294511378848732</c:v>
                </c:pt>
                <c:pt idx="1">
                  <c:v>9.9988844265952697</c:v>
                </c:pt>
                <c:pt idx="2">
                  <c:v>47.663989290495309</c:v>
                </c:pt>
                <c:pt idx="3">
                  <c:v>19.683177153056672</c:v>
                </c:pt>
                <c:pt idx="4">
                  <c:v>16.124683920868659</c:v>
                </c:pt>
              </c:numCache>
            </c:numRef>
          </c:val>
          <c:extLst>
            <c:ext xmlns:c16="http://schemas.microsoft.com/office/drawing/2014/chart" uri="{C3380CC4-5D6E-409C-BE32-E72D297353CC}">
              <c16:uniqueId val="{0000000A-5387-461E-A2F6-BF849D5A7FA4}"/>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Gross value added of the environmental economy, by domain, EU, 2000–2022</a:t>
            </a:r>
          </a:p>
          <a:p>
            <a:pPr algn="l">
              <a:defRPr sz="1800"/>
            </a:pPr>
            <a:r>
              <a:rPr lang="en-US" sz="1600" b="0"/>
              <a:t>(in billion €)</a:t>
            </a:r>
          </a:p>
        </c:rich>
      </c:tx>
      <c:layout>
        <c:manualLayout>
          <c:xMode val="edge"/>
          <c:yMode val="edge"/>
          <c:x val="5.3333333333333332E-3"/>
          <c:y val="8.6156309253662498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188183696105666"/>
          <c:w val="0.97066666666666668"/>
          <c:h val="0.55994172577193013"/>
        </c:manualLayout>
      </c:layout>
      <c:areaChart>
        <c:grouping val="stacked"/>
        <c:varyColors val="0"/>
        <c:ser>
          <c:idx val="8"/>
          <c:order val="0"/>
          <c:tx>
            <c:strRef>
              <c:f>'Figure 4'!$C$49</c:f>
              <c:strCache>
                <c:ptCount val="1"/>
                <c:pt idx="0">
                  <c:v>Waste management </c:v>
                </c:pt>
              </c:strCache>
            </c:strRef>
          </c:tx>
          <c:spPr>
            <a:solidFill>
              <a:schemeClr val="accent3">
                <a:lumMod val="60000"/>
              </a:schemeClr>
            </a:solidFill>
            <a:ln>
              <a:no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4'!$D$49:$Z$49</c:f>
              <c:numCache>
                <c:formatCode>#,##0.0</c:formatCode>
                <c:ptCount val="23"/>
                <c:pt idx="0">
                  <c:v>37.19</c:v>
                </c:pt>
                <c:pt idx="1">
                  <c:v>38.484999999999999</c:v>
                </c:pt>
                <c:pt idx="2">
                  <c:v>40.575000000000003</c:v>
                </c:pt>
                <c:pt idx="3">
                  <c:v>41.831000000000003</c:v>
                </c:pt>
                <c:pt idx="4">
                  <c:v>43.88</c:v>
                </c:pt>
                <c:pt idx="5">
                  <c:v>45.857999999999997</c:v>
                </c:pt>
                <c:pt idx="6">
                  <c:v>48.898000000000003</c:v>
                </c:pt>
                <c:pt idx="7">
                  <c:v>52.051000000000002</c:v>
                </c:pt>
                <c:pt idx="8">
                  <c:v>55.807000000000002</c:v>
                </c:pt>
                <c:pt idx="9">
                  <c:v>55.654000000000003</c:v>
                </c:pt>
                <c:pt idx="10">
                  <c:v>64.504999999999995</c:v>
                </c:pt>
                <c:pt idx="11">
                  <c:v>70.155000000000001</c:v>
                </c:pt>
                <c:pt idx="12">
                  <c:v>71.477999999999994</c:v>
                </c:pt>
                <c:pt idx="13">
                  <c:v>71.180999999999997</c:v>
                </c:pt>
                <c:pt idx="14">
                  <c:v>75.346999999999994</c:v>
                </c:pt>
                <c:pt idx="15">
                  <c:v>80.986000000000004</c:v>
                </c:pt>
                <c:pt idx="16">
                  <c:v>87.007999999999996</c:v>
                </c:pt>
                <c:pt idx="17">
                  <c:v>96.32</c:v>
                </c:pt>
                <c:pt idx="18">
                  <c:v>104.72799999999999</c:v>
                </c:pt>
                <c:pt idx="19">
                  <c:v>112.72799999999999</c:v>
                </c:pt>
                <c:pt idx="20">
                  <c:v>117.996</c:v>
                </c:pt>
                <c:pt idx="21">
                  <c:v>140.28</c:v>
                </c:pt>
                <c:pt idx="22">
                  <c:v>153.083</c:v>
                </c:pt>
              </c:numCache>
            </c:numRef>
          </c:val>
          <c:extLst>
            <c:ext xmlns:c16="http://schemas.microsoft.com/office/drawing/2014/chart" uri="{C3380CC4-5D6E-409C-BE32-E72D297353CC}">
              <c16:uniqueId val="{00000000-547E-494A-B394-989F71449FDD}"/>
            </c:ext>
          </c:extLst>
        </c:ser>
        <c:ser>
          <c:idx val="3"/>
          <c:order val="1"/>
          <c:tx>
            <c:strRef>
              <c:f>'Figure 4'!$C$50</c:f>
              <c:strCache>
                <c:ptCount val="1"/>
                <c:pt idx="0">
                  <c:v>Wastewater management</c:v>
                </c:pt>
              </c:strCache>
            </c:strRef>
          </c:tx>
          <c:spPr>
            <a:solidFill>
              <a:schemeClr val="accent4"/>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4'!$D$50:$Z$50</c:f>
              <c:numCache>
                <c:formatCode>#,##0.0</c:formatCode>
                <c:ptCount val="23"/>
                <c:pt idx="0">
                  <c:v>25.994</c:v>
                </c:pt>
                <c:pt idx="1">
                  <c:v>26.591999999999999</c:v>
                </c:pt>
                <c:pt idx="2">
                  <c:v>27.016999999999999</c:v>
                </c:pt>
                <c:pt idx="3">
                  <c:v>27.908999999999999</c:v>
                </c:pt>
                <c:pt idx="4">
                  <c:v>28.914999999999999</c:v>
                </c:pt>
                <c:pt idx="5">
                  <c:v>28.879000000000001</c:v>
                </c:pt>
                <c:pt idx="6">
                  <c:v>28.587</c:v>
                </c:pt>
                <c:pt idx="7">
                  <c:v>30.093</c:v>
                </c:pt>
                <c:pt idx="8">
                  <c:v>30.62</c:v>
                </c:pt>
                <c:pt idx="9">
                  <c:v>30.353999999999999</c:v>
                </c:pt>
                <c:pt idx="10">
                  <c:v>31.37</c:v>
                </c:pt>
                <c:pt idx="11">
                  <c:v>33.685000000000002</c:v>
                </c:pt>
                <c:pt idx="12">
                  <c:v>34.305999999999997</c:v>
                </c:pt>
                <c:pt idx="13">
                  <c:v>35.201999999999998</c:v>
                </c:pt>
                <c:pt idx="14">
                  <c:v>37.963999999999999</c:v>
                </c:pt>
                <c:pt idx="15">
                  <c:v>40.085000000000001</c:v>
                </c:pt>
                <c:pt idx="16">
                  <c:v>38.470999999999997</c:v>
                </c:pt>
                <c:pt idx="17">
                  <c:v>42.405999999999999</c:v>
                </c:pt>
                <c:pt idx="18">
                  <c:v>45.427999999999997</c:v>
                </c:pt>
                <c:pt idx="19">
                  <c:v>46.951999999999998</c:v>
                </c:pt>
                <c:pt idx="20">
                  <c:v>48.694000000000003</c:v>
                </c:pt>
                <c:pt idx="21">
                  <c:v>56.640999999999998</c:v>
                </c:pt>
                <c:pt idx="22">
                  <c:v>61.146000000000001</c:v>
                </c:pt>
              </c:numCache>
            </c:numRef>
          </c:val>
          <c:extLst>
            <c:ext xmlns:c16="http://schemas.microsoft.com/office/drawing/2014/chart" uri="{C3380CC4-5D6E-409C-BE32-E72D297353CC}">
              <c16:uniqueId val="{00000001-547E-494A-B394-989F71449FDD}"/>
            </c:ext>
          </c:extLst>
        </c:ser>
        <c:ser>
          <c:idx val="2"/>
          <c:order val="2"/>
          <c:tx>
            <c:strRef>
              <c:f>'Figure 4'!$C$51</c:f>
              <c:strCache>
                <c:ptCount val="1"/>
                <c:pt idx="0">
                  <c:v>Other environmental protection</c:v>
                </c:pt>
              </c:strCache>
            </c:strRef>
          </c:tx>
          <c:spPr>
            <a:solidFill>
              <a:schemeClr val="accent3"/>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4'!$D$51:$Z$51</c:f>
              <c:numCache>
                <c:formatCode>#,##0.0</c:formatCode>
                <c:ptCount val="23"/>
                <c:pt idx="0">
                  <c:v>31.372</c:v>
                </c:pt>
                <c:pt idx="1">
                  <c:v>34.052999999999997</c:v>
                </c:pt>
                <c:pt idx="2">
                  <c:v>33.26</c:v>
                </c:pt>
                <c:pt idx="3">
                  <c:v>32.756999999999998</c:v>
                </c:pt>
                <c:pt idx="4">
                  <c:v>33.621000000000002</c:v>
                </c:pt>
                <c:pt idx="5">
                  <c:v>33.670999999999999</c:v>
                </c:pt>
                <c:pt idx="6">
                  <c:v>37.268000000000001</c:v>
                </c:pt>
                <c:pt idx="7">
                  <c:v>38.639000000000003</c:v>
                </c:pt>
                <c:pt idx="8">
                  <c:v>40.581000000000003</c:v>
                </c:pt>
                <c:pt idx="9">
                  <c:v>41.356000000000002</c:v>
                </c:pt>
                <c:pt idx="10">
                  <c:v>43.289000000000001</c:v>
                </c:pt>
                <c:pt idx="11">
                  <c:v>45.366999999999997</c:v>
                </c:pt>
                <c:pt idx="12">
                  <c:v>46.002000000000002</c:v>
                </c:pt>
                <c:pt idx="13">
                  <c:v>46.807000000000002</c:v>
                </c:pt>
                <c:pt idx="14">
                  <c:v>43.18</c:v>
                </c:pt>
                <c:pt idx="15">
                  <c:v>44.222999999999999</c:v>
                </c:pt>
                <c:pt idx="16">
                  <c:v>45.545000000000002</c:v>
                </c:pt>
                <c:pt idx="17">
                  <c:v>48.548999999999999</c:v>
                </c:pt>
                <c:pt idx="18">
                  <c:v>50.856999999999999</c:v>
                </c:pt>
                <c:pt idx="19">
                  <c:v>54.241999999999997</c:v>
                </c:pt>
                <c:pt idx="20">
                  <c:v>57.023000000000003</c:v>
                </c:pt>
                <c:pt idx="21">
                  <c:v>61.106999999999999</c:v>
                </c:pt>
                <c:pt idx="22">
                  <c:v>65.825999999999993</c:v>
                </c:pt>
              </c:numCache>
            </c:numRef>
          </c:val>
          <c:extLst>
            <c:ext xmlns:c16="http://schemas.microsoft.com/office/drawing/2014/chart" uri="{C3380CC4-5D6E-409C-BE32-E72D297353CC}">
              <c16:uniqueId val="{00000002-547E-494A-B394-989F71449FDD}"/>
            </c:ext>
          </c:extLst>
        </c:ser>
        <c:ser>
          <c:idx val="1"/>
          <c:order val="3"/>
          <c:tx>
            <c:strRef>
              <c:f>'Figure 4'!$C$52</c:f>
              <c:strCache>
                <c:ptCount val="1"/>
                <c:pt idx="0">
                  <c:v>Renewable energy and energy efficiency</c:v>
                </c:pt>
              </c:strCache>
            </c:strRef>
          </c:tx>
          <c:spPr>
            <a:solidFill>
              <a:schemeClr val="accent2"/>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4'!$D$52:$Z$52</c:f>
              <c:numCache>
                <c:formatCode>#,##0.0</c:formatCode>
                <c:ptCount val="23"/>
                <c:pt idx="0">
                  <c:v>25.565999999999999</c:v>
                </c:pt>
                <c:pt idx="1">
                  <c:v>28.37</c:v>
                </c:pt>
                <c:pt idx="2">
                  <c:v>35.448999999999998</c:v>
                </c:pt>
                <c:pt idx="3">
                  <c:v>36.881</c:v>
                </c:pt>
                <c:pt idx="4">
                  <c:v>41.651000000000003</c:v>
                </c:pt>
                <c:pt idx="5">
                  <c:v>46.186</c:v>
                </c:pt>
                <c:pt idx="6">
                  <c:v>55.646000000000001</c:v>
                </c:pt>
                <c:pt idx="7">
                  <c:v>67.412000000000006</c:v>
                </c:pt>
                <c:pt idx="8">
                  <c:v>75.64</c:v>
                </c:pt>
                <c:pt idx="9">
                  <c:v>74.730999999999995</c:v>
                </c:pt>
                <c:pt idx="10">
                  <c:v>86.55</c:v>
                </c:pt>
                <c:pt idx="11">
                  <c:v>99.664000000000001</c:v>
                </c:pt>
                <c:pt idx="12">
                  <c:v>106.285</c:v>
                </c:pt>
                <c:pt idx="13">
                  <c:v>109.23</c:v>
                </c:pt>
                <c:pt idx="14">
                  <c:v>106.274</c:v>
                </c:pt>
                <c:pt idx="15">
                  <c:v>109.985</c:v>
                </c:pt>
                <c:pt idx="16">
                  <c:v>117.182</c:v>
                </c:pt>
                <c:pt idx="17">
                  <c:v>121.77200000000001</c:v>
                </c:pt>
                <c:pt idx="18">
                  <c:v>127.15900000000001</c:v>
                </c:pt>
                <c:pt idx="19">
                  <c:v>137.673</c:v>
                </c:pt>
                <c:pt idx="20">
                  <c:v>142.34399999999999</c:v>
                </c:pt>
                <c:pt idx="21">
                  <c:v>170.96600000000001</c:v>
                </c:pt>
                <c:pt idx="22">
                  <c:v>243.333</c:v>
                </c:pt>
              </c:numCache>
            </c:numRef>
          </c:val>
          <c:extLst>
            <c:ext xmlns:c16="http://schemas.microsoft.com/office/drawing/2014/chart" uri="{C3380CC4-5D6E-409C-BE32-E72D297353CC}">
              <c16:uniqueId val="{00000003-547E-494A-B394-989F71449FDD}"/>
            </c:ext>
          </c:extLst>
        </c:ser>
        <c:ser>
          <c:idx val="9"/>
          <c:order val="4"/>
          <c:tx>
            <c:strRef>
              <c:f>'Figure 4'!$C$53</c:f>
              <c:strCache>
                <c:ptCount val="1"/>
                <c:pt idx="0">
                  <c:v>Water saving</c:v>
                </c:pt>
              </c:strCache>
            </c:strRef>
          </c:tx>
          <c:spPr>
            <a:solidFill>
              <a:schemeClr val="accent4">
                <a:lumMod val="60000"/>
              </a:schemeClr>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4'!$D$53:$Z$53</c:f>
              <c:numCache>
                <c:formatCode>#,##0.0</c:formatCode>
                <c:ptCount val="23"/>
                <c:pt idx="0">
                  <c:v>4.9409999999999998</c:v>
                </c:pt>
                <c:pt idx="1">
                  <c:v>5.0890000000000004</c:v>
                </c:pt>
                <c:pt idx="2">
                  <c:v>5.2350000000000003</c:v>
                </c:pt>
                <c:pt idx="3">
                  <c:v>5.516</c:v>
                </c:pt>
                <c:pt idx="4">
                  <c:v>5.8559999999999999</c:v>
                </c:pt>
                <c:pt idx="5">
                  <c:v>6.0990000000000002</c:v>
                </c:pt>
                <c:pt idx="6">
                  <c:v>6.37</c:v>
                </c:pt>
                <c:pt idx="7">
                  <c:v>6.7290000000000001</c:v>
                </c:pt>
                <c:pt idx="8">
                  <c:v>6.94</c:v>
                </c:pt>
                <c:pt idx="9">
                  <c:v>6.9580000000000002</c:v>
                </c:pt>
                <c:pt idx="10">
                  <c:v>7.7839999999999998</c:v>
                </c:pt>
                <c:pt idx="11">
                  <c:v>8.2420000000000009</c:v>
                </c:pt>
                <c:pt idx="12">
                  <c:v>8.7629999999999999</c:v>
                </c:pt>
                <c:pt idx="13">
                  <c:v>9.24</c:v>
                </c:pt>
                <c:pt idx="14">
                  <c:v>9.4640000000000004</c:v>
                </c:pt>
                <c:pt idx="15">
                  <c:v>9.9149999999999991</c:v>
                </c:pt>
                <c:pt idx="16">
                  <c:v>10.651999999999999</c:v>
                </c:pt>
                <c:pt idx="17">
                  <c:v>10.974</c:v>
                </c:pt>
                <c:pt idx="18">
                  <c:v>11.62</c:v>
                </c:pt>
                <c:pt idx="19">
                  <c:v>12.582000000000001</c:v>
                </c:pt>
                <c:pt idx="20">
                  <c:v>12.595000000000001</c:v>
                </c:pt>
                <c:pt idx="21">
                  <c:v>13.443</c:v>
                </c:pt>
                <c:pt idx="22">
                  <c:v>14.452</c:v>
                </c:pt>
              </c:numCache>
            </c:numRef>
          </c:val>
          <c:extLst>
            <c:ext xmlns:c16="http://schemas.microsoft.com/office/drawing/2014/chart" uri="{C3380CC4-5D6E-409C-BE32-E72D297353CC}">
              <c16:uniqueId val="{00000004-547E-494A-B394-989F71449FDD}"/>
            </c:ext>
          </c:extLst>
        </c:ser>
        <c:dLbls>
          <c:showLegendKey val="0"/>
          <c:showVal val="0"/>
          <c:showCatName val="0"/>
          <c:showSerName val="0"/>
          <c:showPercent val="0"/>
          <c:showBubbleSize val="0"/>
        </c:dLbls>
        <c:axId val="166399360"/>
        <c:axId val="166405248"/>
      </c:areaChart>
      <c:catAx>
        <c:axId val="16639936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405248"/>
        <c:crosses val="autoZero"/>
        <c:auto val="1"/>
        <c:lblAlgn val="ctr"/>
        <c:lblOffset val="100"/>
        <c:tickMarkSkip val="1"/>
        <c:noMultiLvlLbl val="0"/>
      </c:catAx>
      <c:valAx>
        <c:axId val="1664052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399360"/>
        <c:crosses val="autoZero"/>
        <c:crossBetween val="midCat"/>
      </c:valAx>
      <c:spPr>
        <a:solidFill>
          <a:schemeClr val="bg1"/>
        </a:solidFill>
        <a:ln>
          <a:noFill/>
        </a:ln>
        <a:effectLst/>
      </c:spPr>
    </c:plotArea>
    <c:legend>
      <c:legendPos val="b"/>
      <c:layout>
        <c:manualLayout>
          <c:xMode val="edge"/>
          <c:yMode val="edge"/>
          <c:x val="0.17531317585301837"/>
          <c:y val="0.75551654777774391"/>
          <c:w val="0.64937364829396327"/>
          <c:h val="0.1213247041344852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145036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9268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133358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8299" y="473076"/>
          <a:ext cx="0" cy="701682"/>
        </a:xfrm>
        <a:prstGeom prst="rect">
          <a:avLst/>
        </a:prstGeom>
        <a:noFill/>
      </xdr:spPr>
    </xdr:pic>
    <xdr:clientData/>
  </xdr:twoCellAnchor>
  <xdr:twoCellAnchor editAs="oneCell">
    <xdr:from>
      <xdr:col>1</xdr:col>
      <xdr:colOff>47625</xdr:colOff>
      <xdr:row>1</xdr:row>
      <xdr:rowOff>57150</xdr:rowOff>
    </xdr:from>
    <xdr:to>
      <xdr:col>1</xdr:col>
      <xdr:colOff>47625</xdr:colOff>
      <xdr:row>3</xdr:row>
      <xdr:rowOff>154560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52724" cy="392685"/>
        </a:xfrm>
        <a:prstGeom prst="rect">
          <a:avLst/>
        </a:prstGeom>
      </xdr:spPr>
    </xdr:pic>
    <xdr:clientData/>
  </xdr:twoCellAnchor>
  <xdr:twoCellAnchor editAs="oneCell">
    <xdr:from>
      <xdr:col>18</xdr:col>
      <xdr:colOff>400050</xdr:colOff>
      <xdr:row>3</xdr:row>
      <xdr:rowOff>9525</xdr:rowOff>
    </xdr:from>
    <xdr:to>
      <xdr:col>18</xdr:col>
      <xdr:colOff>400050</xdr:colOff>
      <xdr:row>7</xdr:row>
      <xdr:rowOff>95257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7350" y="434975"/>
          <a:ext cx="2415945" cy="708032"/>
        </a:xfrm>
        <a:prstGeom prst="rect">
          <a:avLst/>
        </a:prstGeom>
        <a:noFill/>
      </xdr:spPr>
    </xdr:pic>
    <xdr:clientData/>
  </xdr:twoCellAnchor>
  <xdr:twoCellAnchor editAs="oneCell">
    <xdr:from>
      <xdr:col>1</xdr:col>
      <xdr:colOff>25400</xdr:colOff>
      <xdr:row>1</xdr:row>
      <xdr:rowOff>31750</xdr:rowOff>
    </xdr:from>
    <xdr:to>
      <xdr:col>7</xdr:col>
      <xdr:colOff>149224</xdr:colOff>
      <xdr:row>3</xdr:row>
      <xdr:rowOff>148210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184150"/>
          <a:ext cx="2752724" cy="392685"/>
        </a:xfrm>
        <a:prstGeom prst="rect">
          <a:avLst/>
        </a:prstGeom>
      </xdr:spPr>
    </xdr:pic>
    <xdr:clientData/>
  </xdr:twoCellAnchor>
  <xdr:twoCellAnchor editAs="oneCell">
    <xdr:from>
      <xdr:col>19</xdr:col>
      <xdr:colOff>31750</xdr:colOff>
      <xdr:row>2</xdr:row>
      <xdr:rowOff>63500</xdr:rowOff>
    </xdr:from>
    <xdr:to>
      <xdr:col>24</xdr:col>
      <xdr:colOff>256945</xdr:colOff>
      <xdr:row>6</xdr:row>
      <xdr:rowOff>155582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342900"/>
          <a:ext cx="2415945" cy="7080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317261</xdr:colOff>
      <xdr:row>4</xdr:row>
      <xdr:rowOff>103992</xdr:rowOff>
    </xdr:from>
    <xdr:to>
      <xdr:col>14</xdr:col>
      <xdr:colOff>60086</xdr:colOff>
      <xdr:row>44</xdr:row>
      <xdr:rowOff>120010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cdr:x>
      <cdr:y>0.76889</cdr:y>
    </cdr:from>
    <cdr:to>
      <cdr:x>0.126</cdr:x>
      <cdr:y>1</cdr:y>
    </cdr:to>
    <cdr:sp macro="" textlink="">
      <cdr:nvSpPr>
        <cdr:cNvPr id="2" name="TextBox 1"/>
        <cdr:cNvSpPr txBox="1"/>
      </cdr:nvSpPr>
      <cdr:spPr>
        <a:xfrm xmlns:a="http://schemas.openxmlformats.org/drawingml/2006/main">
          <a:off x="207074" y="3574540"/>
          <a:ext cx="662635" cy="983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0.064</cdr:x>
      <cdr:y>0.76889</cdr:y>
    </cdr:from>
    <cdr:to>
      <cdr:x>0.16</cdr:x>
      <cdr:y>1</cdr:y>
    </cdr:to>
    <cdr:sp macro="" textlink="">
      <cdr:nvSpPr>
        <cdr:cNvPr id="3" name="TextBox 2"/>
        <cdr:cNvSpPr txBox="1"/>
      </cdr:nvSpPr>
      <cdr:spPr>
        <a:xfrm xmlns:a="http://schemas.openxmlformats.org/drawingml/2006/main">
          <a:off x="441757" y="3574540"/>
          <a:ext cx="662635" cy="983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absSizeAnchor xmlns:cdr="http://schemas.openxmlformats.org/drawingml/2006/chartDrawing">
    <cdr:from>
      <cdr:x>0</cdr:x>
      <cdr:y>0.84307</cdr:y>
    </cdr:from>
    <cdr:ext cx="7995000" cy="1015982"/>
    <cdr:sp macro="" textlink="">
      <cdr:nvSpPr>
        <cdr:cNvPr id="12" name="FootonotesShape">
          <a:extLst xmlns:a="http://schemas.openxmlformats.org/drawingml/2006/main">
            <a:ext uri="{FF2B5EF4-FFF2-40B4-BE49-F238E27FC236}">
              <a16:creationId xmlns:a16="http://schemas.microsoft.com/office/drawing/2014/main" id="{A2304EB8-79D5-4D50-67F9-9A229ABF73B6}"/>
            </a:ext>
          </a:extLst>
        </cdr:cNvPr>
        <cdr:cNvSpPr txBox="1"/>
      </cdr:nvSpPr>
      <cdr:spPr>
        <a:xfrm xmlns:a="http://schemas.openxmlformats.org/drawingml/2006/main">
          <a:off x="0" y="5457986"/>
          <a:ext cx="7995000" cy="101598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Eurostat estimates</a:t>
          </a:r>
        </a:p>
        <a:p xmlns:a="http://schemas.openxmlformats.org/drawingml/2006/main">
          <a:r>
            <a:rPr lang="en-GB" sz="1200">
              <a:latin typeface="Arial" panose="020B0604020202020204" pitchFamily="34" charset="0"/>
            </a:rPr>
            <a:t>(²) In full-time equivalents</a:t>
          </a:r>
        </a:p>
        <a:p xmlns:a="http://schemas.openxmlformats.org/drawingml/2006/main">
          <a:r>
            <a:rPr lang="en-GB" sz="1200">
              <a:latin typeface="Arial" panose="020B0604020202020204" pitchFamily="34" charset="0"/>
            </a:rPr>
            <a:t>(³) Index compiled for chain-linked volumes data in € million (reference year 2015; at 2015 exchange rates)</a:t>
          </a:r>
        </a:p>
        <a:p xmlns:a="http://schemas.openxmlformats.org/drawingml/2006/main">
          <a:r>
            <a:rPr lang="en-GB" sz="1200">
              <a:latin typeface="Arial" panose="020B0604020202020204" pitchFamily="34" charset="0"/>
            </a:rPr>
            <a:t>(⁴) Thousand persons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nama_10_a10_e, nama_10_gdp, env_ac_egss1, env_ac_egss2)</a:t>
          </a:r>
        </a:p>
      </cdr:txBody>
    </cdr:sp>
  </cdr:absSizeAnchor>
  <cdr:absSizeAnchor xmlns:cdr="http://schemas.openxmlformats.org/drawingml/2006/chartDrawing">
    <cdr:from>
      <cdr:x>0.83936</cdr:x>
      <cdr:y>0.93503</cdr:y>
    </cdr:from>
    <cdr:ext cx="1530099" cy="420623"/>
    <cdr:pic>
      <cdr:nvPicPr>
        <cdr:cNvPr id="14" name="LogoShape">
          <a:extLst xmlns:a="http://schemas.openxmlformats.org/drawingml/2006/main">
            <a:ext uri="{FF2B5EF4-FFF2-40B4-BE49-F238E27FC236}">
              <a16:creationId xmlns:a16="http://schemas.microsoft.com/office/drawing/2014/main" id="{194AFFB1-125D-9686-D7A9-53CAA296698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3345"/>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314325</xdr:colOff>
      <xdr:row>4</xdr:row>
      <xdr:rowOff>57150</xdr:rowOff>
    </xdr:from>
    <xdr:to>
      <xdr:col>15</xdr:col>
      <xdr:colOff>377825</xdr:colOff>
      <xdr:row>41</xdr:row>
      <xdr:rowOff>79660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0.91777</cdr:y>
    </cdr:from>
    <cdr:ext cx="7995000" cy="484876"/>
    <cdr:sp macro="" textlink="">
      <cdr:nvSpPr>
        <cdr:cNvPr id="4" name="FootonotesShape">
          <a:extLst xmlns:a="http://schemas.openxmlformats.org/drawingml/2006/main">
            <a:ext uri="{FF2B5EF4-FFF2-40B4-BE49-F238E27FC236}">
              <a16:creationId xmlns:a16="http://schemas.microsoft.com/office/drawing/2014/main" id="{DF699544-E237-4F36-737E-F5E2060048D0}"/>
            </a:ext>
          </a:extLst>
        </cdr:cNvPr>
        <cdr:cNvSpPr txBox="1"/>
      </cdr:nvSpPr>
      <cdr:spPr>
        <a:xfrm xmlns:a="http://schemas.openxmlformats.org/drawingml/2006/main">
          <a:off x="0" y="541138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Data for EU are estimated by Eurostat.</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env_ac_egss1)</a:t>
          </a:r>
        </a:p>
      </cdr:txBody>
    </cdr:sp>
  </cdr:absSizeAnchor>
  <cdr:absSizeAnchor xmlns:cdr="http://schemas.openxmlformats.org/drawingml/2006/chartDrawing">
    <cdr:from>
      <cdr:x>0.83936</cdr:x>
      <cdr:y>0.92866</cdr:y>
    </cdr:from>
    <cdr:ext cx="1530099" cy="420625"/>
    <cdr:pic>
      <cdr:nvPicPr>
        <cdr:cNvPr id="6" name="LogoShape">
          <a:extLst xmlns:a="http://schemas.openxmlformats.org/drawingml/2006/main">
            <a:ext uri="{FF2B5EF4-FFF2-40B4-BE49-F238E27FC236}">
              <a16:creationId xmlns:a16="http://schemas.microsoft.com/office/drawing/2014/main" id="{E4578D09-7433-FE2C-6305-50815D9994C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75635"/>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117667</xdr:colOff>
      <xdr:row>4</xdr:row>
      <xdr:rowOff>26138</xdr:rowOff>
    </xdr:from>
    <xdr:to>
      <xdr:col>6</xdr:col>
      <xdr:colOff>174817</xdr:colOff>
      <xdr:row>36</xdr:row>
      <xdr:rowOff>68420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0.91688</cdr:y>
    </cdr:from>
    <cdr:ext cx="3626200" cy="425758"/>
    <cdr:sp macro="" textlink="">
      <cdr:nvSpPr>
        <cdr:cNvPr id="3" name="FootonotesShape">
          <a:extLst xmlns:a="http://schemas.openxmlformats.org/drawingml/2006/main">
            <a:ext uri="{FF2B5EF4-FFF2-40B4-BE49-F238E27FC236}">
              <a16:creationId xmlns:a16="http://schemas.microsoft.com/office/drawing/2014/main" id="{6EA5E5B7-E7C7-689E-58FD-2A6CE115EC8C}"/>
            </a:ext>
          </a:extLst>
        </cdr:cNvPr>
        <cdr:cNvSpPr txBox="1"/>
      </cdr:nvSpPr>
      <cdr:spPr>
        <a:xfrm xmlns:a="http://schemas.openxmlformats.org/drawingml/2006/main">
          <a:off x="0" y="4696524"/>
          <a:ext cx="3626200" cy="42575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Data for EU are estimated by Eurostat.</a:t>
          </a:r>
        </a:p>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 env_ac_egss3)</a:t>
          </a:r>
        </a:p>
      </cdr:txBody>
    </cdr:sp>
  </cdr:absSizeAnchor>
  <cdr:absSizeAnchor xmlns:cdr="http://schemas.openxmlformats.org/drawingml/2006/chartDrawing">
    <cdr:from>
      <cdr:x>0.70325</cdr:x>
      <cdr:y>0.91788</cdr:y>
    </cdr:from>
    <cdr:ext cx="1530098" cy="420625"/>
    <cdr:pic>
      <cdr:nvPicPr>
        <cdr:cNvPr id="6" name="LogoShape">
          <a:extLst xmlns:a="http://schemas.openxmlformats.org/drawingml/2006/main">
            <a:ext uri="{FF2B5EF4-FFF2-40B4-BE49-F238E27FC236}">
              <a16:creationId xmlns:a16="http://schemas.microsoft.com/office/drawing/2014/main" id="{BA92F027-D97D-A950-8EBE-A3183215E0A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26101" y="4701657"/>
          <a:ext cx="1530098"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absolute">
    <xdr:from>
      <xdr:col>1</xdr:col>
      <xdr:colOff>308802</xdr:colOff>
      <xdr:row>3</xdr:row>
      <xdr:rowOff>46660</xdr:rowOff>
    </xdr:from>
    <xdr:to>
      <xdr:col>13</xdr:col>
      <xdr:colOff>429452</xdr:colOff>
      <xdr:row>40</xdr:row>
      <xdr:rowOff>69170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0.91777</cdr:y>
    </cdr:from>
    <cdr:ext cx="7995000" cy="484876"/>
    <cdr:sp macro="" textlink="">
      <cdr:nvSpPr>
        <cdr:cNvPr id="2" name="FootonotesShape">
          <a:extLst xmlns:a="http://schemas.openxmlformats.org/drawingml/2006/main">
            <a:ext uri="{FF2B5EF4-FFF2-40B4-BE49-F238E27FC236}">
              <a16:creationId xmlns:a16="http://schemas.microsoft.com/office/drawing/2014/main" id="{05AF2C98-B928-F823-A19E-D65CA8398F10}"/>
            </a:ext>
          </a:extLst>
        </cdr:cNvPr>
        <cdr:cNvSpPr txBox="1"/>
      </cdr:nvSpPr>
      <cdr:spPr>
        <a:xfrm xmlns:a="http://schemas.openxmlformats.org/drawingml/2006/main">
          <a:off x="0" y="541138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Data for EU are estimated by Eurostat.</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env_ac_egss2)</a:t>
          </a:r>
        </a:p>
      </cdr:txBody>
    </cdr:sp>
  </cdr:absSizeAnchor>
  <cdr:absSizeAnchor xmlns:cdr="http://schemas.openxmlformats.org/drawingml/2006/chartDrawing">
    <cdr:from>
      <cdr:x>0.83936</cdr:x>
      <cdr:y>0.92866</cdr:y>
    </cdr:from>
    <cdr:ext cx="1530099" cy="420625"/>
    <cdr:pic>
      <cdr:nvPicPr>
        <cdr:cNvPr id="4" name="LogoShape">
          <a:extLst xmlns:a="http://schemas.openxmlformats.org/drawingml/2006/main">
            <a:ext uri="{FF2B5EF4-FFF2-40B4-BE49-F238E27FC236}">
              <a16:creationId xmlns:a16="http://schemas.microsoft.com/office/drawing/2014/main" id="{1D7BCA5F-E5B6-88DF-FF96-BBE022E26A7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75635"/>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s://ec.europa.eu/eurostat/statistics-explained/index.php?title=Environmental_economy_%E2%80%93_statistics_on_employment_and_grow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ec.europa.eu/eurostat/databrowser/view/NAMA_10_GDP__custom_2213556/bookmark/table?lang=en&amp;bookmarkId=6987a30d-0036-4f73-a9e1-affd6d9623e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atabrowser/view/ENV_AC_EGSS1__custom_5165203/bookmark/table?lang=en&amp;bookmarkId=99f02c01-de54-48b4-93ad-b9ac1d567437" TargetMode="External"/><Relationship Id="rId2" Type="http://schemas.openxmlformats.org/officeDocument/2006/relationships/hyperlink" Target="https://ec.europa.eu/eurostat/databrowser/view/NAMA_10_GDP__custom_10576936/default/table?lang=en" TargetMode="External"/><Relationship Id="rId1" Type="http://schemas.openxmlformats.org/officeDocument/2006/relationships/hyperlink" Target="https://ec.europa.eu/eurostat/databrowser/view/NAMA_10_A10_E__custom_10576749/default/table?lang=en" TargetMode="External"/><Relationship Id="rId5" Type="http://schemas.openxmlformats.org/officeDocument/2006/relationships/printerSettings" Target="../printerSettings/printerSettings7.bin"/><Relationship Id="rId4" Type="http://schemas.openxmlformats.org/officeDocument/2006/relationships/hyperlink" Target="https://ec.europa.eu/eurostat/databrowser/view/ENV_AC_EGSS2__custom_5165273/bookmark/table?lang=en&amp;bookmarkId=cb33028a-186a-4044-8c3e-40fb9bc00fb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databrowser/view/ENV_AC_EGSS1__custom_2199758/bookmark/table?lang=en&amp;bookmarkId=e7565215-ae77-4c77-8afb-e6b2e739979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databrowser/view/ENV_AC_EGSS3__custom_5165660/bookmark/table?lang=en&amp;bookmarkId=1e15e917-a5f0-4486-9f56-cafde779ec0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databrowser/view/ENV_AC_EGSS2__custom_5166062/bookmark/table?lang=en&amp;bookmarkId=c0c712ef-214d-4a84-b44b-a794ba8755c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Z41"/>
  <sheetViews>
    <sheetView showGridLines="0" tabSelected="1" workbookViewId="0"/>
  </sheetViews>
  <sheetFormatPr defaultColWidth="0" defaultRowHeight="12.75" zeroHeight="1" x14ac:dyDescent="0.2"/>
  <cols>
    <col min="1" max="1" width="2.42578125" style="6" customWidth="1"/>
    <col min="2" max="25" width="6.85546875" style="6" customWidth="1"/>
    <col min="26" max="26" width="2.42578125" style="14" customWidth="1"/>
    <col min="27" max="16384" width="10.140625" style="6" hidden="1"/>
  </cols>
  <sheetData>
    <row r="1" spans="1:26" ht="12" customHeight="1" x14ac:dyDescent="0.2">
      <c r="A1" s="5"/>
      <c r="B1" s="5"/>
      <c r="C1" s="5"/>
      <c r="D1" s="5"/>
      <c r="E1" s="5"/>
      <c r="F1" s="5"/>
      <c r="G1" s="5"/>
      <c r="H1" s="5"/>
      <c r="I1" s="5"/>
      <c r="J1" s="5"/>
      <c r="K1" s="5"/>
      <c r="L1" s="5"/>
      <c r="M1" s="5"/>
      <c r="N1" s="5"/>
      <c r="O1" s="5"/>
      <c r="P1" s="5"/>
      <c r="Q1" s="5"/>
      <c r="R1" s="5"/>
      <c r="S1" s="5"/>
      <c r="T1" s="5"/>
      <c r="U1" s="5"/>
      <c r="V1" s="5"/>
      <c r="W1" s="5"/>
      <c r="X1" s="5"/>
      <c r="Y1" s="5"/>
      <c r="Z1" s="5"/>
    </row>
    <row r="2" spans="1:26" ht="9.9499999999999993" customHeight="1" x14ac:dyDescent="0.2">
      <c r="A2" s="5"/>
      <c r="B2" s="7"/>
      <c r="C2" s="8"/>
      <c r="D2" s="8"/>
      <c r="E2" s="8"/>
      <c r="F2" s="8"/>
      <c r="G2" s="8"/>
      <c r="H2" s="8"/>
      <c r="I2" s="8"/>
      <c r="J2" s="8"/>
      <c r="K2" s="8"/>
      <c r="L2" s="8"/>
      <c r="M2" s="8"/>
      <c r="N2" s="8"/>
      <c r="O2" s="8"/>
      <c r="P2" s="8"/>
      <c r="Q2" s="8"/>
      <c r="R2" s="8"/>
      <c r="S2" s="8"/>
      <c r="T2" s="8"/>
      <c r="U2" s="8"/>
      <c r="V2" s="8"/>
      <c r="W2" s="8"/>
      <c r="X2" s="8"/>
      <c r="Y2" s="8"/>
      <c r="Z2" s="5"/>
    </row>
    <row r="3" spans="1:26" x14ac:dyDescent="0.2">
      <c r="A3" s="5"/>
      <c r="B3" s="8"/>
      <c r="C3" s="8"/>
      <c r="D3" s="8"/>
      <c r="E3" s="8"/>
      <c r="F3" s="8"/>
      <c r="G3" s="8"/>
      <c r="H3" s="8"/>
      <c r="I3" s="8"/>
      <c r="J3" s="8"/>
      <c r="K3" s="8"/>
      <c r="L3" s="8"/>
      <c r="M3" s="8"/>
      <c r="N3" s="8"/>
      <c r="O3" s="8"/>
      <c r="P3" s="8"/>
      <c r="Q3" s="8"/>
      <c r="R3" s="8"/>
      <c r="S3" s="8"/>
      <c r="T3" s="8"/>
      <c r="U3" s="8"/>
      <c r="V3" s="8"/>
      <c r="W3" s="8"/>
      <c r="X3" s="8"/>
      <c r="Y3" s="8"/>
      <c r="Z3" s="5"/>
    </row>
    <row r="4" spans="1:26" x14ac:dyDescent="0.2">
      <c r="A4" s="5"/>
      <c r="B4" s="8"/>
      <c r="C4" s="8"/>
      <c r="D4" s="8"/>
      <c r="E4" s="8"/>
      <c r="F4" s="8"/>
      <c r="G4" s="8"/>
      <c r="H4" s="8"/>
      <c r="I4" s="8"/>
      <c r="J4" s="8"/>
      <c r="K4" s="8"/>
      <c r="L4" s="8"/>
      <c r="M4" s="8"/>
      <c r="N4" s="8"/>
      <c r="O4" s="8"/>
      <c r="P4" s="8"/>
      <c r="Q4" s="8"/>
      <c r="R4" s="8"/>
      <c r="S4" s="8"/>
      <c r="T4" s="8"/>
      <c r="U4" s="8"/>
      <c r="V4" s="8"/>
      <c r="W4" s="8"/>
      <c r="X4" s="8"/>
      <c r="Y4" s="8"/>
      <c r="Z4" s="5"/>
    </row>
    <row r="5" spans="1:26" x14ac:dyDescent="0.2">
      <c r="A5" s="5"/>
      <c r="B5" s="9" t="s">
        <v>62</v>
      </c>
      <c r="C5" s="10"/>
      <c r="D5" s="8"/>
      <c r="E5" s="8"/>
      <c r="F5" s="8"/>
      <c r="G5" s="8"/>
      <c r="H5" s="8"/>
      <c r="I5" s="8"/>
      <c r="J5" s="8"/>
      <c r="K5" s="8"/>
      <c r="L5" s="8"/>
      <c r="M5" s="8"/>
      <c r="N5" s="8"/>
      <c r="O5" s="8"/>
      <c r="P5" s="8"/>
      <c r="Q5" s="8"/>
      <c r="R5" s="8"/>
      <c r="S5" s="8"/>
      <c r="T5" s="8"/>
      <c r="U5" s="8"/>
      <c r="V5" s="8"/>
      <c r="W5" s="8"/>
      <c r="X5" s="8"/>
      <c r="Y5" s="8"/>
      <c r="Z5" s="5"/>
    </row>
    <row r="6" spans="1:26" x14ac:dyDescent="0.2">
      <c r="A6" s="5"/>
      <c r="B6" s="11" t="s">
        <v>63</v>
      </c>
      <c r="C6" s="8"/>
      <c r="D6" s="8"/>
      <c r="E6" s="8"/>
      <c r="F6" s="8"/>
      <c r="G6" s="8"/>
      <c r="H6" s="8"/>
      <c r="I6" s="8"/>
      <c r="J6" s="8"/>
      <c r="K6" s="8"/>
      <c r="L6" s="8"/>
      <c r="M6" s="8"/>
      <c r="N6" s="8"/>
      <c r="O6" s="8"/>
      <c r="P6" s="8"/>
      <c r="Q6" s="8"/>
      <c r="R6" s="8"/>
      <c r="S6" s="8"/>
      <c r="T6" s="8"/>
      <c r="U6" s="8"/>
      <c r="V6" s="8"/>
      <c r="W6" s="8"/>
      <c r="X6" s="8"/>
      <c r="Y6" s="8"/>
      <c r="Z6" s="5"/>
    </row>
    <row r="7" spans="1:26" x14ac:dyDescent="0.2">
      <c r="A7" s="5"/>
      <c r="B7" s="11" t="s">
        <v>64</v>
      </c>
      <c r="C7" s="8"/>
      <c r="D7" s="8"/>
      <c r="E7" s="8"/>
      <c r="F7" s="8"/>
      <c r="G7" s="8"/>
      <c r="H7" s="8"/>
      <c r="I7" s="8"/>
      <c r="J7" s="8"/>
      <c r="K7" s="8"/>
      <c r="L7" s="8"/>
      <c r="M7" s="8"/>
      <c r="N7" s="8"/>
      <c r="O7" s="8"/>
      <c r="P7" s="8"/>
      <c r="Q7" s="8"/>
      <c r="R7" s="8"/>
      <c r="S7" s="8"/>
      <c r="T7" s="8"/>
      <c r="U7" s="8"/>
      <c r="V7" s="8"/>
      <c r="W7" s="8"/>
      <c r="X7" s="8"/>
      <c r="Y7" s="8"/>
      <c r="Z7" s="5"/>
    </row>
    <row r="8" spans="1:26" x14ac:dyDescent="0.2">
      <c r="A8" s="5"/>
      <c r="B8" s="11" t="s">
        <v>65</v>
      </c>
      <c r="C8" s="8"/>
      <c r="D8" s="8"/>
      <c r="E8" s="8"/>
      <c r="F8" s="8"/>
      <c r="G8" s="8"/>
      <c r="H8" s="8"/>
      <c r="I8" s="8"/>
      <c r="J8" s="8"/>
      <c r="K8" s="8"/>
      <c r="L8" s="8"/>
      <c r="M8" s="8"/>
      <c r="N8" s="8"/>
      <c r="O8" s="8"/>
      <c r="P8" s="8"/>
      <c r="Q8" s="8"/>
      <c r="R8" s="8"/>
      <c r="S8" s="8"/>
      <c r="T8" s="8"/>
      <c r="U8" s="8"/>
      <c r="V8" s="8"/>
      <c r="W8" s="8"/>
      <c r="X8" s="8"/>
      <c r="Y8" s="8"/>
      <c r="Z8" s="12"/>
    </row>
    <row r="9" spans="1:26" ht="9.9499999999999993" customHeight="1" x14ac:dyDescent="0.2">
      <c r="A9" s="5"/>
      <c r="B9" s="11"/>
      <c r="C9" s="8"/>
      <c r="D9" s="8"/>
      <c r="E9" s="13"/>
      <c r="F9" s="8"/>
      <c r="G9" s="8"/>
      <c r="H9" s="8"/>
      <c r="I9" s="8"/>
      <c r="J9" s="8"/>
      <c r="K9" s="8"/>
      <c r="L9" s="8"/>
      <c r="M9" s="8"/>
      <c r="N9" s="8"/>
      <c r="O9" s="8"/>
      <c r="P9" s="8"/>
      <c r="Q9" s="8"/>
      <c r="R9" s="8"/>
      <c r="S9" s="8"/>
      <c r="T9" s="8"/>
      <c r="U9" s="8"/>
      <c r="V9" s="8"/>
      <c r="W9" s="8"/>
      <c r="X9" s="8"/>
      <c r="Y9" s="8"/>
      <c r="Z9" s="12"/>
    </row>
    <row r="10" spans="1:26" ht="6"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9.9499999999999993" customHeight="1" x14ac:dyDescent="0.2">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5"/>
    </row>
    <row r="12" spans="1:26" x14ac:dyDescent="0.2">
      <c r="A12" s="5"/>
      <c r="B12" s="15" t="s">
        <v>66</v>
      </c>
      <c r="E12" s="16" t="s">
        <v>32</v>
      </c>
      <c r="Z12" s="5"/>
    </row>
    <row r="13" spans="1:26" x14ac:dyDescent="0.2">
      <c r="A13" s="5"/>
      <c r="Z13" s="5"/>
    </row>
    <row r="14" spans="1:26" ht="15" customHeight="1" x14ac:dyDescent="0.2">
      <c r="A14" s="5"/>
      <c r="B14" s="15" t="s">
        <v>67</v>
      </c>
      <c r="E14" s="156" t="s">
        <v>193</v>
      </c>
      <c r="F14" s="156"/>
      <c r="G14" s="156"/>
      <c r="H14" s="156"/>
      <c r="I14" s="156"/>
      <c r="J14" s="156"/>
      <c r="K14" s="156"/>
      <c r="L14" s="156"/>
      <c r="M14" s="156"/>
      <c r="N14" s="156"/>
      <c r="O14" s="156"/>
      <c r="P14" s="156"/>
      <c r="Q14" s="156"/>
      <c r="R14" s="156"/>
      <c r="S14" s="156"/>
      <c r="T14" s="156"/>
      <c r="U14" s="156"/>
      <c r="V14" s="156"/>
      <c r="W14" s="156"/>
      <c r="X14" s="156"/>
      <c r="Y14" s="156"/>
      <c r="Z14" s="5"/>
    </row>
    <row r="15" spans="1:26" x14ac:dyDescent="0.2">
      <c r="A15" s="5"/>
      <c r="E15" s="156"/>
      <c r="F15" s="156"/>
      <c r="G15" s="156"/>
      <c r="H15" s="156"/>
      <c r="I15" s="156"/>
      <c r="J15" s="156"/>
      <c r="K15" s="156"/>
      <c r="L15" s="156"/>
      <c r="M15" s="156"/>
      <c r="N15" s="156"/>
      <c r="O15" s="156"/>
      <c r="P15" s="156"/>
      <c r="Q15" s="156"/>
      <c r="R15" s="156"/>
      <c r="S15" s="156"/>
      <c r="T15" s="156"/>
      <c r="U15" s="156"/>
      <c r="V15" s="156"/>
      <c r="W15" s="156"/>
      <c r="X15" s="156"/>
      <c r="Y15" s="156"/>
      <c r="Z15" s="5"/>
    </row>
    <row r="16" spans="1:26" x14ac:dyDescent="0.2">
      <c r="A16" s="5"/>
      <c r="Z16" s="5"/>
    </row>
    <row r="17" spans="1:26" x14ac:dyDescent="0.2">
      <c r="A17" s="5"/>
      <c r="B17" s="15" t="s">
        <v>68</v>
      </c>
      <c r="E17" s="17" t="s">
        <v>206</v>
      </c>
      <c r="Z17" s="5"/>
    </row>
    <row r="18" spans="1:26" x14ac:dyDescent="0.2">
      <c r="A18" s="5"/>
      <c r="D18" s="18"/>
      <c r="Z18" s="5"/>
    </row>
    <row r="19" spans="1:26" x14ac:dyDescent="0.2">
      <c r="A19" s="5"/>
      <c r="B19" s="15" t="s">
        <v>69</v>
      </c>
      <c r="E19" s="19" t="s">
        <v>80</v>
      </c>
      <c r="G19" s="20"/>
      <c r="Z19" s="5"/>
    </row>
    <row r="20" spans="1:26" ht="9.9499999999999993" customHeight="1" x14ac:dyDescent="0.2">
      <c r="A20" s="5"/>
      <c r="Z20" s="5"/>
    </row>
    <row r="21" spans="1:26" ht="6" customHeight="1" x14ac:dyDescent="0.2">
      <c r="A21" s="5"/>
      <c r="B21" s="21"/>
      <c r="C21" s="22"/>
      <c r="D21" s="5"/>
      <c r="E21" s="23"/>
      <c r="F21" s="23"/>
      <c r="G21" s="23"/>
      <c r="H21" s="23"/>
      <c r="I21" s="23"/>
      <c r="J21" s="23"/>
      <c r="K21" s="23"/>
      <c r="L21" s="23"/>
      <c r="M21" s="23"/>
      <c r="N21" s="23"/>
      <c r="O21" s="23"/>
      <c r="P21" s="23"/>
      <c r="Q21" s="23"/>
      <c r="R21" s="23"/>
      <c r="S21" s="23"/>
      <c r="T21" s="23"/>
      <c r="U21" s="23"/>
      <c r="V21" s="23"/>
      <c r="W21" s="23"/>
      <c r="X21" s="23"/>
      <c r="Y21" s="23"/>
      <c r="Z21" s="5"/>
    </row>
    <row r="22" spans="1:26" ht="9.9499999999999993" customHeight="1" x14ac:dyDescent="0.2">
      <c r="A22" s="5"/>
      <c r="B22" s="24"/>
      <c r="C22" s="25"/>
      <c r="D22" s="14"/>
      <c r="E22" s="26"/>
      <c r="F22" s="26"/>
      <c r="G22" s="26"/>
      <c r="H22" s="26"/>
      <c r="I22" s="26"/>
      <c r="J22" s="26"/>
      <c r="K22" s="26"/>
      <c r="L22" s="26"/>
      <c r="M22" s="26"/>
      <c r="N22" s="26"/>
      <c r="O22" s="26"/>
      <c r="P22" s="26"/>
      <c r="Q22" s="26"/>
      <c r="R22" s="26"/>
      <c r="S22" s="26"/>
      <c r="T22" s="26"/>
      <c r="U22" s="26"/>
      <c r="V22" s="26"/>
      <c r="W22" s="26"/>
      <c r="X22" s="26"/>
      <c r="Y22" s="26"/>
      <c r="Z22" s="5"/>
    </row>
    <row r="23" spans="1:26" ht="36" customHeight="1" x14ac:dyDescent="0.2">
      <c r="A23" s="5"/>
      <c r="B23" s="27" t="s">
        <v>70</v>
      </c>
      <c r="E23" s="156" t="s">
        <v>71</v>
      </c>
      <c r="F23" s="156"/>
      <c r="G23" s="156"/>
      <c r="H23" s="156"/>
      <c r="I23" s="156"/>
      <c r="J23" s="156"/>
      <c r="K23" s="156"/>
      <c r="L23" s="156"/>
      <c r="M23" s="156"/>
      <c r="N23" s="156"/>
      <c r="O23" s="156"/>
      <c r="P23" s="156"/>
      <c r="Q23" s="156"/>
      <c r="R23" s="156"/>
      <c r="S23" s="156"/>
      <c r="T23" s="156"/>
      <c r="U23" s="156"/>
      <c r="V23" s="156"/>
      <c r="W23" s="156"/>
      <c r="X23" s="156"/>
      <c r="Y23" s="156"/>
      <c r="Z23" s="5"/>
    </row>
    <row r="24" spans="1:26" ht="12.95" customHeight="1" x14ac:dyDescent="0.2">
      <c r="A24" s="5"/>
      <c r="E24" s="157" t="s">
        <v>72</v>
      </c>
      <c r="F24" s="157"/>
      <c r="G24" s="157"/>
      <c r="H24" s="157"/>
      <c r="I24" s="157"/>
      <c r="J24" s="157"/>
      <c r="K24" s="157"/>
      <c r="L24" s="157"/>
      <c r="M24" s="157"/>
      <c r="N24" s="157"/>
      <c r="O24" s="157"/>
      <c r="P24" s="157"/>
      <c r="Q24" s="157"/>
      <c r="R24" s="157"/>
      <c r="S24" s="157"/>
      <c r="T24" s="157"/>
      <c r="U24" s="157"/>
      <c r="V24" s="157"/>
      <c r="W24" s="157"/>
      <c r="X24" s="157"/>
      <c r="Y24" s="157"/>
      <c r="Z24" s="5"/>
    </row>
    <row r="25" spans="1:26" ht="12.95" customHeight="1" x14ac:dyDescent="0.2">
      <c r="A25" s="5"/>
      <c r="E25" s="6" t="s">
        <v>73</v>
      </c>
      <c r="Z25" s="5"/>
    </row>
    <row r="26" spans="1:26" ht="15.75" customHeight="1" x14ac:dyDescent="0.2">
      <c r="A26" s="5"/>
      <c r="E26" s="6" t="s">
        <v>74</v>
      </c>
      <c r="N26" s="19" t="s">
        <v>75</v>
      </c>
      <c r="Z26" s="5"/>
    </row>
    <row r="27" spans="1:26" ht="17.25" customHeight="1" x14ac:dyDescent="0.2">
      <c r="A27" s="5"/>
      <c r="E27" s="150" t="s">
        <v>76</v>
      </c>
      <c r="F27" s="150"/>
      <c r="G27" s="150"/>
      <c r="H27" s="150"/>
      <c r="I27" s="150"/>
      <c r="J27" s="150"/>
      <c r="K27" s="151"/>
      <c r="L27" s="150"/>
      <c r="M27" s="150"/>
      <c r="N27" s="152" t="s">
        <v>77</v>
      </c>
      <c r="Z27" s="5"/>
    </row>
    <row r="28" spans="1:26" ht="60" customHeight="1" x14ac:dyDescent="0.2">
      <c r="A28" s="5"/>
      <c r="B28" s="27" t="s">
        <v>78</v>
      </c>
      <c r="E28" s="156" t="s">
        <v>79</v>
      </c>
      <c r="F28" s="156"/>
      <c r="G28" s="156"/>
      <c r="H28" s="156"/>
      <c r="I28" s="156"/>
      <c r="J28" s="156"/>
      <c r="K28" s="156"/>
      <c r="L28" s="156"/>
      <c r="M28" s="156"/>
      <c r="N28" s="156"/>
      <c r="O28" s="156"/>
      <c r="P28" s="156"/>
      <c r="Q28" s="156"/>
      <c r="R28" s="156"/>
      <c r="S28" s="156"/>
      <c r="T28" s="156"/>
      <c r="U28" s="156"/>
      <c r="V28" s="156"/>
      <c r="W28" s="156"/>
      <c r="X28" s="156"/>
      <c r="Y28" s="156"/>
      <c r="Z28" s="5"/>
    </row>
    <row r="29" spans="1:26" ht="21.75" customHeight="1" x14ac:dyDescent="0.2">
      <c r="A29" s="5"/>
      <c r="B29" s="28"/>
      <c r="E29" s="29"/>
      <c r="Z29" s="5"/>
    </row>
    <row r="30" spans="1:26" ht="12"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2" spans="1:26" hidden="1" x14ac:dyDescent="0.2">
      <c r="Z32" s="6"/>
    </row>
    <row r="33" s="6" customFormat="1" hidden="1" x14ac:dyDescent="0.2"/>
    <row r="34" s="6" customFormat="1" hidden="1" x14ac:dyDescent="0.2"/>
    <row r="35" s="6" customFormat="1" hidden="1" x14ac:dyDescent="0.2"/>
    <row r="36" s="6" customFormat="1" ht="15" hidden="1" customHeight="1" x14ac:dyDescent="0.2"/>
    <row r="37" s="6" customFormat="1" ht="15" hidden="1" customHeight="1" x14ac:dyDescent="0.2"/>
    <row r="38" s="6" customFormat="1" ht="15" hidden="1" customHeight="1" x14ac:dyDescent="0.2"/>
    <row r="39" s="6" customFormat="1" ht="15" hidden="1" customHeight="1" x14ac:dyDescent="0.2"/>
    <row r="40" s="6" customFormat="1" ht="15" hidden="1" customHeight="1" x14ac:dyDescent="0.2"/>
    <row r="41" s="6" customFormat="1" ht="15" hidden="1" customHeight="1" x14ac:dyDescent="0.2"/>
  </sheetData>
  <mergeCells count="4">
    <mergeCell ref="E14:Y15"/>
    <mergeCell ref="E23:Y23"/>
    <mergeCell ref="E24:Y24"/>
    <mergeCell ref="E28:Y28"/>
  </mergeCells>
  <hyperlinks>
    <hyperlink ref="E19" r:id="rId1" xr:uid="{00000000-0004-0000-0000-000000000000}"/>
    <hyperlink ref="N26" r:id="rId2" xr:uid="{00000000-0004-0000-0000-000001000000}"/>
    <hyperlink ref="N27" r:id="rId3" xr:uid="{00000000-0004-0000-0000-000002000000}"/>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sheetPr>
  <dimension ref="B2:AD87"/>
  <sheetViews>
    <sheetView showGridLines="0" topLeftCell="A32" zoomScaleNormal="100" workbookViewId="0">
      <selection activeCell="O50" sqref="O50"/>
    </sheetView>
  </sheetViews>
  <sheetFormatPr defaultColWidth="8.7109375" defaultRowHeight="12.75" x14ac:dyDescent="0.2"/>
  <cols>
    <col min="1" max="2" width="5.7109375" style="31" customWidth="1"/>
    <col min="3" max="3" width="45.140625" style="31" customWidth="1"/>
    <col min="4" max="22" width="8.7109375" style="31" customWidth="1"/>
    <col min="23" max="23" width="8.7109375" style="32" customWidth="1"/>
    <col min="24" max="24" width="10.42578125" style="32" customWidth="1"/>
    <col min="25" max="25" width="8.85546875" style="31" customWidth="1"/>
    <col min="26" max="27" width="9.140625" style="31" customWidth="1"/>
    <col min="28" max="28" width="13.85546875" style="31" customWidth="1"/>
    <col min="29" max="16384" width="8.7109375" style="31"/>
  </cols>
  <sheetData>
    <row r="2" spans="3:3" x14ac:dyDescent="0.2">
      <c r="C2" s="30" t="s">
        <v>31</v>
      </c>
    </row>
    <row r="3" spans="3:3" x14ac:dyDescent="0.2">
      <c r="C3" s="30" t="s">
        <v>32</v>
      </c>
    </row>
    <row r="5" spans="3:3" ht="12" customHeight="1" x14ac:dyDescent="0.2"/>
    <row r="6" spans="3:3" ht="12" customHeight="1" x14ac:dyDescent="0.2"/>
    <row r="7" spans="3:3" ht="12" customHeight="1" x14ac:dyDescent="0.2"/>
    <row r="8" spans="3:3" ht="12" customHeight="1" x14ac:dyDescent="0.2"/>
    <row r="9" spans="3:3" ht="12" customHeight="1" x14ac:dyDescent="0.2"/>
    <row r="10" spans="3:3" ht="12" customHeight="1" x14ac:dyDescent="0.2"/>
    <row r="11" spans="3:3" ht="12" customHeight="1" x14ac:dyDescent="0.2"/>
    <row r="12" spans="3:3" ht="12" customHeight="1" x14ac:dyDescent="0.2"/>
    <row r="13" spans="3:3" ht="12" customHeight="1" x14ac:dyDescent="0.2"/>
    <row r="14" spans="3:3" ht="12" customHeight="1" x14ac:dyDescent="0.2"/>
    <row r="15" spans="3:3" ht="12" customHeight="1" x14ac:dyDescent="0.2"/>
    <row r="16" spans="3:3"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2:2" ht="12" customHeight="1" x14ac:dyDescent="0.2"/>
    <row r="34" spans="2:2" ht="35.85" customHeight="1" x14ac:dyDescent="0.2"/>
    <row r="35" spans="2:2" ht="12" customHeight="1" x14ac:dyDescent="0.2"/>
    <row r="36" spans="2:2" ht="12" customHeight="1" x14ac:dyDescent="0.2"/>
    <row r="37" spans="2:2" ht="12" customHeight="1" x14ac:dyDescent="0.2"/>
    <row r="46" spans="2:2" x14ac:dyDescent="0.2">
      <c r="B46" s="48" t="s">
        <v>58</v>
      </c>
    </row>
    <row r="47" spans="2:2" x14ac:dyDescent="0.2">
      <c r="B47" s="48" t="s">
        <v>57</v>
      </c>
    </row>
    <row r="48" spans="2:2" x14ac:dyDescent="0.2">
      <c r="B48" s="48" t="s">
        <v>205</v>
      </c>
    </row>
    <row r="49" spans="2:26" s="34" customFormat="1" x14ac:dyDescent="0.2">
      <c r="B49" s="48" t="s">
        <v>61</v>
      </c>
      <c r="C49" s="33" t="s">
        <v>187</v>
      </c>
      <c r="W49" s="35"/>
      <c r="X49" s="35"/>
    </row>
    <row r="50" spans="2:26" x14ac:dyDescent="0.2">
      <c r="B50" s="129" t="s">
        <v>194</v>
      </c>
      <c r="C50" s="1" t="s">
        <v>30</v>
      </c>
      <c r="D50" s="36"/>
      <c r="E50" s="36"/>
      <c r="F50" s="36"/>
      <c r="G50" s="36"/>
      <c r="H50" s="36"/>
      <c r="I50" s="36"/>
      <c r="J50" s="36"/>
      <c r="K50" s="36"/>
      <c r="L50" s="36"/>
      <c r="M50" s="36"/>
      <c r="N50" s="36"/>
      <c r="O50" s="36"/>
      <c r="P50" s="36"/>
      <c r="Q50" s="36"/>
      <c r="R50" s="36"/>
    </row>
    <row r="51" spans="2:26" ht="12" customHeight="1" x14ac:dyDescent="0.2">
      <c r="E51" s="37"/>
      <c r="F51" s="37"/>
      <c r="G51" s="37"/>
      <c r="H51" s="37"/>
      <c r="I51" s="37"/>
      <c r="J51" s="37"/>
      <c r="K51" s="37"/>
      <c r="L51" s="37"/>
      <c r="M51" s="37"/>
      <c r="N51" s="37"/>
      <c r="O51" s="37"/>
      <c r="P51" s="37"/>
      <c r="Q51" s="37"/>
    </row>
    <row r="52" spans="2:26" ht="12" customHeight="1" x14ac:dyDescent="0.2">
      <c r="C52" s="38"/>
      <c r="D52" s="38"/>
      <c r="E52" s="39"/>
      <c r="F52" s="39"/>
      <c r="G52" s="39"/>
      <c r="H52" s="39"/>
      <c r="I52" s="39"/>
      <c r="J52" s="39"/>
      <c r="K52" s="39"/>
      <c r="L52" s="39"/>
      <c r="M52" s="39"/>
      <c r="N52" s="39"/>
      <c r="O52" s="39"/>
      <c r="P52" s="39"/>
      <c r="Q52" s="39"/>
    </row>
    <row r="53" spans="2:26" ht="12" customHeight="1" x14ac:dyDescent="0.2">
      <c r="C53" s="38"/>
      <c r="D53" s="40" t="s">
        <v>0</v>
      </c>
      <c r="E53" s="40" t="s">
        <v>1</v>
      </c>
      <c r="F53" s="40" t="s">
        <v>2</v>
      </c>
      <c r="G53" s="40" t="s">
        <v>3</v>
      </c>
      <c r="H53" s="40" t="s">
        <v>4</v>
      </c>
      <c r="I53" s="40" t="s">
        <v>5</v>
      </c>
      <c r="J53" s="40" t="s">
        <v>6</v>
      </c>
      <c r="K53" s="40" t="s">
        <v>7</v>
      </c>
      <c r="L53" s="40" t="s">
        <v>8</v>
      </c>
      <c r="M53" s="40" t="s">
        <v>9</v>
      </c>
      <c r="N53" s="40" t="s">
        <v>10</v>
      </c>
      <c r="O53" s="40" t="s">
        <v>11</v>
      </c>
      <c r="P53" s="40" t="s">
        <v>12</v>
      </c>
      <c r="Q53" s="41">
        <v>2013</v>
      </c>
      <c r="R53" s="41">
        <v>2014</v>
      </c>
      <c r="S53" s="41">
        <v>2015</v>
      </c>
      <c r="T53" s="41">
        <v>2016</v>
      </c>
      <c r="U53" s="41">
        <v>2017</v>
      </c>
      <c r="V53" s="41">
        <v>2018</v>
      </c>
      <c r="W53" s="41">
        <v>2019</v>
      </c>
      <c r="X53" s="41">
        <v>2020</v>
      </c>
      <c r="Y53" s="41">
        <v>2021</v>
      </c>
      <c r="Z53" s="41">
        <v>2022</v>
      </c>
    </row>
    <row r="54" spans="2:26" ht="12" customHeight="1" x14ac:dyDescent="0.2">
      <c r="C54" s="42" t="s">
        <v>34</v>
      </c>
      <c r="D54" s="38">
        <f t="shared" ref="D54:X54" si="0">D84</f>
        <v>100</v>
      </c>
      <c r="E54" s="38">
        <f t="shared" si="0"/>
        <v>103.5336856010568</v>
      </c>
      <c r="F54" s="38">
        <f t="shared" si="0"/>
        <v>111.49273447820343</v>
      </c>
      <c r="G54" s="38">
        <f t="shared" si="0"/>
        <v>104.68956406869221</v>
      </c>
      <c r="H54" s="38">
        <f t="shared" si="0"/>
        <v>105.38309114927345</v>
      </c>
      <c r="I54" s="38">
        <f t="shared" si="0"/>
        <v>106.0105680317041</v>
      </c>
      <c r="J54" s="38">
        <f t="shared" si="0"/>
        <v>111.59180977542933</v>
      </c>
      <c r="K54" s="38">
        <f t="shared" si="0"/>
        <v>117.04095112285337</v>
      </c>
      <c r="L54" s="38">
        <f t="shared" si="0"/>
        <v>119.41875825627477</v>
      </c>
      <c r="M54" s="38">
        <f t="shared" si="0"/>
        <v>122.7212681638045</v>
      </c>
      <c r="N54" s="38">
        <f t="shared" si="0"/>
        <v>130.48216644649935</v>
      </c>
      <c r="O54" s="38">
        <f t="shared" si="0"/>
        <v>140.3896961690885</v>
      </c>
      <c r="P54" s="38">
        <f t="shared" si="0"/>
        <v>143.56010568031704</v>
      </c>
      <c r="Q54" s="38">
        <f t="shared" si="0"/>
        <v>140.02642007926025</v>
      </c>
      <c r="R54" s="38">
        <f t="shared" si="0"/>
        <v>137.54953764861295</v>
      </c>
      <c r="S54" s="38">
        <f t="shared" si="0"/>
        <v>142.53632760898282</v>
      </c>
      <c r="T54" s="38">
        <f t="shared" si="0"/>
        <v>145.07926023778072</v>
      </c>
      <c r="U54" s="38">
        <f t="shared" si="0"/>
        <v>152.74108322324966</v>
      </c>
      <c r="V54" s="38">
        <f t="shared" si="0"/>
        <v>158.35535006605019</v>
      </c>
      <c r="W54" s="38">
        <f t="shared" si="0"/>
        <v>168.13077939233818</v>
      </c>
      <c r="X54" s="38">
        <f t="shared" si="0"/>
        <v>175.26420079260237</v>
      </c>
      <c r="Y54" s="38">
        <f t="shared" ref="Y54:Z54" si="1">Y84</f>
        <v>194.94715984147953</v>
      </c>
      <c r="Z54" s="38">
        <f t="shared" si="1"/>
        <v>220.37648612945839</v>
      </c>
    </row>
    <row r="55" spans="2:26" ht="12" customHeight="1" x14ac:dyDescent="0.2">
      <c r="C55" s="42" t="s">
        <v>36</v>
      </c>
      <c r="D55" s="38">
        <f t="shared" ref="D55:X55" si="2">D85</f>
        <v>100</v>
      </c>
      <c r="E55" s="38">
        <f t="shared" si="2"/>
        <v>103.24262628404632</v>
      </c>
      <c r="F55" s="38">
        <f t="shared" si="2"/>
        <v>107.54117991929297</v>
      </c>
      <c r="G55" s="38">
        <f t="shared" si="2"/>
        <v>108.10251164763336</v>
      </c>
      <c r="H55" s="38">
        <f t="shared" si="2"/>
        <v>112.83391441562249</v>
      </c>
      <c r="I55" s="38">
        <f t="shared" si="2"/>
        <v>115.19899209769667</v>
      </c>
      <c r="J55" s="38">
        <f t="shared" si="2"/>
        <v>124.31002975058161</v>
      </c>
      <c r="K55" s="38">
        <f t="shared" si="2"/>
        <v>133.37740826904005</v>
      </c>
      <c r="L55" s="38">
        <f t="shared" si="2"/>
        <v>139.54457285773984</v>
      </c>
      <c r="M55" s="38">
        <f t="shared" si="2"/>
        <v>138.84852151459773</v>
      </c>
      <c r="N55" s="38">
        <f t="shared" si="2"/>
        <v>153.34647265378931</v>
      </c>
      <c r="O55" s="38">
        <f t="shared" si="2"/>
        <v>167.16833091129087</v>
      </c>
      <c r="P55" s="38">
        <f t="shared" si="2"/>
        <v>171.50991997904362</v>
      </c>
      <c r="Q55" s="38">
        <f t="shared" si="2"/>
        <v>172.99682535722528</v>
      </c>
      <c r="R55" s="38">
        <f t="shared" si="2"/>
        <v>172.25836228349746</v>
      </c>
      <c r="S55" s="38">
        <f t="shared" si="2"/>
        <v>177.87729288418478</v>
      </c>
      <c r="T55" s="38">
        <f t="shared" si="2"/>
        <v>185.05298347813613</v>
      </c>
      <c r="U55" s="38">
        <f t="shared" si="2"/>
        <v>195.72951295117036</v>
      </c>
      <c r="V55" s="38">
        <f t="shared" si="2"/>
        <v>205.09377358372888</v>
      </c>
      <c r="W55" s="38">
        <f t="shared" si="2"/>
        <v>215.94992920983205</v>
      </c>
      <c r="X55" s="38">
        <f t="shared" si="2"/>
        <v>219.79193303936182</v>
      </c>
      <c r="Y55" s="38">
        <f t="shared" ref="Y55:Z55" si="3">Y85</f>
        <v>251.5601903538261</v>
      </c>
      <c r="Z55" s="38">
        <f t="shared" si="3"/>
        <v>288.65548577024066</v>
      </c>
    </row>
    <row r="56" spans="2:26" ht="12" customHeight="1" x14ac:dyDescent="0.2">
      <c r="C56" s="42" t="s">
        <v>60</v>
      </c>
      <c r="D56" s="38">
        <f t="shared" ref="D56:X56" si="4">D86</f>
        <v>100</v>
      </c>
      <c r="E56" s="38">
        <f t="shared" si="4"/>
        <v>100.70912151215516</v>
      </c>
      <c r="F56" s="38">
        <f t="shared" si="4"/>
        <v>100.54076731079374</v>
      </c>
      <c r="G56" s="38">
        <f t="shared" si="4"/>
        <v>100.86904039652499</v>
      </c>
      <c r="H56" s="38">
        <f t="shared" si="4"/>
        <v>101.34671089596992</v>
      </c>
      <c r="I56" s="38">
        <f t="shared" si="4"/>
        <v>102.38000254713494</v>
      </c>
      <c r="J56" s="38">
        <f t="shared" si="4"/>
        <v>104.32081372584537</v>
      </c>
      <c r="K56" s="38">
        <f t="shared" si="4"/>
        <v>106.46899711550574</v>
      </c>
      <c r="L56" s="38">
        <f t="shared" si="4"/>
        <v>107.50809905142967</v>
      </c>
      <c r="M56" s="38">
        <f t="shared" si="4"/>
        <v>105.56517504189782</v>
      </c>
      <c r="N56" s="38">
        <f t="shared" si="4"/>
        <v>104.58395720087691</v>
      </c>
      <c r="O56" s="38">
        <f t="shared" si="4"/>
        <v>104.61864817562662</v>
      </c>
      <c r="P56" s="38">
        <f t="shared" si="4"/>
        <v>104.34473780009601</v>
      </c>
      <c r="Q56" s="38">
        <f t="shared" si="4"/>
        <v>103.96251283237937</v>
      </c>
      <c r="R56" s="38">
        <f t="shared" si="4"/>
        <v>104.89985208583622</v>
      </c>
      <c r="S56" s="38">
        <f t="shared" si="4"/>
        <v>105.89078041194546</v>
      </c>
      <c r="T56" s="38">
        <f t="shared" si="4"/>
        <v>107.27550092097549</v>
      </c>
      <c r="U56" s="38">
        <f t="shared" si="4"/>
        <v>109.00796884022715</v>
      </c>
      <c r="V56" s="38">
        <f t="shared" si="4"/>
        <v>110.60109663389237</v>
      </c>
      <c r="W56" s="38">
        <f t="shared" si="4"/>
        <v>111.99035225958454</v>
      </c>
      <c r="X56" s="38">
        <f t="shared" si="4"/>
        <v>110.49789338495613</v>
      </c>
      <c r="Y56" s="38">
        <f t="shared" ref="Y56:Z56" si="5">Y86</f>
        <v>112.25681437292648</v>
      </c>
      <c r="Z56" s="38">
        <f t="shared" si="5"/>
        <v>114.73778995868616</v>
      </c>
    </row>
    <row r="57" spans="2:26" ht="12" customHeight="1" x14ac:dyDescent="0.2">
      <c r="C57" s="42" t="s">
        <v>35</v>
      </c>
      <c r="D57" s="38">
        <f t="shared" ref="D57:X57" si="6">D87</f>
        <v>100</v>
      </c>
      <c r="E57" s="38">
        <f t="shared" si="6"/>
        <v>102.11807391032725</v>
      </c>
      <c r="F57" s="38">
        <f t="shared" si="6"/>
        <v>103.18251718006631</v>
      </c>
      <c r="G57" s="38">
        <f t="shared" si="6"/>
        <v>104.10519486760538</v>
      </c>
      <c r="H57" s="38">
        <f t="shared" si="6"/>
        <v>106.74587918689029</v>
      </c>
      <c r="I57" s="38">
        <f t="shared" si="6"/>
        <v>108.81469556441922</v>
      </c>
      <c r="J57" s="38">
        <f t="shared" si="6"/>
        <v>112.65918592916525</v>
      </c>
      <c r="K57" s="38">
        <f t="shared" si="6"/>
        <v>116.17208899995195</v>
      </c>
      <c r="L57" s="38">
        <f t="shared" si="6"/>
        <v>116.89773655629776</v>
      </c>
      <c r="M57" s="38">
        <f t="shared" si="6"/>
        <v>111.91071171127876</v>
      </c>
      <c r="N57" s="38">
        <f t="shared" si="6"/>
        <v>114.30030275361621</v>
      </c>
      <c r="O57" s="38">
        <f t="shared" si="6"/>
        <v>116.48925945504349</v>
      </c>
      <c r="P57" s="38">
        <f t="shared" si="6"/>
        <v>115.5701859772214</v>
      </c>
      <c r="Q57" s="38">
        <f t="shared" si="6"/>
        <v>115.5197270411841</v>
      </c>
      <c r="R57" s="38">
        <f t="shared" si="6"/>
        <v>117.38911048104185</v>
      </c>
      <c r="S57" s="38">
        <f t="shared" si="6"/>
        <v>120.14032389831323</v>
      </c>
      <c r="T57" s="38">
        <f t="shared" si="6"/>
        <v>122.4782546013744</v>
      </c>
      <c r="U57" s="38">
        <f t="shared" si="6"/>
        <v>125.89504541304242</v>
      </c>
      <c r="V57" s="38">
        <f t="shared" si="6"/>
        <v>128.47806237685617</v>
      </c>
      <c r="W57" s="38">
        <f t="shared" si="6"/>
        <v>130.89168148397326</v>
      </c>
      <c r="X57" s="38">
        <f t="shared" si="6"/>
        <v>123.61598346869141</v>
      </c>
      <c r="Y57" s="38">
        <f t="shared" ref="Y57:Z57" si="7">Y87</f>
        <v>131.4383199577106</v>
      </c>
      <c r="Z57" s="38">
        <f t="shared" si="7"/>
        <v>136.01927050795328</v>
      </c>
    </row>
    <row r="58" spans="2:26" ht="12" customHeight="1" x14ac:dyDescent="0.2">
      <c r="C58" s="38"/>
      <c r="D58" s="38"/>
      <c r="E58" s="39"/>
      <c r="F58" s="39"/>
      <c r="G58" s="39"/>
      <c r="H58" s="39"/>
      <c r="I58" s="39"/>
      <c r="J58" s="39"/>
      <c r="K58" s="39"/>
      <c r="L58" s="39"/>
      <c r="M58" s="39"/>
      <c r="N58" s="39"/>
      <c r="O58" s="39"/>
      <c r="P58" s="39"/>
      <c r="Q58" s="39"/>
    </row>
    <row r="59" spans="2:26" ht="14.45" customHeight="1" x14ac:dyDescent="0.2">
      <c r="C59" s="43" t="s">
        <v>58</v>
      </c>
      <c r="D59" s="44"/>
      <c r="E59" s="39"/>
      <c r="F59" s="39"/>
      <c r="G59" s="39"/>
      <c r="H59" s="39"/>
      <c r="I59" s="39"/>
      <c r="J59" s="39"/>
      <c r="K59" s="39"/>
      <c r="L59" s="39"/>
      <c r="M59" s="39"/>
      <c r="N59" s="39"/>
      <c r="O59" s="39"/>
      <c r="P59" s="39"/>
      <c r="Q59" s="39"/>
      <c r="R59" s="45"/>
    </row>
    <row r="60" spans="2:26" ht="12" customHeight="1" x14ac:dyDescent="0.2">
      <c r="C60" s="46" t="s">
        <v>57</v>
      </c>
      <c r="D60" s="38"/>
      <c r="E60" s="39"/>
      <c r="F60" s="39"/>
      <c r="G60" s="39"/>
      <c r="H60" s="39"/>
      <c r="I60" s="39"/>
      <c r="J60" s="39"/>
      <c r="K60" s="39"/>
      <c r="L60" s="39"/>
      <c r="M60" s="39"/>
      <c r="N60" s="39"/>
      <c r="O60" s="39"/>
      <c r="P60" s="39"/>
      <c r="Q60" s="39"/>
    </row>
    <row r="61" spans="2:26" ht="12" customHeight="1" x14ac:dyDescent="0.2">
      <c r="C61" s="46" t="s">
        <v>205</v>
      </c>
      <c r="D61" s="47"/>
      <c r="E61" s="39"/>
      <c r="F61" s="39"/>
      <c r="G61" s="39"/>
      <c r="H61" s="39"/>
      <c r="I61" s="39"/>
      <c r="J61" s="39"/>
      <c r="K61" s="39"/>
      <c r="L61" s="39"/>
      <c r="M61" s="39"/>
      <c r="N61" s="39"/>
      <c r="O61" s="39"/>
      <c r="P61" s="39"/>
      <c r="Q61" s="39"/>
      <c r="R61" s="48"/>
    </row>
    <row r="62" spans="2:26" ht="12" customHeight="1" x14ac:dyDescent="0.2">
      <c r="C62" s="46" t="s">
        <v>61</v>
      </c>
      <c r="D62" s="47"/>
      <c r="E62" s="39"/>
      <c r="F62" s="39"/>
      <c r="G62" s="39"/>
      <c r="H62" s="39"/>
      <c r="I62" s="39"/>
      <c r="J62" s="39"/>
      <c r="K62" s="39"/>
      <c r="L62" s="39"/>
      <c r="M62" s="39"/>
      <c r="N62" s="39"/>
      <c r="O62" s="39"/>
      <c r="P62" s="39"/>
      <c r="Q62" s="39"/>
      <c r="R62" s="48"/>
    </row>
    <row r="63" spans="2:26" ht="15" customHeight="1" x14ac:dyDescent="0.2">
      <c r="C63" s="49" t="s">
        <v>194</v>
      </c>
      <c r="D63" s="38"/>
      <c r="E63" s="38"/>
      <c r="F63" s="38"/>
      <c r="G63" s="38"/>
      <c r="H63" s="38"/>
      <c r="I63" s="38"/>
      <c r="J63" s="38"/>
      <c r="K63" s="38"/>
      <c r="L63" s="38"/>
      <c r="M63" s="38"/>
      <c r="N63" s="38"/>
      <c r="O63" s="38"/>
      <c r="P63" s="38"/>
    </row>
    <row r="68" spans="3:30" ht="24" customHeight="1" x14ac:dyDescent="0.2">
      <c r="C68" s="30" t="s">
        <v>59</v>
      </c>
      <c r="AB68" s="160" t="s">
        <v>213</v>
      </c>
      <c r="AD68" s="162" t="s">
        <v>201</v>
      </c>
    </row>
    <row r="69" spans="3:30" x14ac:dyDescent="0.2">
      <c r="D69" s="40" t="s">
        <v>0</v>
      </c>
      <c r="E69" s="40" t="s">
        <v>1</v>
      </c>
      <c r="F69" s="40" t="s">
        <v>2</v>
      </c>
      <c r="G69" s="40" t="s">
        <v>3</v>
      </c>
      <c r="H69" s="40" t="s">
        <v>4</v>
      </c>
      <c r="I69" s="40" t="s">
        <v>5</v>
      </c>
      <c r="J69" s="40" t="s">
        <v>6</v>
      </c>
      <c r="K69" s="40" t="s">
        <v>7</v>
      </c>
      <c r="L69" s="40" t="s">
        <v>8</v>
      </c>
      <c r="M69" s="40" t="s">
        <v>9</v>
      </c>
      <c r="N69" s="40" t="s">
        <v>10</v>
      </c>
      <c r="O69" s="40" t="s">
        <v>11</v>
      </c>
      <c r="P69" s="40" t="s">
        <v>12</v>
      </c>
      <c r="Q69" s="41">
        <v>2013</v>
      </c>
      <c r="R69" s="41">
        <v>2014</v>
      </c>
      <c r="S69" s="41">
        <v>2015</v>
      </c>
      <c r="T69" s="41">
        <v>2016</v>
      </c>
      <c r="U69" s="41">
        <v>2017</v>
      </c>
      <c r="V69" s="41">
        <v>2018</v>
      </c>
      <c r="W69" s="50">
        <v>2019</v>
      </c>
      <c r="X69" s="50">
        <v>2020</v>
      </c>
      <c r="Y69" s="50">
        <v>2021</v>
      </c>
      <c r="Z69" s="50">
        <v>2022</v>
      </c>
      <c r="AB69" s="161" t="s">
        <v>211</v>
      </c>
      <c r="AC69" s="161"/>
      <c r="AD69" s="161" t="s">
        <v>212</v>
      </c>
    </row>
    <row r="70" spans="3:30" s="51" customFormat="1" x14ac:dyDescent="0.2">
      <c r="C70" s="52" t="s">
        <v>82</v>
      </c>
      <c r="D70" s="53">
        <f>'Data Fig1'!B16</f>
        <v>3028000</v>
      </c>
      <c r="E70" s="53">
        <f>'Data Fig1'!C16</f>
        <v>3135000</v>
      </c>
      <c r="F70" s="53">
        <f>'Data Fig1'!D16</f>
        <v>3376000</v>
      </c>
      <c r="G70" s="53">
        <f>'Data Fig1'!E16</f>
        <v>3170000</v>
      </c>
      <c r="H70" s="53">
        <f>'Data Fig1'!F16</f>
        <v>3191000</v>
      </c>
      <c r="I70" s="53">
        <f>'Data Fig1'!G16</f>
        <v>3210000</v>
      </c>
      <c r="J70" s="53">
        <f>'Data Fig1'!H16</f>
        <v>3379000</v>
      </c>
      <c r="K70" s="53">
        <f>'Data Fig1'!I16</f>
        <v>3544000</v>
      </c>
      <c r="L70" s="53">
        <f>'Data Fig1'!J16</f>
        <v>3616000</v>
      </c>
      <c r="M70" s="53">
        <f>'Data Fig1'!K16</f>
        <v>3716000</v>
      </c>
      <c r="N70" s="53">
        <f>'Data Fig1'!L16</f>
        <v>3951000</v>
      </c>
      <c r="O70" s="53">
        <f>'Data Fig1'!M16</f>
        <v>4251000</v>
      </c>
      <c r="P70" s="53">
        <f>'Data Fig1'!N16</f>
        <v>4347000</v>
      </c>
      <c r="Q70" s="53">
        <f>'Data Fig1'!O16</f>
        <v>4240000</v>
      </c>
      <c r="R70" s="53">
        <f>'Data Fig1'!P16</f>
        <v>4165000</v>
      </c>
      <c r="S70" s="53">
        <f>'Data Fig1'!Q16</f>
        <v>4316000</v>
      </c>
      <c r="T70" s="53">
        <f>'Data Fig1'!R16</f>
        <v>4393000</v>
      </c>
      <c r="U70" s="53">
        <f>'Data Fig1'!S16</f>
        <v>4625000</v>
      </c>
      <c r="V70" s="53">
        <f>'Data Fig1'!T16</f>
        <v>4795000</v>
      </c>
      <c r="W70" s="53">
        <f>'Data Fig1'!U16</f>
        <v>5091000</v>
      </c>
      <c r="X70" s="53">
        <f>'Data Fig1'!V16</f>
        <v>5307000</v>
      </c>
      <c r="Y70" s="53">
        <f>'Data Fig1'!W16</f>
        <v>5903000</v>
      </c>
      <c r="Z70" s="53">
        <f>'Data Fig1'!X16</f>
        <v>6673000</v>
      </c>
      <c r="AB70" s="163">
        <f>(Z70/D70-1)</f>
        <v>1.2037648612945837</v>
      </c>
      <c r="AC70" s="164"/>
      <c r="AD70" s="164"/>
    </row>
    <row r="71" spans="3:30" s="51" customFormat="1" x14ac:dyDescent="0.2">
      <c r="C71" s="52" t="s">
        <v>81</v>
      </c>
      <c r="D71" s="53">
        <f>'Data Fig1'!B35</f>
        <v>160333</v>
      </c>
      <c r="E71" s="53">
        <f>'Data Fig1'!C35</f>
        <v>165532</v>
      </c>
      <c r="F71" s="53">
        <f>'Data Fig1'!D35</f>
        <v>172424</v>
      </c>
      <c r="G71" s="53">
        <f>'Data Fig1'!E35</f>
        <v>173324</v>
      </c>
      <c r="H71" s="53">
        <f>'Data Fig1'!F35</f>
        <v>180910</v>
      </c>
      <c r="I71" s="53">
        <f>'Data Fig1'!G35</f>
        <v>184702</v>
      </c>
      <c r="J71" s="53">
        <f>'Data Fig1'!H35</f>
        <v>199310</v>
      </c>
      <c r="K71" s="53">
        <f>'Data Fig1'!I35</f>
        <v>213848</v>
      </c>
      <c r="L71" s="53">
        <f>'Data Fig1'!J35</f>
        <v>223736</v>
      </c>
      <c r="M71" s="53">
        <f>'Data Fig1'!K35</f>
        <v>222620</v>
      </c>
      <c r="N71" s="53">
        <f>'Data Fig1'!L35</f>
        <v>245865</v>
      </c>
      <c r="O71" s="53">
        <f>'Data Fig1'!M35</f>
        <v>268026</v>
      </c>
      <c r="P71" s="53">
        <f>'Data Fig1'!N35</f>
        <v>274987</v>
      </c>
      <c r="Q71" s="53">
        <f>'Data Fig1'!O35</f>
        <v>277371</v>
      </c>
      <c r="R71" s="53">
        <f>'Data Fig1'!P35</f>
        <v>276187</v>
      </c>
      <c r="S71" s="53">
        <f>'Data Fig1'!Q35</f>
        <v>285196</v>
      </c>
      <c r="T71" s="53">
        <f>'Data Fig1'!R35</f>
        <v>296701</v>
      </c>
      <c r="U71" s="53">
        <f>'Data Fig1'!S35</f>
        <v>313819</v>
      </c>
      <c r="V71" s="53">
        <f>'Data Fig1'!T35</f>
        <v>328833</v>
      </c>
      <c r="W71" s="53">
        <f>'Data Fig1'!U35</f>
        <v>346239</v>
      </c>
      <c r="X71" s="53">
        <f>'Data Fig1'!V35</f>
        <v>352399</v>
      </c>
      <c r="Y71" s="53">
        <f>'Data Fig1'!W35</f>
        <v>403334</v>
      </c>
      <c r="Z71" s="53">
        <f>'Data Fig1'!X35</f>
        <v>462810</v>
      </c>
      <c r="AB71" s="163">
        <f>(Z71/D71-1)</f>
        <v>1.8865548577024067</v>
      </c>
      <c r="AC71" s="164"/>
      <c r="AD71" s="164"/>
    </row>
    <row r="72" spans="3:30" s="51" customFormat="1" x14ac:dyDescent="0.2">
      <c r="C72" s="52" t="s">
        <v>83</v>
      </c>
      <c r="D72" s="53">
        <f>'Data Fig1'!B52</f>
        <v>187426.27</v>
      </c>
      <c r="E72" s="53">
        <f>'Data Fig1'!C52</f>
        <v>188755.35</v>
      </c>
      <c r="F72" s="53">
        <f>'Data Fig1'!D52</f>
        <v>188439.81</v>
      </c>
      <c r="G72" s="53">
        <f>'Data Fig1'!E52</f>
        <v>189055.08</v>
      </c>
      <c r="H72" s="53">
        <f>'Data Fig1'!F52</f>
        <v>189950.36</v>
      </c>
      <c r="I72" s="53">
        <f>'Data Fig1'!G52</f>
        <v>191887.02</v>
      </c>
      <c r="J72" s="53">
        <f>'Data Fig1'!H52</f>
        <v>195524.61</v>
      </c>
      <c r="K72" s="53">
        <f>'Data Fig1'!I52</f>
        <v>199550.87</v>
      </c>
      <c r="L72" s="53">
        <f>'Data Fig1'!J52</f>
        <v>201498.42</v>
      </c>
      <c r="M72" s="53">
        <f>'Data Fig1'!K52</f>
        <v>197856.87</v>
      </c>
      <c r="N72" s="53">
        <f>'Data Fig1'!L52</f>
        <v>196017.81</v>
      </c>
      <c r="O72" s="53">
        <f>'Data Fig1'!M52</f>
        <v>196082.83</v>
      </c>
      <c r="P72" s="53">
        <f>'Data Fig1'!N52</f>
        <v>195569.45</v>
      </c>
      <c r="Q72" s="53">
        <f>'Data Fig1'!O52</f>
        <v>194853.06</v>
      </c>
      <c r="R72" s="53">
        <f>'Data Fig1'!P52</f>
        <v>196609.88</v>
      </c>
      <c r="S72" s="53">
        <f>'Data Fig1'!Q52</f>
        <v>198467.14</v>
      </c>
      <c r="T72" s="53">
        <f>'Data Fig1'!R52</f>
        <v>201062.47</v>
      </c>
      <c r="U72" s="53">
        <f>'Data Fig1'!S52</f>
        <v>204309.57</v>
      </c>
      <c r="V72" s="53">
        <f>'Data Fig1'!T52</f>
        <v>207295.51</v>
      </c>
      <c r="W72" s="53">
        <f>'Data Fig1'!U52</f>
        <v>209899.34</v>
      </c>
      <c r="X72" s="53">
        <f>'Data Fig1'!V52</f>
        <v>207102.07999999999</v>
      </c>
      <c r="Y72" s="53">
        <f>'Data Fig1'!W52</f>
        <v>210398.76</v>
      </c>
      <c r="Z72" s="53">
        <f>'Data Fig1'!X52</f>
        <v>215048.76</v>
      </c>
      <c r="AB72" s="163">
        <f>(Z72/D72-1)</f>
        <v>0.14737789958686176</v>
      </c>
      <c r="AC72" s="164"/>
      <c r="AD72" s="164"/>
    </row>
    <row r="73" spans="3:30" s="51" customFormat="1" x14ac:dyDescent="0.2">
      <c r="C73" s="52" t="s">
        <v>84</v>
      </c>
      <c r="D73" s="53">
        <f>'Data Fig1'!B68</f>
        <v>83.236000000000004</v>
      </c>
      <c r="E73" s="53">
        <f>'Data Fig1'!C68</f>
        <v>84.998999999999995</v>
      </c>
      <c r="F73" s="53">
        <f>'Data Fig1'!D68</f>
        <v>85.885000000000005</v>
      </c>
      <c r="G73" s="53">
        <f>'Data Fig1'!E68</f>
        <v>86.653000000000006</v>
      </c>
      <c r="H73" s="53">
        <f>'Data Fig1'!F68</f>
        <v>88.850999999999999</v>
      </c>
      <c r="I73" s="53">
        <f>'Data Fig1'!G68</f>
        <v>90.572999999999993</v>
      </c>
      <c r="J73" s="53">
        <f>'Data Fig1'!H68</f>
        <v>93.772999999999996</v>
      </c>
      <c r="K73" s="53">
        <f>'Data Fig1'!I68</f>
        <v>96.697000000000003</v>
      </c>
      <c r="L73" s="53">
        <f>'Data Fig1'!J68</f>
        <v>97.301000000000002</v>
      </c>
      <c r="M73" s="53">
        <f>'Data Fig1'!K68</f>
        <v>93.15</v>
      </c>
      <c r="N73" s="53">
        <f>'Data Fig1'!L68</f>
        <v>95.138999999999996</v>
      </c>
      <c r="O73" s="53">
        <f>'Data Fig1'!M68</f>
        <v>96.960999999999999</v>
      </c>
      <c r="P73" s="53">
        <f>'Data Fig1'!N68</f>
        <v>96.195999999999998</v>
      </c>
      <c r="Q73" s="53">
        <f>'Data Fig1'!O68</f>
        <v>96.153999999999996</v>
      </c>
      <c r="R73" s="53">
        <f>'Data Fig1'!P68</f>
        <v>97.71</v>
      </c>
      <c r="S73" s="53">
        <f>'Data Fig1'!Q68</f>
        <v>100</v>
      </c>
      <c r="T73" s="53">
        <f>'Data Fig1'!R68</f>
        <v>101.946</v>
      </c>
      <c r="U73" s="53">
        <f>'Data Fig1'!S68</f>
        <v>104.79</v>
      </c>
      <c r="V73" s="53">
        <f>'Data Fig1'!T68</f>
        <v>106.94</v>
      </c>
      <c r="W73" s="53">
        <f>'Data Fig1'!U68</f>
        <v>108.949</v>
      </c>
      <c r="X73" s="53">
        <f>'Data Fig1'!V68</f>
        <v>102.893</v>
      </c>
      <c r="Y73" s="53">
        <f>'Data Fig1'!W68</f>
        <v>109.404</v>
      </c>
      <c r="Z73" s="53">
        <f>'Data Fig1'!X68</f>
        <v>113.217</v>
      </c>
      <c r="AB73" s="163">
        <f>(Z73/D73-1)</f>
        <v>0.36019270507953283</v>
      </c>
      <c r="AC73" s="164"/>
      <c r="AD73" s="164"/>
    </row>
    <row r="74" spans="3:30" s="51" customFormat="1" x14ac:dyDescent="0.2">
      <c r="C74" s="52"/>
      <c r="E74" s="53" t="s">
        <v>200</v>
      </c>
      <c r="W74" s="53"/>
      <c r="X74" s="53"/>
      <c r="AB74" s="164"/>
      <c r="AC74" s="164"/>
      <c r="AD74" s="164"/>
    </row>
    <row r="75" spans="3:30" s="51" customFormat="1" x14ac:dyDescent="0.2">
      <c r="E75" s="53">
        <f t="shared" ref="E75:Z78" si="8">(E70-D70)/D70*100</f>
        <v>3.5336856010568032</v>
      </c>
      <c r="F75" s="53">
        <f t="shared" si="8"/>
        <v>7.6874003189792663</v>
      </c>
      <c r="G75" s="53">
        <f t="shared" si="8"/>
        <v>-6.1018957345971563</v>
      </c>
      <c r="H75" s="53">
        <f t="shared" si="8"/>
        <v>0.66246056782334384</v>
      </c>
      <c r="I75" s="53">
        <f t="shared" si="8"/>
        <v>0.59542463177687244</v>
      </c>
      <c r="J75" s="53">
        <f t="shared" si="8"/>
        <v>5.2647975077881615</v>
      </c>
      <c r="K75" s="53">
        <f t="shared" si="8"/>
        <v>4.8831015093222847</v>
      </c>
      <c r="L75" s="53">
        <f t="shared" si="8"/>
        <v>2.0316027088036117</v>
      </c>
      <c r="M75" s="53">
        <f t="shared" si="8"/>
        <v>2.7654867256637168</v>
      </c>
      <c r="N75" s="53">
        <f t="shared" si="8"/>
        <v>6.3240043057050599</v>
      </c>
      <c r="O75" s="53">
        <f t="shared" si="8"/>
        <v>7.5930144267274109</v>
      </c>
      <c r="P75" s="53">
        <f t="shared" si="8"/>
        <v>2.2582921665490474</v>
      </c>
      <c r="Q75" s="53">
        <f t="shared" si="8"/>
        <v>-2.4614676788589831</v>
      </c>
      <c r="R75" s="53">
        <f t="shared" si="8"/>
        <v>-1.7688679245283019</v>
      </c>
      <c r="S75" s="53">
        <f t="shared" si="8"/>
        <v>3.6254501800720291</v>
      </c>
      <c r="T75" s="53">
        <f t="shared" si="8"/>
        <v>1.784059314179796</v>
      </c>
      <c r="U75" s="53">
        <f t="shared" si="8"/>
        <v>5.2811290689733674</v>
      </c>
      <c r="V75" s="53">
        <f t="shared" si="8"/>
        <v>3.6756756756756754</v>
      </c>
      <c r="W75" s="53">
        <f t="shared" si="8"/>
        <v>6.1730969760166845</v>
      </c>
      <c r="X75" s="53">
        <f t="shared" si="8"/>
        <v>4.2427813789039481</v>
      </c>
      <c r="Y75" s="54">
        <f>(Y70-X70)/X70*100</f>
        <v>11.230450348596193</v>
      </c>
      <c r="Z75" s="145">
        <f>(Z70-Y70)/Y70*100</f>
        <v>13.044214806030832</v>
      </c>
      <c r="AB75" s="165">
        <f>POWER((1+(Z70-D70)/D70),1/21)-1</f>
        <v>3.8343868185690022E-2</v>
      </c>
      <c r="AC75" s="166"/>
      <c r="AD75" s="167">
        <f>POWER((1+(Z70-S70)/S70),1/21)-1</f>
        <v>2.0966315514238332E-2</v>
      </c>
    </row>
    <row r="76" spans="3:30" s="51" customFormat="1" x14ac:dyDescent="0.2">
      <c r="C76" s="52"/>
      <c r="E76" s="53">
        <f t="shared" si="8"/>
        <v>3.2426262840463287</v>
      </c>
      <c r="F76" s="53">
        <f t="shared" si="8"/>
        <v>4.1635454172003001</v>
      </c>
      <c r="G76" s="53">
        <f t="shared" si="8"/>
        <v>0.5219690994293138</v>
      </c>
      <c r="H76" s="53">
        <f t="shared" si="8"/>
        <v>4.3767741339918302</v>
      </c>
      <c r="I76" s="53">
        <f t="shared" si="8"/>
        <v>2.0960698689956332</v>
      </c>
      <c r="J76" s="53">
        <f t="shared" si="8"/>
        <v>7.9089560481207561</v>
      </c>
      <c r="K76" s="53">
        <f t="shared" si="8"/>
        <v>7.2941648687973508</v>
      </c>
      <c r="L76" s="53">
        <f t="shared" si="8"/>
        <v>4.6238449740002245</v>
      </c>
      <c r="M76" s="54">
        <f t="shared" si="8"/>
        <v>-0.49880215968820402</v>
      </c>
      <c r="N76" s="53">
        <f t="shared" si="8"/>
        <v>10.441559608301141</v>
      </c>
      <c r="O76" s="53">
        <f t="shared" si="8"/>
        <v>9.0134830089683362</v>
      </c>
      <c r="P76" s="53">
        <f t="shared" si="8"/>
        <v>2.5971360987366898</v>
      </c>
      <c r="Q76" s="53">
        <f t="shared" si="8"/>
        <v>0.86695007400349833</v>
      </c>
      <c r="R76" s="53">
        <f t="shared" si="8"/>
        <v>-0.42686510125427674</v>
      </c>
      <c r="S76" s="53">
        <f t="shared" si="8"/>
        <v>3.2619203655494284</v>
      </c>
      <c r="T76" s="53">
        <f t="shared" si="8"/>
        <v>4.0340677989873637</v>
      </c>
      <c r="U76" s="53">
        <f t="shared" si="8"/>
        <v>5.7694446597753295</v>
      </c>
      <c r="V76" s="53">
        <f t="shared" si="8"/>
        <v>4.7842864836099794</v>
      </c>
      <c r="W76" s="53">
        <f t="shared" si="8"/>
        <v>5.2932643621534332</v>
      </c>
      <c r="X76" s="53">
        <f t="shared" si="8"/>
        <v>1.7791178925539872</v>
      </c>
      <c r="Y76" s="54">
        <f t="shared" si="8"/>
        <v>14.453786758759247</v>
      </c>
      <c r="Z76" s="145">
        <f t="shared" si="8"/>
        <v>14.746091328774662</v>
      </c>
      <c r="AB76" s="165">
        <f>POWER((1+(Z71-D71)/D71),1/21)-1</f>
        <v>5.1775011262979787E-2</v>
      </c>
      <c r="AC76" s="166"/>
      <c r="AD76" s="167">
        <f t="shared" ref="AD76:AD78" si="9">POWER((1+(Z71-S71)/S71),1/21)-1</f>
        <v>2.3322086861644609E-2</v>
      </c>
    </row>
    <row r="77" spans="3:30" s="51" customFormat="1" x14ac:dyDescent="0.2">
      <c r="C77" s="52"/>
      <c r="E77" s="53">
        <f t="shared" si="8"/>
        <v>0.70912151215516184</v>
      </c>
      <c r="F77" s="53">
        <f t="shared" si="8"/>
        <v>-0.1671687716401194</v>
      </c>
      <c r="G77" s="53">
        <f t="shared" si="8"/>
        <v>0.32650744022719486</v>
      </c>
      <c r="H77" s="53">
        <f t="shared" si="8"/>
        <v>0.4735551142026963</v>
      </c>
      <c r="I77" s="53">
        <f t="shared" si="8"/>
        <v>1.0195611105975286</v>
      </c>
      <c r="J77" s="53">
        <f t="shared" si="8"/>
        <v>1.8956936222158209</v>
      </c>
      <c r="K77" s="53">
        <f t="shared" si="8"/>
        <v>2.0592088126400099</v>
      </c>
      <c r="L77" s="53">
        <f t="shared" si="8"/>
        <v>0.97596667957399408</v>
      </c>
      <c r="M77" s="53">
        <f t="shared" si="8"/>
        <v>-1.8072350145475171</v>
      </c>
      <c r="N77" s="53">
        <f t="shared" si="8"/>
        <v>-0.92949009048813802</v>
      </c>
      <c r="O77" s="53">
        <f t="shared" si="8"/>
        <v>3.3170455276482026E-2</v>
      </c>
      <c r="P77" s="53">
        <f t="shared" si="8"/>
        <v>-0.26181792663843928</v>
      </c>
      <c r="Q77" s="53">
        <f t="shared" si="8"/>
        <v>-0.36630976872922327</v>
      </c>
      <c r="R77" s="53">
        <f t="shared" si="8"/>
        <v>0.90161273320521984</v>
      </c>
      <c r="S77" s="53">
        <f t="shared" si="8"/>
        <v>0.94464225297325299</v>
      </c>
      <c r="T77" s="53">
        <f t="shared" si="8"/>
        <v>1.3076875093781202</v>
      </c>
      <c r="U77" s="53">
        <f t="shared" si="8"/>
        <v>1.6149707103468918</v>
      </c>
      <c r="V77" s="53">
        <f t="shared" si="8"/>
        <v>1.4614782851336832</v>
      </c>
      <c r="W77" s="53">
        <f t="shared" si="8"/>
        <v>1.2560957060767921</v>
      </c>
      <c r="X77" s="53">
        <f t="shared" si="8"/>
        <v>-1.3326673633180597</v>
      </c>
      <c r="Y77" s="54">
        <f t="shared" si="8"/>
        <v>1.5918140464837545</v>
      </c>
      <c r="Z77" s="145">
        <f t="shared" si="8"/>
        <v>2.2100890708671477</v>
      </c>
      <c r="AB77" s="167">
        <f>POWER((1+(Z72-D72)/D72),1/21)-1</f>
        <v>6.5681070620198234E-3</v>
      </c>
      <c r="AC77" s="166"/>
      <c r="AD77" s="167">
        <f t="shared" si="9"/>
        <v>3.8283211938754391E-3</v>
      </c>
    </row>
    <row r="78" spans="3:30" s="51" customFormat="1" x14ac:dyDescent="0.2">
      <c r="C78" s="55"/>
      <c r="E78" s="53">
        <f t="shared" si="8"/>
        <v>2.1180739103272512</v>
      </c>
      <c r="F78" s="53">
        <f t="shared" si="8"/>
        <v>1.0423652042965328</v>
      </c>
      <c r="G78" s="53">
        <f t="shared" si="8"/>
        <v>0.89421901379752067</v>
      </c>
      <c r="H78" s="53">
        <f t="shared" si="8"/>
        <v>2.5365538411826405</v>
      </c>
      <c r="I78" s="53">
        <f t="shared" si="8"/>
        <v>1.9380761049397239</v>
      </c>
      <c r="J78" s="53">
        <f t="shared" si="8"/>
        <v>3.5330617292129038</v>
      </c>
      <c r="K78" s="53">
        <f t="shared" si="8"/>
        <v>3.1181683426999318</v>
      </c>
      <c r="L78" s="53">
        <f t="shared" si="8"/>
        <v>0.62463158112454287</v>
      </c>
      <c r="M78" s="54">
        <f t="shared" si="8"/>
        <v>-4.2661432051058021</v>
      </c>
      <c r="N78" s="53">
        <f t="shared" si="8"/>
        <v>2.1352657004830808</v>
      </c>
      <c r="O78" s="53">
        <f t="shared" si="8"/>
        <v>1.9150926539063924</v>
      </c>
      <c r="P78" s="53">
        <f t="shared" si="8"/>
        <v>-0.78897701137570841</v>
      </c>
      <c r="Q78" s="53">
        <f t="shared" si="8"/>
        <v>-4.3660859079381255E-2</v>
      </c>
      <c r="R78" s="53">
        <f t="shared" si="8"/>
        <v>1.6182374108201398</v>
      </c>
      <c r="S78" s="53">
        <f t="shared" si="8"/>
        <v>2.3436700440077849</v>
      </c>
      <c r="T78" s="53">
        <f t="shared" si="8"/>
        <v>1.9459999999999982</v>
      </c>
      <c r="U78" s="53">
        <f t="shared" si="8"/>
        <v>2.7897122005767843</v>
      </c>
      <c r="V78" s="53">
        <f t="shared" si="8"/>
        <v>2.0517224926042479</v>
      </c>
      <c r="W78" s="53">
        <f t="shared" si="8"/>
        <v>1.8786235272115208</v>
      </c>
      <c r="X78" s="53">
        <f t="shared" si="8"/>
        <v>-5.5585640987985174</v>
      </c>
      <c r="Y78" s="54">
        <f t="shared" si="8"/>
        <v>6.327932901169171</v>
      </c>
      <c r="Z78" s="145">
        <f t="shared" si="8"/>
        <v>3.4852473401338182</v>
      </c>
      <c r="AB78" s="167">
        <f>POWER((1+(Z73-D73)/D73),1/21)-1</f>
        <v>1.475669607453356E-2</v>
      </c>
      <c r="AC78" s="166"/>
      <c r="AD78" s="167">
        <f t="shared" si="9"/>
        <v>5.9287508944021461E-3</v>
      </c>
    </row>
    <row r="79" spans="3:30" s="51" customFormat="1" x14ac:dyDescent="0.2">
      <c r="C79" s="55"/>
      <c r="W79" s="53"/>
      <c r="X79" s="53"/>
    </row>
    <row r="80" spans="3:30" x14ac:dyDescent="0.2">
      <c r="C80" s="34"/>
    </row>
    <row r="81" spans="3:26" x14ac:dyDescent="0.2">
      <c r="C81" s="34"/>
    </row>
    <row r="82" spans="3:26" x14ac:dyDescent="0.2">
      <c r="C82" s="34" t="s">
        <v>85</v>
      </c>
    </row>
    <row r="83" spans="3:26" x14ac:dyDescent="0.2">
      <c r="D83" s="40" t="s">
        <v>0</v>
      </c>
      <c r="E83" s="40" t="s">
        <v>1</v>
      </c>
      <c r="F83" s="40" t="s">
        <v>2</v>
      </c>
      <c r="G83" s="40" t="s">
        <v>3</v>
      </c>
      <c r="H83" s="40" t="s">
        <v>4</v>
      </c>
      <c r="I83" s="40" t="s">
        <v>5</v>
      </c>
      <c r="J83" s="40" t="s">
        <v>6</v>
      </c>
      <c r="K83" s="40" t="s">
        <v>7</v>
      </c>
      <c r="L83" s="40" t="s">
        <v>8</v>
      </c>
      <c r="M83" s="40" t="s">
        <v>9</v>
      </c>
      <c r="N83" s="40" t="s">
        <v>10</v>
      </c>
      <c r="O83" s="40" t="s">
        <v>11</v>
      </c>
      <c r="P83" s="40" t="s">
        <v>12</v>
      </c>
      <c r="Q83" s="41">
        <v>2013</v>
      </c>
      <c r="R83" s="41">
        <v>2014</v>
      </c>
      <c r="S83" s="41">
        <v>2015</v>
      </c>
      <c r="T83" s="41">
        <v>2016</v>
      </c>
      <c r="U83" s="41">
        <v>2017</v>
      </c>
      <c r="V83" s="41">
        <v>2018</v>
      </c>
      <c r="W83" s="50">
        <v>2019</v>
      </c>
      <c r="X83" s="50">
        <v>2020</v>
      </c>
      <c r="Y83" s="50">
        <v>2021</v>
      </c>
      <c r="Z83" s="50">
        <v>2022</v>
      </c>
    </row>
    <row r="84" spans="3:26" x14ac:dyDescent="0.2">
      <c r="C84" s="34" t="s">
        <v>82</v>
      </c>
      <c r="D84" s="31">
        <v>100</v>
      </c>
      <c r="E84" s="31">
        <f t="shared" ref="E84" si="10">E70*100/$D70</f>
        <v>103.5336856010568</v>
      </c>
      <c r="F84" s="31">
        <f t="shared" ref="F84:W84" si="11">F70*100/$D70</f>
        <v>111.49273447820343</v>
      </c>
      <c r="G84" s="31">
        <f t="shared" si="11"/>
        <v>104.68956406869221</v>
      </c>
      <c r="H84" s="31">
        <f t="shared" si="11"/>
        <v>105.38309114927345</v>
      </c>
      <c r="I84" s="31">
        <f t="shared" si="11"/>
        <v>106.0105680317041</v>
      </c>
      <c r="J84" s="31">
        <f t="shared" si="11"/>
        <v>111.59180977542933</v>
      </c>
      <c r="K84" s="31">
        <f t="shared" si="11"/>
        <v>117.04095112285337</v>
      </c>
      <c r="L84" s="31">
        <f t="shared" si="11"/>
        <v>119.41875825627477</v>
      </c>
      <c r="M84" s="31">
        <f t="shared" si="11"/>
        <v>122.7212681638045</v>
      </c>
      <c r="N84" s="31">
        <f t="shared" si="11"/>
        <v>130.48216644649935</v>
      </c>
      <c r="O84" s="31">
        <f t="shared" si="11"/>
        <v>140.3896961690885</v>
      </c>
      <c r="P84" s="31">
        <f t="shared" si="11"/>
        <v>143.56010568031704</v>
      </c>
      <c r="Q84" s="31">
        <f t="shared" si="11"/>
        <v>140.02642007926025</v>
      </c>
      <c r="R84" s="31">
        <f t="shared" si="11"/>
        <v>137.54953764861295</v>
      </c>
      <c r="S84" s="31">
        <f t="shared" si="11"/>
        <v>142.53632760898282</v>
      </c>
      <c r="T84" s="31">
        <f t="shared" si="11"/>
        <v>145.07926023778072</v>
      </c>
      <c r="U84" s="31">
        <f t="shared" si="11"/>
        <v>152.74108322324966</v>
      </c>
      <c r="V84" s="31">
        <f t="shared" si="11"/>
        <v>158.35535006605019</v>
      </c>
      <c r="W84" s="31">
        <f t="shared" si="11"/>
        <v>168.13077939233818</v>
      </c>
      <c r="X84" s="31">
        <f t="shared" ref="X84:Y84" si="12">X70*100/$D70</f>
        <v>175.26420079260237</v>
      </c>
      <c r="Y84" s="31">
        <f t="shared" si="12"/>
        <v>194.94715984147953</v>
      </c>
      <c r="Z84" s="31">
        <f t="shared" ref="Z84" si="13">Z70*100/$D70</f>
        <v>220.37648612945839</v>
      </c>
    </row>
    <row r="85" spans="3:26" x14ac:dyDescent="0.2">
      <c r="C85" s="34" t="s">
        <v>81</v>
      </c>
      <c r="D85" s="31">
        <v>100</v>
      </c>
      <c r="E85" s="31">
        <f t="shared" ref="E85" si="14">E71*100/$D71</f>
        <v>103.24262628404632</v>
      </c>
      <c r="F85" s="31">
        <f t="shared" ref="F85:W85" si="15">F71*100/$D71</f>
        <v>107.54117991929297</v>
      </c>
      <c r="G85" s="31">
        <f t="shared" si="15"/>
        <v>108.10251164763336</v>
      </c>
      <c r="H85" s="31">
        <f t="shared" si="15"/>
        <v>112.83391441562249</v>
      </c>
      <c r="I85" s="31">
        <f t="shared" si="15"/>
        <v>115.19899209769667</v>
      </c>
      <c r="J85" s="31">
        <f t="shared" si="15"/>
        <v>124.31002975058161</v>
      </c>
      <c r="K85" s="31">
        <f t="shared" si="15"/>
        <v>133.37740826904005</v>
      </c>
      <c r="L85" s="31">
        <f t="shared" si="15"/>
        <v>139.54457285773984</v>
      </c>
      <c r="M85" s="31">
        <f t="shared" si="15"/>
        <v>138.84852151459773</v>
      </c>
      <c r="N85" s="31">
        <f t="shared" si="15"/>
        <v>153.34647265378931</v>
      </c>
      <c r="O85" s="31">
        <f t="shared" si="15"/>
        <v>167.16833091129087</v>
      </c>
      <c r="P85" s="31">
        <f t="shared" si="15"/>
        <v>171.50991997904362</v>
      </c>
      <c r="Q85" s="31">
        <f t="shared" si="15"/>
        <v>172.99682535722528</v>
      </c>
      <c r="R85" s="31">
        <f t="shared" si="15"/>
        <v>172.25836228349746</v>
      </c>
      <c r="S85" s="31">
        <f t="shared" si="15"/>
        <v>177.87729288418478</v>
      </c>
      <c r="T85" s="31">
        <f t="shared" si="15"/>
        <v>185.05298347813613</v>
      </c>
      <c r="U85" s="31">
        <f t="shared" si="15"/>
        <v>195.72951295117036</v>
      </c>
      <c r="V85" s="31">
        <f t="shared" si="15"/>
        <v>205.09377358372888</v>
      </c>
      <c r="W85" s="31">
        <f t="shared" si="15"/>
        <v>215.94992920983205</v>
      </c>
      <c r="X85" s="31">
        <f t="shared" ref="X85:Y85" si="16">X71*100/$D71</f>
        <v>219.79193303936182</v>
      </c>
      <c r="Y85" s="31">
        <f t="shared" si="16"/>
        <v>251.5601903538261</v>
      </c>
      <c r="Z85" s="31">
        <f t="shared" ref="Z85" si="17">Z71*100/$D71</f>
        <v>288.65548577024066</v>
      </c>
    </row>
    <row r="86" spans="3:26" x14ac:dyDescent="0.2">
      <c r="C86" s="34" t="s">
        <v>83</v>
      </c>
      <c r="D86" s="31">
        <v>100</v>
      </c>
      <c r="E86" s="31">
        <f t="shared" ref="E86" si="18">E72*100/$D72</f>
        <v>100.70912151215516</v>
      </c>
      <c r="F86" s="31">
        <f t="shared" ref="F86:W86" si="19">F72*100/$D72</f>
        <v>100.54076731079374</v>
      </c>
      <c r="G86" s="31">
        <f t="shared" si="19"/>
        <v>100.86904039652499</v>
      </c>
      <c r="H86" s="31">
        <f t="shared" si="19"/>
        <v>101.34671089596992</v>
      </c>
      <c r="I86" s="31">
        <f t="shared" si="19"/>
        <v>102.38000254713494</v>
      </c>
      <c r="J86" s="31">
        <f t="shared" si="19"/>
        <v>104.32081372584537</v>
      </c>
      <c r="K86" s="31">
        <f t="shared" si="19"/>
        <v>106.46899711550574</v>
      </c>
      <c r="L86" s="31">
        <f t="shared" si="19"/>
        <v>107.50809905142967</v>
      </c>
      <c r="M86" s="31">
        <f t="shared" si="19"/>
        <v>105.56517504189782</v>
      </c>
      <c r="N86" s="31">
        <f t="shared" si="19"/>
        <v>104.58395720087691</v>
      </c>
      <c r="O86" s="31">
        <f t="shared" si="19"/>
        <v>104.61864817562662</v>
      </c>
      <c r="P86" s="31">
        <f t="shared" si="19"/>
        <v>104.34473780009601</v>
      </c>
      <c r="Q86" s="31">
        <f t="shared" si="19"/>
        <v>103.96251283237937</v>
      </c>
      <c r="R86" s="31">
        <f t="shared" si="19"/>
        <v>104.89985208583622</v>
      </c>
      <c r="S86" s="31">
        <f t="shared" si="19"/>
        <v>105.89078041194546</v>
      </c>
      <c r="T86" s="31">
        <f t="shared" si="19"/>
        <v>107.27550092097549</v>
      </c>
      <c r="U86" s="31">
        <f t="shared" si="19"/>
        <v>109.00796884022715</v>
      </c>
      <c r="V86" s="31">
        <f t="shared" si="19"/>
        <v>110.60109663389237</v>
      </c>
      <c r="W86" s="31">
        <f t="shared" si="19"/>
        <v>111.99035225958454</v>
      </c>
      <c r="X86" s="31">
        <f t="shared" ref="X86:Y86" si="20">X72*100/$D72</f>
        <v>110.49789338495613</v>
      </c>
      <c r="Y86" s="31">
        <f t="shared" si="20"/>
        <v>112.25681437292648</v>
      </c>
      <c r="Z86" s="31">
        <f t="shared" ref="Z86" si="21">Z72*100/$D72</f>
        <v>114.73778995868616</v>
      </c>
    </row>
    <row r="87" spans="3:26" x14ac:dyDescent="0.2">
      <c r="C87" s="34" t="s">
        <v>84</v>
      </c>
      <c r="D87" s="31">
        <v>100</v>
      </c>
      <c r="E87" s="31">
        <f>E73*100/$D73</f>
        <v>102.11807391032725</v>
      </c>
      <c r="F87" s="31">
        <f t="shared" ref="F87:W87" si="22">F73*100/$D73</f>
        <v>103.18251718006631</v>
      </c>
      <c r="G87" s="31">
        <f t="shared" si="22"/>
        <v>104.10519486760538</v>
      </c>
      <c r="H87" s="31">
        <f t="shared" si="22"/>
        <v>106.74587918689029</v>
      </c>
      <c r="I87" s="31">
        <f t="shared" si="22"/>
        <v>108.81469556441922</v>
      </c>
      <c r="J87" s="31">
        <f t="shared" si="22"/>
        <v>112.65918592916525</v>
      </c>
      <c r="K87" s="31">
        <f t="shared" si="22"/>
        <v>116.17208899995195</v>
      </c>
      <c r="L87" s="31">
        <f t="shared" si="22"/>
        <v>116.89773655629776</v>
      </c>
      <c r="M87" s="31">
        <f t="shared" si="22"/>
        <v>111.91071171127876</v>
      </c>
      <c r="N87" s="31">
        <f t="shared" si="22"/>
        <v>114.30030275361621</v>
      </c>
      <c r="O87" s="31">
        <f t="shared" si="22"/>
        <v>116.48925945504349</v>
      </c>
      <c r="P87" s="31">
        <f t="shared" si="22"/>
        <v>115.5701859772214</v>
      </c>
      <c r="Q87" s="31">
        <f t="shared" si="22"/>
        <v>115.5197270411841</v>
      </c>
      <c r="R87" s="31">
        <f t="shared" si="22"/>
        <v>117.38911048104185</v>
      </c>
      <c r="S87" s="31">
        <f t="shared" si="22"/>
        <v>120.14032389831323</v>
      </c>
      <c r="T87" s="31">
        <f t="shared" si="22"/>
        <v>122.4782546013744</v>
      </c>
      <c r="U87" s="31">
        <f t="shared" si="22"/>
        <v>125.89504541304242</v>
      </c>
      <c r="V87" s="31">
        <f t="shared" si="22"/>
        <v>128.47806237685617</v>
      </c>
      <c r="W87" s="31">
        <f t="shared" si="22"/>
        <v>130.89168148397326</v>
      </c>
      <c r="X87" s="31">
        <f t="shared" ref="X87:Y87" si="23">X73*100/$D73</f>
        <v>123.61598346869141</v>
      </c>
      <c r="Y87" s="31">
        <f t="shared" si="23"/>
        <v>131.4383199577106</v>
      </c>
      <c r="Z87" s="31">
        <f t="shared" ref="Z87" si="24">Z73*100/$D73</f>
        <v>136.01927050795328</v>
      </c>
    </row>
  </sheetData>
  <conditionalFormatting sqref="E60:Q60">
    <cfRule type="cellIs" dxfId="0" priority="1" operator="greaterThan">
      <formula>2</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2:AB209"/>
  <sheetViews>
    <sheetView showGridLines="0" zoomScaleNormal="100" workbookViewId="0">
      <selection activeCell="AA54" sqref="AA54"/>
    </sheetView>
  </sheetViews>
  <sheetFormatPr defaultColWidth="9.140625" defaultRowHeight="12.75" x14ac:dyDescent="0.2"/>
  <cols>
    <col min="1" max="2" width="5.7109375" style="56" customWidth="1"/>
    <col min="3" max="3" width="34.140625" style="56" customWidth="1"/>
    <col min="4" max="16384" width="9.140625" style="56"/>
  </cols>
  <sheetData>
    <row r="2" spans="3:20" x14ac:dyDescent="0.2">
      <c r="C2" s="30" t="s">
        <v>31</v>
      </c>
    </row>
    <row r="3" spans="3:20" x14ac:dyDescent="0.2">
      <c r="C3" s="57" t="s">
        <v>32</v>
      </c>
      <c r="D3" s="58"/>
      <c r="E3" s="58"/>
      <c r="F3" s="58"/>
      <c r="G3" s="58"/>
      <c r="H3" s="58"/>
      <c r="I3" s="58"/>
      <c r="J3" s="58"/>
      <c r="K3" s="58"/>
      <c r="L3" s="58"/>
      <c r="M3" s="58"/>
      <c r="N3" s="58"/>
      <c r="O3" s="58"/>
      <c r="P3" s="58"/>
      <c r="Q3" s="58"/>
      <c r="R3" s="58"/>
      <c r="S3" s="58"/>
      <c r="T3" s="58"/>
    </row>
    <row r="45" spans="3:16" x14ac:dyDescent="0.2">
      <c r="C45" s="48" t="s">
        <v>168</v>
      </c>
    </row>
    <row r="46" spans="3:16" x14ac:dyDescent="0.2">
      <c r="C46" s="129" t="s">
        <v>195</v>
      </c>
    </row>
    <row r="47" spans="3:16" s="59" customFormat="1" x14ac:dyDescent="0.2">
      <c r="C47" s="59" t="s">
        <v>207</v>
      </c>
    </row>
    <row r="48" spans="3:16" s="60" customFormat="1" x14ac:dyDescent="0.2">
      <c r="C48" s="2" t="s">
        <v>23</v>
      </c>
      <c r="D48" s="2"/>
      <c r="E48" s="2"/>
      <c r="F48" s="2"/>
      <c r="G48" s="2"/>
      <c r="H48" s="2"/>
      <c r="I48" s="2"/>
      <c r="J48" s="2"/>
      <c r="K48" s="2"/>
      <c r="L48" s="2"/>
      <c r="M48" s="2"/>
      <c r="N48" s="2"/>
      <c r="O48" s="2"/>
      <c r="P48" s="2"/>
    </row>
    <row r="49" spans="1:28" s="61" customFormat="1" x14ac:dyDescent="0.2">
      <c r="C49" s="62"/>
      <c r="D49" s="63" t="s">
        <v>0</v>
      </c>
      <c r="E49" s="63" t="s">
        <v>1</v>
      </c>
      <c r="F49" s="63" t="s">
        <v>2</v>
      </c>
      <c r="G49" s="63" t="s">
        <v>3</v>
      </c>
      <c r="H49" s="63" t="s">
        <v>4</v>
      </c>
      <c r="I49" s="63" t="s">
        <v>5</v>
      </c>
      <c r="J49" s="63" t="s">
        <v>6</v>
      </c>
      <c r="K49" s="63" t="s">
        <v>7</v>
      </c>
      <c r="L49" s="63" t="s">
        <v>8</v>
      </c>
      <c r="M49" s="63" t="s">
        <v>9</v>
      </c>
      <c r="N49" s="63" t="s">
        <v>10</v>
      </c>
      <c r="O49" s="63" t="s">
        <v>11</v>
      </c>
      <c r="P49" s="63" t="s">
        <v>12</v>
      </c>
      <c r="Q49" s="63">
        <v>2013</v>
      </c>
      <c r="R49" s="64">
        <v>2014</v>
      </c>
      <c r="S49" s="64">
        <v>2015</v>
      </c>
      <c r="T49" s="64">
        <v>2016</v>
      </c>
      <c r="U49" s="64">
        <v>2017</v>
      </c>
      <c r="V49" s="64">
        <v>2018</v>
      </c>
      <c r="W49" s="64">
        <v>2019</v>
      </c>
      <c r="X49" s="64">
        <v>2020</v>
      </c>
      <c r="Y49" s="64">
        <v>2021</v>
      </c>
      <c r="Z49" s="64">
        <v>2022</v>
      </c>
    </row>
    <row r="50" spans="1:28" x14ac:dyDescent="0.2">
      <c r="C50" s="42" t="s">
        <v>20</v>
      </c>
      <c r="D50" s="146">
        <f>D67/1000</f>
        <v>807</v>
      </c>
      <c r="E50" s="65">
        <f t="shared" ref="E50:V50" si="0">E67/1000</f>
        <v>819</v>
      </c>
      <c r="F50" s="65">
        <f t="shared" si="0"/>
        <v>827</v>
      </c>
      <c r="G50" s="65">
        <f t="shared" si="0"/>
        <v>835</v>
      </c>
      <c r="H50" s="65">
        <f t="shared" si="0"/>
        <v>861</v>
      </c>
      <c r="I50" s="65">
        <f t="shared" si="0"/>
        <v>893</v>
      </c>
      <c r="J50" s="65">
        <f t="shared" si="0"/>
        <v>931</v>
      </c>
      <c r="K50" s="65">
        <f t="shared" si="0"/>
        <v>914</v>
      </c>
      <c r="L50" s="65">
        <f t="shared" si="0"/>
        <v>932</v>
      </c>
      <c r="M50" s="65">
        <f t="shared" si="0"/>
        <v>944</v>
      </c>
      <c r="N50" s="65">
        <f t="shared" si="0"/>
        <v>1023</v>
      </c>
      <c r="O50" s="65">
        <f t="shared" si="0"/>
        <v>1075</v>
      </c>
      <c r="P50" s="65">
        <f t="shared" si="0"/>
        <v>1103</v>
      </c>
      <c r="Q50" s="65">
        <f t="shared" si="0"/>
        <v>1088</v>
      </c>
      <c r="R50" s="65">
        <f t="shared" si="0"/>
        <v>1103</v>
      </c>
      <c r="S50" s="65">
        <f t="shared" si="0"/>
        <v>1149</v>
      </c>
      <c r="T50" s="65">
        <f t="shared" si="0"/>
        <v>1222</v>
      </c>
      <c r="U50" s="65">
        <f t="shared" si="0"/>
        <v>1328</v>
      </c>
      <c r="V50" s="65">
        <f t="shared" si="0"/>
        <v>1422</v>
      </c>
      <c r="W50" s="65">
        <f t="shared" ref="W50:X50" si="1">W67/1000</f>
        <v>1579</v>
      </c>
      <c r="X50" s="65">
        <f t="shared" si="1"/>
        <v>1639</v>
      </c>
      <c r="Y50" s="65">
        <f t="shared" ref="Y50:Z50" si="2">Y67/1000</f>
        <v>1870</v>
      </c>
      <c r="Z50" s="146">
        <f t="shared" si="2"/>
        <v>1961</v>
      </c>
      <c r="AA50" s="147">
        <f>Z50/D50</f>
        <v>2.4299876084262699</v>
      </c>
      <c r="AB50" s="148">
        <f>AA50-1</f>
        <v>1.4299876084262699</v>
      </c>
    </row>
    <row r="51" spans="1:28" x14ac:dyDescent="0.2">
      <c r="C51" s="42" t="s">
        <v>14</v>
      </c>
      <c r="D51" s="65">
        <f>D66/1000</f>
        <v>643</v>
      </c>
      <c r="E51" s="65">
        <f t="shared" ref="E51:V51" si="3">E66/1000</f>
        <v>641</v>
      </c>
      <c r="F51" s="65">
        <f t="shared" si="3"/>
        <v>625</v>
      </c>
      <c r="G51" s="65">
        <f t="shared" si="3"/>
        <v>610</v>
      </c>
      <c r="H51" s="65">
        <f t="shared" si="3"/>
        <v>590</v>
      </c>
      <c r="I51" s="65">
        <f t="shared" si="3"/>
        <v>557</v>
      </c>
      <c r="J51" s="65">
        <f t="shared" si="3"/>
        <v>527</v>
      </c>
      <c r="K51" s="65">
        <f t="shared" si="3"/>
        <v>551</v>
      </c>
      <c r="L51" s="65">
        <f t="shared" si="3"/>
        <v>534</v>
      </c>
      <c r="M51" s="65">
        <f t="shared" si="3"/>
        <v>542</v>
      </c>
      <c r="N51" s="65">
        <f t="shared" si="3"/>
        <v>529</v>
      </c>
      <c r="O51" s="65">
        <f t="shared" si="3"/>
        <v>554</v>
      </c>
      <c r="P51" s="65">
        <f t="shared" si="3"/>
        <v>546</v>
      </c>
      <c r="Q51" s="65">
        <f t="shared" si="3"/>
        <v>556</v>
      </c>
      <c r="R51" s="65">
        <f t="shared" si="3"/>
        <v>624</v>
      </c>
      <c r="S51" s="65">
        <f t="shared" si="3"/>
        <v>647</v>
      </c>
      <c r="T51" s="65">
        <f t="shared" si="3"/>
        <v>550</v>
      </c>
      <c r="U51" s="65">
        <f t="shared" si="3"/>
        <v>587</v>
      </c>
      <c r="V51" s="65">
        <f t="shared" si="3"/>
        <v>618</v>
      </c>
      <c r="W51" s="65">
        <f t="shared" ref="W51:X51" si="4">W66/1000</f>
        <v>626</v>
      </c>
      <c r="X51" s="65">
        <f t="shared" si="4"/>
        <v>651</v>
      </c>
      <c r="Y51" s="65">
        <f t="shared" ref="Y51:Z51" si="5">Y66/1000</f>
        <v>713</v>
      </c>
      <c r="Z51" s="65">
        <f t="shared" si="5"/>
        <v>744</v>
      </c>
      <c r="AA51" s="147">
        <f t="shared" ref="AA51:AA55" si="6">Z51/D51</f>
        <v>1.1570762052877139</v>
      </c>
      <c r="AB51" s="148">
        <f t="shared" ref="AB51:AB55" si="7">AA51-1</f>
        <v>0.15707620528771393</v>
      </c>
    </row>
    <row r="52" spans="1:28" x14ac:dyDescent="0.2">
      <c r="C52" s="66" t="s">
        <v>21</v>
      </c>
      <c r="D52" s="65">
        <f>(D64+SUM(D68:D71))/1000</f>
        <v>834</v>
      </c>
      <c r="E52" s="65">
        <f t="shared" ref="E52:V52" si="8">(E64+SUM(E68:E71))/1000</f>
        <v>867</v>
      </c>
      <c r="F52" s="65">
        <f t="shared" si="8"/>
        <v>835</v>
      </c>
      <c r="G52" s="65">
        <f t="shared" si="8"/>
        <v>810</v>
      </c>
      <c r="H52" s="65">
        <f t="shared" si="8"/>
        <v>797</v>
      </c>
      <c r="I52" s="65">
        <f t="shared" si="8"/>
        <v>781</v>
      </c>
      <c r="J52" s="65">
        <f t="shared" si="8"/>
        <v>824</v>
      </c>
      <c r="K52" s="65">
        <f t="shared" si="8"/>
        <v>818</v>
      </c>
      <c r="L52" s="65">
        <f t="shared" si="8"/>
        <v>828</v>
      </c>
      <c r="M52" s="65">
        <f t="shared" si="8"/>
        <v>863</v>
      </c>
      <c r="N52" s="65">
        <f t="shared" si="8"/>
        <v>871</v>
      </c>
      <c r="O52" s="65">
        <f t="shared" si="8"/>
        <v>886</v>
      </c>
      <c r="P52" s="65">
        <f t="shared" si="8"/>
        <v>897</v>
      </c>
      <c r="Q52" s="65">
        <f t="shared" si="8"/>
        <v>890</v>
      </c>
      <c r="R52" s="65">
        <f t="shared" si="8"/>
        <v>844</v>
      </c>
      <c r="S52" s="65">
        <f t="shared" si="8"/>
        <v>872</v>
      </c>
      <c r="T52" s="65">
        <f t="shared" si="8"/>
        <v>870</v>
      </c>
      <c r="U52" s="65">
        <f t="shared" si="8"/>
        <v>944</v>
      </c>
      <c r="V52" s="65">
        <f t="shared" si="8"/>
        <v>974</v>
      </c>
      <c r="W52" s="65">
        <f t="shared" ref="W52:X52" si="9">(W64+SUM(W68:W71))/1000</f>
        <v>1001</v>
      </c>
      <c r="X52" s="65">
        <f t="shared" si="9"/>
        <v>1071</v>
      </c>
      <c r="Y52" s="65">
        <f t="shared" ref="Y52:Z52" si="10">(Y64+SUM(Y68:Y71))/1000</f>
        <v>1111</v>
      </c>
      <c r="Z52" s="65">
        <f t="shared" si="10"/>
        <v>1122</v>
      </c>
      <c r="AA52" s="147">
        <f t="shared" si="6"/>
        <v>1.3453237410071943</v>
      </c>
      <c r="AB52" s="67">
        <f t="shared" si="7"/>
        <v>0.34532374100719432</v>
      </c>
    </row>
    <row r="53" spans="1:28" x14ac:dyDescent="0.2">
      <c r="C53" s="66" t="s">
        <v>22</v>
      </c>
      <c r="D53" s="146">
        <f>SUM(D82:D83)/1000</f>
        <v>615</v>
      </c>
      <c r="E53" s="65">
        <f t="shared" ref="E53:V53" si="11">SUM(E82:E83)/1000</f>
        <v>681</v>
      </c>
      <c r="F53" s="65">
        <f t="shared" si="11"/>
        <v>963</v>
      </c>
      <c r="G53" s="65">
        <f t="shared" si="11"/>
        <v>793</v>
      </c>
      <c r="H53" s="65">
        <f t="shared" si="11"/>
        <v>818</v>
      </c>
      <c r="I53" s="65">
        <f t="shared" si="11"/>
        <v>849</v>
      </c>
      <c r="J53" s="65">
        <f t="shared" si="11"/>
        <v>963</v>
      </c>
      <c r="K53" s="65">
        <f t="shared" si="11"/>
        <v>1127</v>
      </c>
      <c r="L53" s="65">
        <f t="shared" si="11"/>
        <v>1189</v>
      </c>
      <c r="M53" s="65">
        <f t="shared" si="11"/>
        <v>1236</v>
      </c>
      <c r="N53" s="65">
        <f t="shared" si="11"/>
        <v>1393</v>
      </c>
      <c r="O53" s="65">
        <f t="shared" si="11"/>
        <v>1596</v>
      </c>
      <c r="P53" s="65">
        <f t="shared" si="11"/>
        <v>1655</v>
      </c>
      <c r="Q53" s="65">
        <f t="shared" si="11"/>
        <v>1550</v>
      </c>
      <c r="R53" s="65">
        <f t="shared" si="11"/>
        <v>1436</v>
      </c>
      <c r="S53" s="65">
        <f t="shared" si="11"/>
        <v>1487</v>
      </c>
      <c r="T53" s="65">
        <f t="shared" si="11"/>
        <v>1591</v>
      </c>
      <c r="U53" s="65">
        <f t="shared" si="11"/>
        <v>1607</v>
      </c>
      <c r="V53" s="65">
        <f t="shared" si="11"/>
        <v>1614</v>
      </c>
      <c r="W53" s="65">
        <f t="shared" ref="W53:X53" si="12">SUM(W82:W83)/1000</f>
        <v>1706</v>
      </c>
      <c r="X53" s="65">
        <f t="shared" si="12"/>
        <v>1766</v>
      </c>
      <c r="Y53" s="65">
        <f t="shared" ref="Y53:Z53" si="13">SUM(Y82:Y83)/1000</f>
        <v>2018</v>
      </c>
      <c r="Z53" s="146">
        <f t="shared" si="13"/>
        <v>2650</v>
      </c>
      <c r="AA53" s="147">
        <f t="shared" si="6"/>
        <v>4.308943089430894</v>
      </c>
      <c r="AB53" s="67">
        <f t="shared" si="7"/>
        <v>3.308943089430894</v>
      </c>
    </row>
    <row r="54" spans="1:28" x14ac:dyDescent="0.2">
      <c r="C54" s="42" t="s">
        <v>15</v>
      </c>
      <c r="D54" s="65">
        <f>D76/1000</f>
        <v>128</v>
      </c>
      <c r="E54" s="65">
        <f t="shared" ref="E54:V54" si="14">E76/1000</f>
        <v>128</v>
      </c>
      <c r="F54" s="65">
        <f t="shared" si="14"/>
        <v>125</v>
      </c>
      <c r="G54" s="65">
        <f t="shared" si="14"/>
        <v>122</v>
      </c>
      <c r="H54" s="65">
        <f t="shared" si="14"/>
        <v>125</v>
      </c>
      <c r="I54" s="65">
        <f t="shared" si="14"/>
        <v>128</v>
      </c>
      <c r="J54" s="65">
        <f t="shared" si="14"/>
        <v>133</v>
      </c>
      <c r="K54" s="65">
        <f t="shared" si="14"/>
        <v>134</v>
      </c>
      <c r="L54" s="65">
        <f t="shared" si="14"/>
        <v>132</v>
      </c>
      <c r="M54" s="65">
        <f t="shared" si="14"/>
        <v>131</v>
      </c>
      <c r="N54" s="65">
        <f t="shared" si="14"/>
        <v>133</v>
      </c>
      <c r="O54" s="65">
        <f t="shared" si="14"/>
        <v>139</v>
      </c>
      <c r="P54" s="65">
        <f t="shared" si="14"/>
        <v>146</v>
      </c>
      <c r="Q54" s="65">
        <f t="shared" si="14"/>
        <v>154</v>
      </c>
      <c r="R54" s="65">
        <f t="shared" si="14"/>
        <v>158</v>
      </c>
      <c r="S54" s="65">
        <f t="shared" si="14"/>
        <v>163</v>
      </c>
      <c r="T54" s="65">
        <f t="shared" si="14"/>
        <v>159</v>
      </c>
      <c r="U54" s="65">
        <f t="shared" si="14"/>
        <v>159</v>
      </c>
      <c r="V54" s="65">
        <f t="shared" si="14"/>
        <v>166</v>
      </c>
      <c r="W54" s="65">
        <f t="shared" ref="W54:X54" si="15">W76/1000</f>
        <v>179</v>
      </c>
      <c r="X54" s="65">
        <f t="shared" si="15"/>
        <v>181</v>
      </c>
      <c r="Y54" s="65">
        <f t="shared" ref="Y54:Z54" si="16">Y76/1000</f>
        <v>191</v>
      </c>
      <c r="Z54" s="65">
        <f t="shared" si="16"/>
        <v>198</v>
      </c>
      <c r="AA54" s="147">
        <f t="shared" si="6"/>
        <v>1.546875</v>
      </c>
      <c r="AB54" s="67">
        <f t="shared" si="7"/>
        <v>0.546875</v>
      </c>
    </row>
    <row r="55" spans="1:28" x14ac:dyDescent="0.2">
      <c r="C55" s="42" t="s">
        <v>24</v>
      </c>
      <c r="D55" s="65">
        <f>D63/1000</f>
        <v>3028</v>
      </c>
      <c r="E55" s="65">
        <f t="shared" ref="E55:V55" si="17">E63/1000</f>
        <v>3135</v>
      </c>
      <c r="F55" s="65">
        <f t="shared" si="17"/>
        <v>3376</v>
      </c>
      <c r="G55" s="65">
        <f t="shared" si="17"/>
        <v>3170</v>
      </c>
      <c r="H55" s="65">
        <f t="shared" si="17"/>
        <v>3191</v>
      </c>
      <c r="I55" s="65">
        <f t="shared" si="17"/>
        <v>3210</v>
      </c>
      <c r="J55" s="65">
        <f t="shared" si="17"/>
        <v>3379</v>
      </c>
      <c r="K55" s="65">
        <f t="shared" si="17"/>
        <v>3544</v>
      </c>
      <c r="L55" s="65">
        <f t="shared" si="17"/>
        <v>3616</v>
      </c>
      <c r="M55" s="65">
        <f t="shared" si="17"/>
        <v>3716</v>
      </c>
      <c r="N55" s="65">
        <f t="shared" si="17"/>
        <v>3951</v>
      </c>
      <c r="O55" s="65">
        <f t="shared" si="17"/>
        <v>4251</v>
      </c>
      <c r="P55" s="65">
        <f t="shared" si="17"/>
        <v>4347</v>
      </c>
      <c r="Q55" s="65">
        <f t="shared" si="17"/>
        <v>4240</v>
      </c>
      <c r="R55" s="65">
        <f t="shared" si="17"/>
        <v>4165</v>
      </c>
      <c r="S55" s="65">
        <f t="shared" si="17"/>
        <v>4316</v>
      </c>
      <c r="T55" s="65">
        <f t="shared" si="17"/>
        <v>4393</v>
      </c>
      <c r="U55" s="65">
        <f t="shared" si="17"/>
        <v>4625</v>
      </c>
      <c r="V55" s="65">
        <f t="shared" si="17"/>
        <v>4795</v>
      </c>
      <c r="W55" s="65">
        <f t="shared" ref="W55:X55" si="18">W63/1000</f>
        <v>5091</v>
      </c>
      <c r="X55" s="65">
        <f t="shared" si="18"/>
        <v>5307</v>
      </c>
      <c r="Y55" s="65">
        <f t="shared" ref="Y55:Z55" si="19">Y63/1000</f>
        <v>5903</v>
      </c>
      <c r="Z55" s="65">
        <f t="shared" si="19"/>
        <v>6673</v>
      </c>
      <c r="AA55" s="147">
        <f t="shared" si="6"/>
        <v>2.2037648612945837</v>
      </c>
      <c r="AB55" s="67">
        <f t="shared" si="7"/>
        <v>1.2037648612945837</v>
      </c>
    </row>
    <row r="56" spans="1:28" x14ac:dyDescent="0.2">
      <c r="C56" s="46"/>
      <c r="D56" s="38"/>
      <c r="E56" s="38"/>
      <c r="F56" s="38"/>
      <c r="G56" s="38"/>
      <c r="H56" s="38"/>
      <c r="I56" s="38"/>
      <c r="J56" s="38"/>
      <c r="K56" s="38"/>
      <c r="L56" s="38"/>
      <c r="M56" s="38"/>
      <c r="N56" s="38"/>
      <c r="O56" s="38"/>
      <c r="P56" s="38"/>
      <c r="R56" s="68"/>
    </row>
    <row r="57" spans="1:28" ht="14.45" customHeight="1" x14ac:dyDescent="0.2">
      <c r="C57" s="69" t="s">
        <v>168</v>
      </c>
      <c r="D57" s="70"/>
      <c r="E57" s="70"/>
      <c r="F57" s="70"/>
      <c r="G57" s="58"/>
      <c r="H57" s="58">
        <v>2000</v>
      </c>
      <c r="I57" s="71">
        <v>2022</v>
      </c>
      <c r="J57" s="70"/>
      <c r="N57" s="38"/>
      <c r="O57" s="38"/>
      <c r="P57" s="38"/>
      <c r="R57" s="68"/>
    </row>
    <row r="58" spans="1:28" ht="15" customHeight="1" x14ac:dyDescent="0.2">
      <c r="C58" s="72" t="s">
        <v>195</v>
      </c>
      <c r="D58" s="47"/>
      <c r="E58" s="47"/>
      <c r="F58" s="47"/>
      <c r="G58" s="56" t="s">
        <v>177</v>
      </c>
      <c r="H58" s="148">
        <f>SUM(D$50:D$52)/D$55</f>
        <v>0.7542932628797886</v>
      </c>
      <c r="I58" s="148">
        <f>SUM(Z$50:Z$52)/Z$55</f>
        <v>0.57350517008841595</v>
      </c>
      <c r="J58" s="47"/>
      <c r="K58" s="47"/>
      <c r="L58" s="47"/>
      <c r="M58" s="47"/>
      <c r="N58" s="47"/>
      <c r="O58" s="47"/>
      <c r="P58" s="47"/>
    </row>
    <row r="59" spans="1:28" x14ac:dyDescent="0.2">
      <c r="C59" s="47"/>
      <c r="D59" s="47"/>
      <c r="E59" s="47"/>
      <c r="F59" s="47"/>
      <c r="G59" s="60" t="s">
        <v>178</v>
      </c>
      <c r="H59" s="67">
        <f>SUM(D$53:D$54)/D$55</f>
        <v>0.24537648612945839</v>
      </c>
      <c r="I59" s="67">
        <f>SUM(Z$53:Z$54)/Z$55</f>
        <v>0.42679454518207705</v>
      </c>
      <c r="J59" s="47"/>
      <c r="K59" s="47"/>
      <c r="L59" s="47"/>
      <c r="M59" s="47"/>
      <c r="N59" s="47"/>
      <c r="O59" s="47"/>
      <c r="P59" s="47"/>
    </row>
    <row r="60" spans="1:28" x14ac:dyDescent="0.2">
      <c r="C60" s="47"/>
      <c r="D60" s="47"/>
      <c r="E60" s="47"/>
      <c r="F60" s="47"/>
      <c r="G60" s="47"/>
      <c r="H60" s="47"/>
      <c r="I60" s="47"/>
      <c r="J60" s="47"/>
      <c r="K60" s="47"/>
      <c r="L60" s="47"/>
      <c r="M60" s="47"/>
      <c r="N60" s="47"/>
      <c r="O60" s="47"/>
      <c r="P60" s="47"/>
    </row>
    <row r="61" spans="1:28" x14ac:dyDescent="0.2">
      <c r="C61" s="61" t="s">
        <v>59</v>
      </c>
      <c r="D61" s="47"/>
      <c r="E61" s="47"/>
      <c r="F61" s="47"/>
      <c r="G61" s="47"/>
      <c r="H61" s="47"/>
      <c r="I61" s="47"/>
      <c r="J61" s="47"/>
      <c r="K61" s="47"/>
      <c r="L61" s="47"/>
      <c r="M61" s="47"/>
      <c r="N61" s="47"/>
      <c r="O61" s="47"/>
      <c r="P61" s="47"/>
    </row>
    <row r="62" spans="1:28" x14ac:dyDescent="0.2">
      <c r="A62" s="61"/>
      <c r="C62" s="47"/>
      <c r="D62" s="63" t="s">
        <v>0</v>
      </c>
      <c r="E62" s="63" t="s">
        <v>1</v>
      </c>
      <c r="F62" s="63" t="s">
        <v>2</v>
      </c>
      <c r="G62" s="63" t="s">
        <v>3</v>
      </c>
      <c r="H62" s="63" t="s">
        <v>4</v>
      </c>
      <c r="I62" s="63" t="s">
        <v>5</v>
      </c>
      <c r="J62" s="63" t="s">
        <v>6</v>
      </c>
      <c r="K62" s="63" t="s">
        <v>7</v>
      </c>
      <c r="L62" s="63" t="s">
        <v>8</v>
      </c>
      <c r="M62" s="63" t="s">
        <v>9</v>
      </c>
      <c r="N62" s="63" t="s">
        <v>10</v>
      </c>
      <c r="O62" s="63" t="s">
        <v>11</v>
      </c>
      <c r="P62" s="63" t="s">
        <v>12</v>
      </c>
      <c r="Q62" s="63">
        <v>2013</v>
      </c>
      <c r="R62" s="64">
        <v>2014</v>
      </c>
      <c r="S62" s="64">
        <v>2015</v>
      </c>
      <c r="T62" s="64">
        <v>2016</v>
      </c>
      <c r="U62" s="64">
        <v>2017</v>
      </c>
      <c r="V62" s="64">
        <v>2018</v>
      </c>
      <c r="W62" s="64">
        <v>2019</v>
      </c>
      <c r="X62" s="64">
        <v>2020</v>
      </c>
      <c r="Y62" s="64">
        <v>2021</v>
      </c>
      <c r="Z62" s="64">
        <v>2022</v>
      </c>
    </row>
    <row r="63" spans="1:28" x14ac:dyDescent="0.2">
      <c r="C63" s="59" t="s">
        <v>39</v>
      </c>
      <c r="D63" s="73">
        <f>'Data Fig2'!C16</f>
        <v>3028000</v>
      </c>
      <c r="E63" s="73">
        <f>'Data Fig2'!D16</f>
        <v>3135000</v>
      </c>
      <c r="F63" s="73">
        <f>'Data Fig2'!E16</f>
        <v>3376000</v>
      </c>
      <c r="G63" s="73">
        <f>'Data Fig2'!F16</f>
        <v>3170000</v>
      </c>
      <c r="H63" s="73">
        <f>'Data Fig2'!G16</f>
        <v>3191000</v>
      </c>
      <c r="I63" s="73">
        <f>'Data Fig2'!H16</f>
        <v>3210000</v>
      </c>
      <c r="J63" s="73">
        <f>'Data Fig2'!I16</f>
        <v>3379000</v>
      </c>
      <c r="K63" s="73">
        <f>'Data Fig2'!J16</f>
        <v>3544000</v>
      </c>
      <c r="L63" s="73">
        <f>'Data Fig2'!K16</f>
        <v>3616000</v>
      </c>
      <c r="M63" s="73">
        <f>'Data Fig2'!L16</f>
        <v>3716000</v>
      </c>
      <c r="N63" s="73">
        <f>'Data Fig2'!M16</f>
        <v>3951000</v>
      </c>
      <c r="O63" s="73">
        <f>'Data Fig2'!N16</f>
        <v>4251000</v>
      </c>
      <c r="P63" s="73">
        <f>'Data Fig2'!O16</f>
        <v>4347000</v>
      </c>
      <c r="Q63" s="73">
        <f>'Data Fig2'!P16</f>
        <v>4240000</v>
      </c>
      <c r="R63" s="73">
        <f>'Data Fig2'!Q16</f>
        <v>4165000</v>
      </c>
      <c r="S63" s="73">
        <f>'Data Fig2'!R16</f>
        <v>4316000</v>
      </c>
      <c r="T63" s="73">
        <f>'Data Fig2'!S16</f>
        <v>4393000</v>
      </c>
      <c r="U63" s="73">
        <f>'Data Fig2'!T16</f>
        <v>4625000</v>
      </c>
      <c r="V63" s="73">
        <f>'Data Fig2'!U16</f>
        <v>4795000</v>
      </c>
      <c r="W63" s="73">
        <f>'Data Fig2'!V16</f>
        <v>5091000</v>
      </c>
      <c r="X63" s="73">
        <f>'Data Fig2'!W16</f>
        <v>5307000</v>
      </c>
      <c r="Y63" s="73">
        <f>'Data Fig2'!X16</f>
        <v>5903000</v>
      </c>
      <c r="Z63" s="73">
        <f>'Data Fig2'!Y16</f>
        <v>6673000</v>
      </c>
    </row>
    <row r="64" spans="1:28" x14ac:dyDescent="0.2">
      <c r="C64" s="59" t="s">
        <v>40</v>
      </c>
      <c r="D64" s="73">
        <f>'Data Fig2'!C17</f>
        <v>163000</v>
      </c>
      <c r="E64" s="73">
        <f>'Data Fig2'!D17</f>
        <v>163000</v>
      </c>
      <c r="F64" s="73">
        <f>'Data Fig2'!E17</f>
        <v>156000</v>
      </c>
      <c r="G64" s="73">
        <f>'Data Fig2'!F17</f>
        <v>142000</v>
      </c>
      <c r="H64" s="73">
        <f>'Data Fig2'!G17</f>
        <v>138000</v>
      </c>
      <c r="I64" s="73">
        <f>'Data Fig2'!H17</f>
        <v>125000</v>
      </c>
      <c r="J64" s="73">
        <f>'Data Fig2'!I17</f>
        <v>117000</v>
      </c>
      <c r="K64" s="73">
        <f>'Data Fig2'!J17</f>
        <v>111000</v>
      </c>
      <c r="L64" s="73">
        <f>'Data Fig2'!K17</f>
        <v>112000</v>
      </c>
      <c r="M64" s="73">
        <f>'Data Fig2'!L17</f>
        <v>109000</v>
      </c>
      <c r="N64" s="73">
        <f>'Data Fig2'!M17</f>
        <v>103000</v>
      </c>
      <c r="O64" s="73">
        <f>'Data Fig2'!N17</f>
        <v>109000</v>
      </c>
      <c r="P64" s="73">
        <f>'Data Fig2'!O17</f>
        <v>98000</v>
      </c>
      <c r="Q64" s="73">
        <f>'Data Fig2'!P17</f>
        <v>101000</v>
      </c>
      <c r="R64" s="73">
        <f>'Data Fig2'!Q17</f>
        <v>93000</v>
      </c>
      <c r="S64" s="73">
        <f>'Data Fig2'!R17</f>
        <v>100000</v>
      </c>
      <c r="T64" s="73">
        <f>'Data Fig2'!S17</f>
        <v>75000</v>
      </c>
      <c r="U64" s="73">
        <f>'Data Fig2'!T17</f>
        <v>74000</v>
      </c>
      <c r="V64" s="73">
        <f>'Data Fig2'!U17</f>
        <v>84000</v>
      </c>
      <c r="W64" s="73">
        <f>'Data Fig2'!V17</f>
        <v>91000</v>
      </c>
      <c r="X64" s="73">
        <f>'Data Fig2'!W17</f>
        <v>92000</v>
      </c>
      <c r="Y64" s="73">
        <f>'Data Fig2'!X17</f>
        <v>96000</v>
      </c>
      <c r="Z64" s="73">
        <f>'Data Fig2'!Y17</f>
        <v>91000</v>
      </c>
    </row>
    <row r="65" spans="3:26" x14ac:dyDescent="0.2">
      <c r="C65" s="59" t="s">
        <v>41</v>
      </c>
      <c r="D65" s="73" t="str">
        <f>'Data Fig2'!C18</f>
        <v>:</v>
      </c>
      <c r="E65" s="73" t="str">
        <f>'Data Fig2'!D18</f>
        <v>:</v>
      </c>
      <c r="F65" s="73" t="str">
        <f>'Data Fig2'!E18</f>
        <v>:</v>
      </c>
      <c r="G65" s="73" t="str">
        <f>'Data Fig2'!F18</f>
        <v>:</v>
      </c>
      <c r="H65" s="73" t="str">
        <f>'Data Fig2'!G18</f>
        <v>:</v>
      </c>
      <c r="I65" s="73" t="str">
        <f>'Data Fig2'!H18</f>
        <v>:</v>
      </c>
      <c r="J65" s="73" t="str">
        <f>'Data Fig2'!I18</f>
        <v>:</v>
      </c>
      <c r="K65" s="73" t="str">
        <f>'Data Fig2'!J18</f>
        <v>:</v>
      </c>
      <c r="L65" s="73" t="str">
        <f>'Data Fig2'!K18</f>
        <v>:</v>
      </c>
      <c r="M65" s="73" t="str">
        <f>'Data Fig2'!L18</f>
        <v>:</v>
      </c>
      <c r="N65" s="73" t="str">
        <f>'Data Fig2'!M18</f>
        <v>:</v>
      </c>
      <c r="O65" s="73" t="str">
        <f>'Data Fig2'!N18</f>
        <v>:</v>
      </c>
      <c r="P65" s="73" t="str">
        <f>'Data Fig2'!O18</f>
        <v>:</v>
      </c>
      <c r="Q65" s="73" t="str">
        <f>'Data Fig2'!P18</f>
        <v>:</v>
      </c>
      <c r="R65" s="73" t="str">
        <f>'Data Fig2'!Q18</f>
        <v>:</v>
      </c>
      <c r="S65" s="73" t="str">
        <f>'Data Fig2'!R18</f>
        <v>:</v>
      </c>
      <c r="T65" s="73" t="str">
        <f>'Data Fig2'!S18</f>
        <v>:</v>
      </c>
      <c r="U65" s="73" t="str">
        <f>'Data Fig2'!T18</f>
        <v>:</v>
      </c>
      <c r="V65" s="73" t="str">
        <f>'Data Fig2'!U18</f>
        <v>:</v>
      </c>
      <c r="W65" s="73" t="str">
        <f>'Data Fig2'!V18</f>
        <v>:</v>
      </c>
      <c r="X65" s="73" t="str">
        <f>'Data Fig2'!W18</f>
        <v>:</v>
      </c>
      <c r="Y65" s="73" t="str">
        <f>'Data Fig2'!X18</f>
        <v>:</v>
      </c>
      <c r="Z65" s="73" t="str">
        <f>'Data Fig2'!Y18</f>
        <v>:</v>
      </c>
    </row>
    <row r="66" spans="3:26" x14ac:dyDescent="0.2">
      <c r="C66" s="59" t="s">
        <v>14</v>
      </c>
      <c r="D66" s="73">
        <f>'Data Fig2'!C19</f>
        <v>643000</v>
      </c>
      <c r="E66" s="73">
        <f>'Data Fig2'!D19</f>
        <v>641000</v>
      </c>
      <c r="F66" s="73">
        <f>'Data Fig2'!E19</f>
        <v>625000</v>
      </c>
      <c r="G66" s="73">
        <f>'Data Fig2'!F19</f>
        <v>610000</v>
      </c>
      <c r="H66" s="73">
        <f>'Data Fig2'!G19</f>
        <v>590000</v>
      </c>
      <c r="I66" s="73">
        <f>'Data Fig2'!H19</f>
        <v>557000</v>
      </c>
      <c r="J66" s="73">
        <f>'Data Fig2'!I19</f>
        <v>527000</v>
      </c>
      <c r="K66" s="73">
        <f>'Data Fig2'!J19</f>
        <v>551000</v>
      </c>
      <c r="L66" s="73">
        <f>'Data Fig2'!K19</f>
        <v>534000</v>
      </c>
      <c r="M66" s="73">
        <f>'Data Fig2'!L19</f>
        <v>542000</v>
      </c>
      <c r="N66" s="73">
        <f>'Data Fig2'!M19</f>
        <v>529000</v>
      </c>
      <c r="O66" s="73">
        <f>'Data Fig2'!N19</f>
        <v>554000</v>
      </c>
      <c r="P66" s="73">
        <f>'Data Fig2'!O19</f>
        <v>546000</v>
      </c>
      <c r="Q66" s="73">
        <f>'Data Fig2'!P19</f>
        <v>556000</v>
      </c>
      <c r="R66" s="73">
        <f>'Data Fig2'!Q19</f>
        <v>624000</v>
      </c>
      <c r="S66" s="73">
        <f>'Data Fig2'!R19</f>
        <v>647000</v>
      </c>
      <c r="T66" s="73">
        <f>'Data Fig2'!S19</f>
        <v>550000</v>
      </c>
      <c r="U66" s="73">
        <f>'Data Fig2'!T19</f>
        <v>587000</v>
      </c>
      <c r="V66" s="73">
        <f>'Data Fig2'!U19</f>
        <v>618000</v>
      </c>
      <c r="W66" s="73">
        <f>'Data Fig2'!V19</f>
        <v>626000</v>
      </c>
      <c r="X66" s="73">
        <f>'Data Fig2'!W19</f>
        <v>651000</v>
      </c>
      <c r="Y66" s="73">
        <f>'Data Fig2'!X19</f>
        <v>713000</v>
      </c>
      <c r="Z66" s="73">
        <f>'Data Fig2'!Y19</f>
        <v>744000</v>
      </c>
    </row>
    <row r="67" spans="3:26" x14ac:dyDescent="0.2">
      <c r="C67" s="59" t="s">
        <v>20</v>
      </c>
      <c r="D67" s="73">
        <f>'Data Fig2'!C20</f>
        <v>807000</v>
      </c>
      <c r="E67" s="73">
        <f>'Data Fig2'!D20</f>
        <v>819000</v>
      </c>
      <c r="F67" s="73">
        <f>'Data Fig2'!E20</f>
        <v>827000</v>
      </c>
      <c r="G67" s="73">
        <f>'Data Fig2'!F20</f>
        <v>835000</v>
      </c>
      <c r="H67" s="73">
        <f>'Data Fig2'!G20</f>
        <v>861000</v>
      </c>
      <c r="I67" s="73">
        <f>'Data Fig2'!H20</f>
        <v>893000</v>
      </c>
      <c r="J67" s="73">
        <f>'Data Fig2'!I20</f>
        <v>931000</v>
      </c>
      <c r="K67" s="73">
        <f>'Data Fig2'!J20</f>
        <v>914000</v>
      </c>
      <c r="L67" s="73">
        <f>'Data Fig2'!K20</f>
        <v>932000</v>
      </c>
      <c r="M67" s="73">
        <f>'Data Fig2'!L20</f>
        <v>944000</v>
      </c>
      <c r="N67" s="73">
        <f>'Data Fig2'!M20</f>
        <v>1023000</v>
      </c>
      <c r="O67" s="73">
        <f>'Data Fig2'!N20</f>
        <v>1075000</v>
      </c>
      <c r="P67" s="73">
        <f>'Data Fig2'!O20</f>
        <v>1103000</v>
      </c>
      <c r="Q67" s="73">
        <f>'Data Fig2'!P20</f>
        <v>1088000</v>
      </c>
      <c r="R67" s="73">
        <f>'Data Fig2'!Q20</f>
        <v>1103000</v>
      </c>
      <c r="S67" s="73">
        <f>'Data Fig2'!R20</f>
        <v>1149000</v>
      </c>
      <c r="T67" s="73">
        <f>'Data Fig2'!S20</f>
        <v>1222000</v>
      </c>
      <c r="U67" s="73">
        <f>'Data Fig2'!T20</f>
        <v>1328000</v>
      </c>
      <c r="V67" s="73">
        <f>'Data Fig2'!U20</f>
        <v>1422000</v>
      </c>
      <c r="W67" s="73">
        <f>'Data Fig2'!V20</f>
        <v>1579000</v>
      </c>
      <c r="X67" s="73">
        <f>'Data Fig2'!W20</f>
        <v>1639000</v>
      </c>
      <c r="Y67" s="73">
        <f>'Data Fig2'!X20</f>
        <v>1870000</v>
      </c>
      <c r="Z67" s="73">
        <f>'Data Fig2'!Y20</f>
        <v>1961000</v>
      </c>
    </row>
    <row r="68" spans="3:26" x14ac:dyDescent="0.2">
      <c r="C68" s="59" t="s">
        <v>44</v>
      </c>
      <c r="D68" s="73">
        <f>'Data Fig2'!C21</f>
        <v>220000</v>
      </c>
      <c r="E68" s="73">
        <f>'Data Fig2'!D21</f>
        <v>249000</v>
      </c>
      <c r="F68" s="73">
        <f>'Data Fig2'!E21</f>
        <v>261000</v>
      </c>
      <c r="G68" s="73">
        <f>'Data Fig2'!F21</f>
        <v>274000</v>
      </c>
      <c r="H68" s="73">
        <f>'Data Fig2'!G21</f>
        <v>277000</v>
      </c>
      <c r="I68" s="73">
        <f>'Data Fig2'!H21</f>
        <v>292000</v>
      </c>
      <c r="J68" s="73">
        <f>'Data Fig2'!I21</f>
        <v>315000</v>
      </c>
      <c r="K68" s="73">
        <f>'Data Fig2'!J21</f>
        <v>316000</v>
      </c>
      <c r="L68" s="73">
        <f>'Data Fig2'!K21</f>
        <v>324000</v>
      </c>
      <c r="M68" s="73">
        <f>'Data Fig2'!L21</f>
        <v>344000</v>
      </c>
      <c r="N68" s="73">
        <f>'Data Fig2'!M21</f>
        <v>356000</v>
      </c>
      <c r="O68" s="73">
        <f>'Data Fig2'!N21</f>
        <v>371000</v>
      </c>
      <c r="P68" s="73">
        <f>'Data Fig2'!O21</f>
        <v>396000</v>
      </c>
      <c r="Q68" s="73">
        <f>'Data Fig2'!P21</f>
        <v>401000</v>
      </c>
      <c r="R68" s="73">
        <f>'Data Fig2'!Q21</f>
        <v>397000</v>
      </c>
      <c r="S68" s="73">
        <f>'Data Fig2'!R21</f>
        <v>409000</v>
      </c>
      <c r="T68" s="73">
        <f>'Data Fig2'!S21</f>
        <v>435000</v>
      </c>
      <c r="U68" s="73">
        <f>'Data Fig2'!T21</f>
        <v>504000</v>
      </c>
      <c r="V68" s="73">
        <f>'Data Fig2'!U21</f>
        <v>536000</v>
      </c>
      <c r="W68" s="73">
        <f>'Data Fig2'!V21</f>
        <v>552000</v>
      </c>
      <c r="X68" s="73">
        <f>'Data Fig2'!W21</f>
        <v>594000</v>
      </c>
      <c r="Y68" s="73">
        <f>'Data Fig2'!X21</f>
        <v>636000</v>
      </c>
      <c r="Z68" s="73">
        <f>'Data Fig2'!Y21</f>
        <v>668000</v>
      </c>
    </row>
    <row r="69" spans="3:26" x14ac:dyDescent="0.2">
      <c r="C69" s="59" t="s">
        <v>45</v>
      </c>
      <c r="D69" s="73">
        <f>'Data Fig2'!C22</f>
        <v>23000</v>
      </c>
      <c r="E69" s="73">
        <f>'Data Fig2'!D22</f>
        <v>27000</v>
      </c>
      <c r="F69" s="73">
        <f>'Data Fig2'!E22</f>
        <v>24000</v>
      </c>
      <c r="G69" s="73">
        <f>'Data Fig2'!F22</f>
        <v>21000</v>
      </c>
      <c r="H69" s="73">
        <f>'Data Fig2'!G22</f>
        <v>21000</v>
      </c>
      <c r="I69" s="73">
        <f>'Data Fig2'!H22</f>
        <v>20000</v>
      </c>
      <c r="J69" s="73">
        <f>'Data Fig2'!I22</f>
        <v>29000</v>
      </c>
      <c r="K69" s="73">
        <f>'Data Fig2'!J22</f>
        <v>27000</v>
      </c>
      <c r="L69" s="73">
        <f>'Data Fig2'!K22</f>
        <v>28000</v>
      </c>
      <c r="M69" s="73">
        <f>'Data Fig2'!L22</f>
        <v>31000</v>
      </c>
      <c r="N69" s="73">
        <f>'Data Fig2'!M22</f>
        <v>30000</v>
      </c>
      <c r="O69" s="73">
        <f>'Data Fig2'!N22</f>
        <v>31000</v>
      </c>
      <c r="P69" s="73">
        <f>'Data Fig2'!O22</f>
        <v>32000</v>
      </c>
      <c r="Q69" s="73">
        <f>'Data Fig2'!P22</f>
        <v>30000</v>
      </c>
      <c r="R69" s="73">
        <f>'Data Fig2'!Q22</f>
        <v>25000</v>
      </c>
      <c r="S69" s="73">
        <f>'Data Fig2'!R22</f>
        <v>23000</v>
      </c>
      <c r="T69" s="73">
        <f>'Data Fig2'!S22</f>
        <v>25000</v>
      </c>
      <c r="U69" s="73">
        <f>'Data Fig2'!T22</f>
        <v>25000</v>
      </c>
      <c r="V69" s="73">
        <f>'Data Fig2'!U22</f>
        <v>25000</v>
      </c>
      <c r="W69" s="73">
        <f>'Data Fig2'!V22</f>
        <v>25000</v>
      </c>
      <c r="X69" s="73">
        <f>'Data Fig2'!W22</f>
        <v>28000</v>
      </c>
      <c r="Y69" s="73">
        <f>'Data Fig2'!X22</f>
        <v>24000</v>
      </c>
      <c r="Z69" s="73">
        <f>'Data Fig2'!Y22</f>
        <v>23000</v>
      </c>
    </row>
    <row r="70" spans="3:26" x14ac:dyDescent="0.2">
      <c r="C70" s="59" t="s">
        <v>46</v>
      </c>
      <c r="D70" s="73">
        <f>'Data Fig2'!C23</f>
        <v>175000</v>
      </c>
      <c r="E70" s="73">
        <f>'Data Fig2'!D23</f>
        <v>174000</v>
      </c>
      <c r="F70" s="73">
        <f>'Data Fig2'!E23</f>
        <v>159000</v>
      </c>
      <c r="G70" s="73">
        <f>'Data Fig2'!F23</f>
        <v>149000</v>
      </c>
      <c r="H70" s="73">
        <f>'Data Fig2'!G23</f>
        <v>144000</v>
      </c>
      <c r="I70" s="73">
        <f>'Data Fig2'!H23</f>
        <v>136000</v>
      </c>
      <c r="J70" s="73">
        <f>'Data Fig2'!I23</f>
        <v>139000</v>
      </c>
      <c r="K70" s="73">
        <f>'Data Fig2'!J23</f>
        <v>139000</v>
      </c>
      <c r="L70" s="73">
        <f>'Data Fig2'!K23</f>
        <v>137000</v>
      </c>
      <c r="M70" s="73">
        <f>'Data Fig2'!L23</f>
        <v>147000</v>
      </c>
      <c r="N70" s="73">
        <f>'Data Fig2'!M23</f>
        <v>142000</v>
      </c>
      <c r="O70" s="73">
        <f>'Data Fig2'!N23</f>
        <v>137000</v>
      </c>
      <c r="P70" s="73">
        <f>'Data Fig2'!O23</f>
        <v>132000</v>
      </c>
      <c r="Q70" s="73">
        <f>'Data Fig2'!P23</f>
        <v>126000</v>
      </c>
      <c r="R70" s="73">
        <f>'Data Fig2'!Q23</f>
        <v>118000</v>
      </c>
      <c r="S70" s="73">
        <f>'Data Fig2'!R23</f>
        <v>124000</v>
      </c>
      <c r="T70" s="73">
        <f>'Data Fig2'!S23</f>
        <v>119000</v>
      </c>
      <c r="U70" s="73">
        <f>'Data Fig2'!T23</f>
        <v>122000</v>
      </c>
      <c r="V70" s="73">
        <f>'Data Fig2'!U23</f>
        <v>117000</v>
      </c>
      <c r="W70" s="73">
        <f>'Data Fig2'!V23</f>
        <v>118000</v>
      </c>
      <c r="X70" s="73">
        <f>'Data Fig2'!W23</f>
        <v>118000</v>
      </c>
      <c r="Y70" s="73">
        <f>'Data Fig2'!X23</f>
        <v>125000</v>
      </c>
      <c r="Z70" s="73">
        <f>'Data Fig2'!Y23</f>
        <v>126000</v>
      </c>
    </row>
    <row r="71" spans="3:26" x14ac:dyDescent="0.2">
      <c r="C71" s="59" t="s">
        <v>47</v>
      </c>
      <c r="D71" s="73">
        <f>'Data Fig2'!C24</f>
        <v>253000</v>
      </c>
      <c r="E71" s="73">
        <f>'Data Fig2'!D24</f>
        <v>254000</v>
      </c>
      <c r="F71" s="73">
        <f>'Data Fig2'!E24</f>
        <v>235000</v>
      </c>
      <c r="G71" s="73">
        <f>'Data Fig2'!F24</f>
        <v>224000</v>
      </c>
      <c r="H71" s="73">
        <f>'Data Fig2'!G24</f>
        <v>217000</v>
      </c>
      <c r="I71" s="73">
        <f>'Data Fig2'!H24</f>
        <v>208000</v>
      </c>
      <c r="J71" s="73">
        <f>'Data Fig2'!I24</f>
        <v>224000</v>
      </c>
      <c r="K71" s="73">
        <f>'Data Fig2'!J24</f>
        <v>225000</v>
      </c>
      <c r="L71" s="73">
        <f>'Data Fig2'!K24</f>
        <v>227000</v>
      </c>
      <c r="M71" s="73">
        <f>'Data Fig2'!L24</f>
        <v>232000</v>
      </c>
      <c r="N71" s="73">
        <f>'Data Fig2'!M24</f>
        <v>240000</v>
      </c>
      <c r="O71" s="73">
        <f>'Data Fig2'!N24</f>
        <v>238000</v>
      </c>
      <c r="P71" s="73">
        <f>'Data Fig2'!O24</f>
        <v>239000</v>
      </c>
      <c r="Q71" s="73">
        <f>'Data Fig2'!P24</f>
        <v>232000</v>
      </c>
      <c r="R71" s="73">
        <f>'Data Fig2'!Q24</f>
        <v>211000</v>
      </c>
      <c r="S71" s="73">
        <f>'Data Fig2'!R24</f>
        <v>216000</v>
      </c>
      <c r="T71" s="73">
        <f>'Data Fig2'!S24</f>
        <v>216000</v>
      </c>
      <c r="U71" s="73">
        <f>'Data Fig2'!T24</f>
        <v>219000</v>
      </c>
      <c r="V71" s="73">
        <f>'Data Fig2'!U24</f>
        <v>212000</v>
      </c>
      <c r="W71" s="73">
        <f>'Data Fig2'!V24</f>
        <v>215000</v>
      </c>
      <c r="X71" s="73">
        <f>'Data Fig2'!W24</f>
        <v>239000</v>
      </c>
      <c r="Y71" s="73">
        <f>'Data Fig2'!X24</f>
        <v>230000</v>
      </c>
      <c r="Z71" s="73">
        <f>'Data Fig2'!Y24</f>
        <v>214000</v>
      </c>
    </row>
    <row r="72" spans="3:26" x14ac:dyDescent="0.2">
      <c r="C72" s="59" t="s">
        <v>48</v>
      </c>
      <c r="D72" s="73" t="str">
        <f>'Data Fig2'!C25</f>
        <v>:</v>
      </c>
      <c r="E72" s="73" t="str">
        <f>'Data Fig2'!D25</f>
        <v>:</v>
      </c>
      <c r="F72" s="73" t="str">
        <f>'Data Fig2'!E25</f>
        <v>:</v>
      </c>
      <c r="G72" s="73" t="str">
        <f>'Data Fig2'!F25</f>
        <v>:</v>
      </c>
      <c r="H72" s="73" t="str">
        <f>'Data Fig2'!G25</f>
        <v>:</v>
      </c>
      <c r="I72" s="73" t="str">
        <f>'Data Fig2'!H25</f>
        <v>:</v>
      </c>
      <c r="J72" s="73" t="str">
        <f>'Data Fig2'!I25</f>
        <v>:</v>
      </c>
      <c r="K72" s="73" t="str">
        <f>'Data Fig2'!J25</f>
        <v>:</v>
      </c>
      <c r="L72" s="73" t="str">
        <f>'Data Fig2'!K25</f>
        <v>:</v>
      </c>
      <c r="M72" s="73" t="str">
        <f>'Data Fig2'!L25</f>
        <v>:</v>
      </c>
      <c r="N72" s="73" t="str">
        <f>'Data Fig2'!M25</f>
        <v>:</v>
      </c>
      <c r="O72" s="73" t="str">
        <f>'Data Fig2'!N25</f>
        <v>:</v>
      </c>
      <c r="P72" s="73" t="str">
        <f>'Data Fig2'!O25</f>
        <v>:</v>
      </c>
      <c r="Q72" s="73" t="str">
        <f>'Data Fig2'!P25</f>
        <v>:</v>
      </c>
      <c r="R72" s="73" t="str">
        <f>'Data Fig2'!Q25</f>
        <v>:</v>
      </c>
      <c r="S72" s="73" t="str">
        <f>'Data Fig2'!R25</f>
        <v>:</v>
      </c>
      <c r="T72" s="73" t="str">
        <f>'Data Fig2'!S25</f>
        <v>:</v>
      </c>
      <c r="U72" s="73" t="str">
        <f>'Data Fig2'!T25</f>
        <v>:</v>
      </c>
      <c r="V72" s="73" t="str">
        <f>'Data Fig2'!U25</f>
        <v>:</v>
      </c>
      <c r="W72" s="73" t="str">
        <f>'Data Fig2'!V25</f>
        <v>:</v>
      </c>
      <c r="X72" s="73" t="str">
        <f>'Data Fig2'!W25</f>
        <v>:</v>
      </c>
      <c r="Y72" s="73" t="str">
        <f>'Data Fig2'!X25</f>
        <v>:</v>
      </c>
      <c r="Z72" s="73" t="str">
        <f>'Data Fig2'!Y25</f>
        <v>:</v>
      </c>
    </row>
    <row r="73" spans="3:26" x14ac:dyDescent="0.2">
      <c r="C73" s="59" t="s">
        <v>49</v>
      </c>
      <c r="D73" s="73" t="str">
        <f>'Data Fig2'!C26</f>
        <v>:</v>
      </c>
      <c r="E73" s="73" t="str">
        <f>'Data Fig2'!D26</f>
        <v>:</v>
      </c>
      <c r="F73" s="73" t="str">
        <f>'Data Fig2'!E26</f>
        <v>:</v>
      </c>
      <c r="G73" s="73" t="str">
        <f>'Data Fig2'!F26</f>
        <v>:</v>
      </c>
      <c r="H73" s="73" t="str">
        <f>'Data Fig2'!G26</f>
        <v>:</v>
      </c>
      <c r="I73" s="73" t="str">
        <f>'Data Fig2'!H26</f>
        <v>:</v>
      </c>
      <c r="J73" s="73" t="str">
        <f>'Data Fig2'!I26</f>
        <v>:</v>
      </c>
      <c r="K73" s="73" t="str">
        <f>'Data Fig2'!J26</f>
        <v>:</v>
      </c>
      <c r="L73" s="73" t="str">
        <f>'Data Fig2'!K26</f>
        <v>:</v>
      </c>
      <c r="M73" s="73" t="str">
        <f>'Data Fig2'!L26</f>
        <v>:</v>
      </c>
      <c r="N73" s="73" t="str">
        <f>'Data Fig2'!M26</f>
        <v>:</v>
      </c>
      <c r="O73" s="73" t="str">
        <f>'Data Fig2'!N26</f>
        <v>:</v>
      </c>
      <c r="P73" s="73" t="str">
        <f>'Data Fig2'!O26</f>
        <v>:</v>
      </c>
      <c r="Q73" s="73" t="str">
        <f>'Data Fig2'!P26</f>
        <v>:</v>
      </c>
      <c r="R73" s="73" t="str">
        <f>'Data Fig2'!Q26</f>
        <v>:</v>
      </c>
      <c r="S73" s="73" t="str">
        <f>'Data Fig2'!R26</f>
        <v>:</v>
      </c>
      <c r="T73" s="73" t="str">
        <f>'Data Fig2'!S26</f>
        <v>:</v>
      </c>
      <c r="U73" s="73" t="str">
        <f>'Data Fig2'!T26</f>
        <v>:</v>
      </c>
      <c r="V73" s="73" t="str">
        <f>'Data Fig2'!U26</f>
        <v>:</v>
      </c>
      <c r="W73" s="73" t="str">
        <f>'Data Fig2'!V26</f>
        <v>:</v>
      </c>
      <c r="X73" s="73" t="str">
        <f>'Data Fig2'!W26</f>
        <v>:</v>
      </c>
      <c r="Y73" s="73" t="str">
        <f>'Data Fig2'!X26</f>
        <v>:</v>
      </c>
      <c r="Z73" s="73" t="str">
        <f>'Data Fig2'!Y26</f>
        <v>:</v>
      </c>
    </row>
    <row r="74" spans="3:26" x14ac:dyDescent="0.2">
      <c r="C74" s="59" t="s">
        <v>50</v>
      </c>
      <c r="D74" s="73" t="str">
        <f>'Data Fig2'!C27</f>
        <v>:</v>
      </c>
      <c r="E74" s="73" t="str">
        <f>'Data Fig2'!D27</f>
        <v>:</v>
      </c>
      <c r="F74" s="73" t="str">
        <f>'Data Fig2'!E27</f>
        <v>:</v>
      </c>
      <c r="G74" s="73" t="str">
        <f>'Data Fig2'!F27</f>
        <v>:</v>
      </c>
      <c r="H74" s="73" t="str">
        <f>'Data Fig2'!G27</f>
        <v>:</v>
      </c>
      <c r="I74" s="73" t="str">
        <f>'Data Fig2'!H27</f>
        <v>:</v>
      </c>
      <c r="J74" s="73" t="str">
        <f>'Data Fig2'!I27</f>
        <v>:</v>
      </c>
      <c r="K74" s="73" t="str">
        <f>'Data Fig2'!J27</f>
        <v>:</v>
      </c>
      <c r="L74" s="73" t="str">
        <f>'Data Fig2'!K27</f>
        <v>:</v>
      </c>
      <c r="M74" s="73" t="str">
        <f>'Data Fig2'!L27</f>
        <v>:</v>
      </c>
      <c r="N74" s="73" t="str">
        <f>'Data Fig2'!M27</f>
        <v>:</v>
      </c>
      <c r="O74" s="73" t="str">
        <f>'Data Fig2'!N27</f>
        <v>:</v>
      </c>
      <c r="P74" s="73" t="str">
        <f>'Data Fig2'!O27</f>
        <v>:</v>
      </c>
      <c r="Q74" s="73" t="str">
        <f>'Data Fig2'!P27</f>
        <v>:</v>
      </c>
      <c r="R74" s="73" t="str">
        <f>'Data Fig2'!Q27</f>
        <v>:</v>
      </c>
      <c r="S74" s="73" t="str">
        <f>'Data Fig2'!R27</f>
        <v>:</v>
      </c>
      <c r="T74" s="73" t="str">
        <f>'Data Fig2'!S27</f>
        <v>:</v>
      </c>
      <c r="U74" s="73" t="str">
        <f>'Data Fig2'!T27</f>
        <v>:</v>
      </c>
      <c r="V74" s="73" t="str">
        <f>'Data Fig2'!U27</f>
        <v>:</v>
      </c>
      <c r="W74" s="73" t="str">
        <f>'Data Fig2'!V27</f>
        <v>:</v>
      </c>
      <c r="X74" s="73" t="str">
        <f>'Data Fig2'!W27</f>
        <v>:</v>
      </c>
      <c r="Y74" s="73" t="str">
        <f>'Data Fig2'!X27</f>
        <v>:</v>
      </c>
      <c r="Z74" s="73" t="str">
        <f>'Data Fig2'!Y27</f>
        <v>:</v>
      </c>
    </row>
    <row r="75" spans="3:26" x14ac:dyDescent="0.2">
      <c r="C75" s="59" t="s">
        <v>51</v>
      </c>
      <c r="D75" s="73" t="str">
        <f>'Data Fig2'!C28</f>
        <v>:</v>
      </c>
      <c r="E75" s="73" t="str">
        <f>'Data Fig2'!D28</f>
        <v>:</v>
      </c>
      <c r="F75" s="73" t="str">
        <f>'Data Fig2'!E28</f>
        <v>:</v>
      </c>
      <c r="G75" s="73" t="str">
        <f>'Data Fig2'!F28</f>
        <v>:</v>
      </c>
      <c r="H75" s="73" t="str">
        <f>'Data Fig2'!G28</f>
        <v>:</v>
      </c>
      <c r="I75" s="73" t="str">
        <f>'Data Fig2'!H28</f>
        <v>:</v>
      </c>
      <c r="J75" s="73" t="str">
        <f>'Data Fig2'!I28</f>
        <v>:</v>
      </c>
      <c r="K75" s="73" t="str">
        <f>'Data Fig2'!J28</f>
        <v>:</v>
      </c>
      <c r="L75" s="73" t="str">
        <f>'Data Fig2'!K28</f>
        <v>:</v>
      </c>
      <c r="M75" s="73" t="str">
        <f>'Data Fig2'!L28</f>
        <v>:</v>
      </c>
      <c r="N75" s="73" t="str">
        <f>'Data Fig2'!M28</f>
        <v>:</v>
      </c>
      <c r="O75" s="73" t="str">
        <f>'Data Fig2'!N28</f>
        <v>:</v>
      </c>
      <c r="P75" s="73" t="str">
        <f>'Data Fig2'!O28</f>
        <v>:</v>
      </c>
      <c r="Q75" s="73" t="str">
        <f>'Data Fig2'!P28</f>
        <v>:</v>
      </c>
      <c r="R75" s="73" t="str">
        <f>'Data Fig2'!Q28</f>
        <v>:</v>
      </c>
      <c r="S75" s="73" t="str">
        <f>'Data Fig2'!R28</f>
        <v>:</v>
      </c>
      <c r="T75" s="73" t="str">
        <f>'Data Fig2'!S28</f>
        <v>:</v>
      </c>
      <c r="U75" s="73" t="str">
        <f>'Data Fig2'!T28</f>
        <v>:</v>
      </c>
      <c r="V75" s="73" t="str">
        <f>'Data Fig2'!U28</f>
        <v>:</v>
      </c>
      <c r="W75" s="73" t="str">
        <f>'Data Fig2'!V28</f>
        <v>:</v>
      </c>
      <c r="X75" s="73" t="str">
        <f>'Data Fig2'!W28</f>
        <v>:</v>
      </c>
      <c r="Y75" s="73" t="str">
        <f>'Data Fig2'!X28</f>
        <v>:</v>
      </c>
      <c r="Z75" s="73" t="str">
        <f>'Data Fig2'!Y28</f>
        <v>:</v>
      </c>
    </row>
    <row r="76" spans="3:26" x14ac:dyDescent="0.2">
      <c r="C76" s="59" t="s">
        <v>15</v>
      </c>
      <c r="D76" s="73">
        <f>'Data Fig2'!C29</f>
        <v>128000</v>
      </c>
      <c r="E76" s="73">
        <f>'Data Fig2'!D29</f>
        <v>128000</v>
      </c>
      <c r="F76" s="73">
        <f>'Data Fig2'!E29</f>
        <v>125000</v>
      </c>
      <c r="G76" s="73">
        <f>'Data Fig2'!F29</f>
        <v>122000</v>
      </c>
      <c r="H76" s="73">
        <f>'Data Fig2'!G29</f>
        <v>125000</v>
      </c>
      <c r="I76" s="73">
        <f>'Data Fig2'!H29</f>
        <v>128000</v>
      </c>
      <c r="J76" s="73">
        <f>'Data Fig2'!I29</f>
        <v>133000</v>
      </c>
      <c r="K76" s="73">
        <f>'Data Fig2'!J29</f>
        <v>134000</v>
      </c>
      <c r="L76" s="73">
        <f>'Data Fig2'!K29</f>
        <v>132000</v>
      </c>
      <c r="M76" s="73">
        <f>'Data Fig2'!L29</f>
        <v>131000</v>
      </c>
      <c r="N76" s="73">
        <f>'Data Fig2'!M29</f>
        <v>133000</v>
      </c>
      <c r="O76" s="73">
        <f>'Data Fig2'!N29</f>
        <v>139000</v>
      </c>
      <c r="P76" s="73">
        <f>'Data Fig2'!O29</f>
        <v>146000</v>
      </c>
      <c r="Q76" s="73">
        <f>'Data Fig2'!P29</f>
        <v>154000</v>
      </c>
      <c r="R76" s="73">
        <f>'Data Fig2'!Q29</f>
        <v>158000</v>
      </c>
      <c r="S76" s="73">
        <f>'Data Fig2'!R29</f>
        <v>163000</v>
      </c>
      <c r="T76" s="73">
        <f>'Data Fig2'!S29</f>
        <v>159000</v>
      </c>
      <c r="U76" s="73">
        <f>'Data Fig2'!T29</f>
        <v>159000</v>
      </c>
      <c r="V76" s="73">
        <f>'Data Fig2'!U29</f>
        <v>166000</v>
      </c>
      <c r="W76" s="73">
        <f>'Data Fig2'!V29</f>
        <v>179000</v>
      </c>
      <c r="X76" s="73">
        <f>'Data Fig2'!W29</f>
        <v>181000</v>
      </c>
      <c r="Y76" s="73">
        <f>'Data Fig2'!X29</f>
        <v>191000</v>
      </c>
      <c r="Z76" s="73">
        <f>'Data Fig2'!Y29</f>
        <v>198000</v>
      </c>
    </row>
    <row r="77" spans="3:26" x14ac:dyDescent="0.2">
      <c r="C77" s="59" t="s">
        <v>115</v>
      </c>
      <c r="D77" s="73" t="str">
        <f>'Data Fig2'!C30</f>
        <v>:</v>
      </c>
      <c r="E77" s="73" t="str">
        <f>'Data Fig2'!D30</f>
        <v>:</v>
      </c>
      <c r="F77" s="73" t="str">
        <f>'Data Fig2'!E30</f>
        <v>:</v>
      </c>
      <c r="G77" s="73" t="str">
        <f>'Data Fig2'!F30</f>
        <v>:</v>
      </c>
      <c r="H77" s="73" t="str">
        <f>'Data Fig2'!G30</f>
        <v>:</v>
      </c>
      <c r="I77" s="73" t="str">
        <f>'Data Fig2'!H30</f>
        <v>:</v>
      </c>
      <c r="J77" s="73" t="str">
        <f>'Data Fig2'!I30</f>
        <v>:</v>
      </c>
      <c r="K77" s="73" t="str">
        <f>'Data Fig2'!J30</f>
        <v>:</v>
      </c>
      <c r="L77" s="73" t="str">
        <f>'Data Fig2'!K30</f>
        <v>:</v>
      </c>
      <c r="M77" s="73" t="str">
        <f>'Data Fig2'!L30</f>
        <v>:</v>
      </c>
      <c r="N77" s="73" t="str">
        <f>'Data Fig2'!M30</f>
        <v>:</v>
      </c>
      <c r="O77" s="73" t="str">
        <f>'Data Fig2'!N30</f>
        <v>:</v>
      </c>
      <c r="P77" s="73" t="str">
        <f>'Data Fig2'!O30</f>
        <v>:</v>
      </c>
      <c r="Q77" s="73" t="str">
        <f>'Data Fig2'!P30</f>
        <v>:</v>
      </c>
      <c r="R77" s="73" t="str">
        <f>'Data Fig2'!Q30</f>
        <v>:</v>
      </c>
      <c r="S77" s="73" t="str">
        <f>'Data Fig2'!R30</f>
        <v>:</v>
      </c>
      <c r="T77" s="73" t="str">
        <f>'Data Fig2'!S30</f>
        <v>:</v>
      </c>
      <c r="U77" s="73" t="str">
        <f>'Data Fig2'!T30</f>
        <v>:</v>
      </c>
      <c r="V77" s="73" t="str">
        <f>'Data Fig2'!U30</f>
        <v>:</v>
      </c>
      <c r="W77" s="73" t="str">
        <f>'Data Fig2'!V30</f>
        <v>:</v>
      </c>
      <c r="X77" s="73" t="str">
        <f>'Data Fig2'!W30</f>
        <v>:</v>
      </c>
      <c r="Y77" s="73" t="str">
        <f>'Data Fig2'!X30</f>
        <v>:</v>
      </c>
      <c r="Z77" s="73" t="str">
        <f>'Data Fig2'!Y30</f>
        <v>:</v>
      </c>
    </row>
    <row r="78" spans="3:26" x14ac:dyDescent="0.2">
      <c r="C78" s="59" t="s">
        <v>116</v>
      </c>
      <c r="D78" s="73" t="str">
        <f>'Data Fig2'!C31</f>
        <v>:</v>
      </c>
      <c r="E78" s="73" t="str">
        <f>'Data Fig2'!D31</f>
        <v>:</v>
      </c>
      <c r="F78" s="73" t="str">
        <f>'Data Fig2'!E31</f>
        <v>:</v>
      </c>
      <c r="G78" s="73" t="str">
        <f>'Data Fig2'!F31</f>
        <v>:</v>
      </c>
      <c r="H78" s="73" t="str">
        <f>'Data Fig2'!G31</f>
        <v>:</v>
      </c>
      <c r="I78" s="73" t="str">
        <f>'Data Fig2'!H31</f>
        <v>:</v>
      </c>
      <c r="J78" s="73" t="str">
        <f>'Data Fig2'!I31</f>
        <v>:</v>
      </c>
      <c r="K78" s="73" t="str">
        <f>'Data Fig2'!J31</f>
        <v>:</v>
      </c>
      <c r="L78" s="73" t="str">
        <f>'Data Fig2'!K31</f>
        <v>:</v>
      </c>
      <c r="M78" s="73" t="str">
        <f>'Data Fig2'!L31</f>
        <v>:</v>
      </c>
      <c r="N78" s="73" t="str">
        <f>'Data Fig2'!M31</f>
        <v>:</v>
      </c>
      <c r="O78" s="73" t="str">
        <f>'Data Fig2'!N31</f>
        <v>:</v>
      </c>
      <c r="P78" s="73" t="str">
        <f>'Data Fig2'!O31</f>
        <v>:</v>
      </c>
      <c r="Q78" s="73" t="str">
        <f>'Data Fig2'!P31</f>
        <v>:</v>
      </c>
      <c r="R78" s="73" t="str">
        <f>'Data Fig2'!Q31</f>
        <v>:</v>
      </c>
      <c r="S78" s="73" t="str">
        <f>'Data Fig2'!R31</f>
        <v>:</v>
      </c>
      <c r="T78" s="73" t="str">
        <f>'Data Fig2'!S31</f>
        <v>:</v>
      </c>
      <c r="U78" s="73" t="str">
        <f>'Data Fig2'!T31</f>
        <v>:</v>
      </c>
      <c r="V78" s="73" t="str">
        <f>'Data Fig2'!U31</f>
        <v>:</v>
      </c>
      <c r="W78" s="73" t="str">
        <f>'Data Fig2'!V31</f>
        <v>:</v>
      </c>
      <c r="X78" s="73" t="str">
        <f>'Data Fig2'!W31</f>
        <v>:</v>
      </c>
      <c r="Y78" s="73" t="str">
        <f>'Data Fig2'!X31</f>
        <v>:</v>
      </c>
      <c r="Z78" s="73" t="str">
        <f>'Data Fig2'!Y31</f>
        <v>:</v>
      </c>
    </row>
    <row r="79" spans="3:26" x14ac:dyDescent="0.2">
      <c r="C79" s="59" t="s">
        <v>117</v>
      </c>
      <c r="D79" s="73" t="str">
        <f>'Data Fig2'!C32</f>
        <v>:</v>
      </c>
      <c r="E79" s="73" t="str">
        <f>'Data Fig2'!D32</f>
        <v>:</v>
      </c>
      <c r="F79" s="73" t="str">
        <f>'Data Fig2'!E32</f>
        <v>:</v>
      </c>
      <c r="G79" s="73" t="str">
        <f>'Data Fig2'!F32</f>
        <v>:</v>
      </c>
      <c r="H79" s="73" t="str">
        <f>'Data Fig2'!G32</f>
        <v>:</v>
      </c>
      <c r="I79" s="73" t="str">
        <f>'Data Fig2'!H32</f>
        <v>:</v>
      </c>
      <c r="J79" s="73" t="str">
        <f>'Data Fig2'!I32</f>
        <v>:</v>
      </c>
      <c r="K79" s="73" t="str">
        <f>'Data Fig2'!J32</f>
        <v>:</v>
      </c>
      <c r="L79" s="73" t="str">
        <f>'Data Fig2'!K32</f>
        <v>:</v>
      </c>
      <c r="M79" s="73" t="str">
        <f>'Data Fig2'!L32</f>
        <v>:</v>
      </c>
      <c r="N79" s="73" t="str">
        <f>'Data Fig2'!M32</f>
        <v>:</v>
      </c>
      <c r="O79" s="73" t="str">
        <f>'Data Fig2'!N32</f>
        <v>:</v>
      </c>
      <c r="P79" s="73" t="str">
        <f>'Data Fig2'!O32</f>
        <v>:</v>
      </c>
      <c r="Q79" s="73" t="str">
        <f>'Data Fig2'!P32</f>
        <v>:</v>
      </c>
      <c r="R79" s="73" t="str">
        <f>'Data Fig2'!Q32</f>
        <v>:</v>
      </c>
      <c r="S79" s="73" t="str">
        <f>'Data Fig2'!R32</f>
        <v>:</v>
      </c>
      <c r="T79" s="73" t="str">
        <f>'Data Fig2'!S32</f>
        <v>:</v>
      </c>
      <c r="U79" s="73" t="str">
        <f>'Data Fig2'!T32</f>
        <v>:</v>
      </c>
      <c r="V79" s="73" t="str">
        <f>'Data Fig2'!U32</f>
        <v>:</v>
      </c>
      <c r="W79" s="73" t="str">
        <f>'Data Fig2'!V32</f>
        <v>:</v>
      </c>
      <c r="X79" s="73" t="str">
        <f>'Data Fig2'!W32</f>
        <v>:</v>
      </c>
      <c r="Y79" s="73" t="str">
        <f>'Data Fig2'!X32</f>
        <v>:</v>
      </c>
      <c r="Z79" s="73" t="str">
        <f>'Data Fig2'!Y32</f>
        <v>:</v>
      </c>
    </row>
    <row r="80" spans="3:26" x14ac:dyDescent="0.2">
      <c r="C80" s="59" t="s">
        <v>118</v>
      </c>
      <c r="D80" s="73" t="str">
        <f>'Data Fig2'!C33</f>
        <v>:</v>
      </c>
      <c r="E80" s="73" t="str">
        <f>'Data Fig2'!D33</f>
        <v>:</v>
      </c>
      <c r="F80" s="73" t="str">
        <f>'Data Fig2'!E33</f>
        <v>:</v>
      </c>
      <c r="G80" s="73" t="str">
        <f>'Data Fig2'!F33</f>
        <v>:</v>
      </c>
      <c r="H80" s="73" t="str">
        <f>'Data Fig2'!G33</f>
        <v>:</v>
      </c>
      <c r="I80" s="73" t="str">
        <f>'Data Fig2'!H33</f>
        <v>:</v>
      </c>
      <c r="J80" s="73" t="str">
        <f>'Data Fig2'!I33</f>
        <v>:</v>
      </c>
      <c r="K80" s="73" t="str">
        <f>'Data Fig2'!J33</f>
        <v>:</v>
      </c>
      <c r="L80" s="73" t="str">
        <f>'Data Fig2'!K33</f>
        <v>:</v>
      </c>
      <c r="M80" s="73" t="str">
        <f>'Data Fig2'!L33</f>
        <v>:</v>
      </c>
      <c r="N80" s="73" t="str">
        <f>'Data Fig2'!M33</f>
        <v>:</v>
      </c>
      <c r="O80" s="73" t="str">
        <f>'Data Fig2'!N33</f>
        <v>:</v>
      </c>
      <c r="P80" s="73" t="str">
        <f>'Data Fig2'!O33</f>
        <v>:</v>
      </c>
      <c r="Q80" s="73" t="str">
        <f>'Data Fig2'!P33</f>
        <v>:</v>
      </c>
      <c r="R80" s="73" t="str">
        <f>'Data Fig2'!Q33</f>
        <v>:</v>
      </c>
      <c r="S80" s="73" t="str">
        <f>'Data Fig2'!R33</f>
        <v>:</v>
      </c>
      <c r="T80" s="73" t="str">
        <f>'Data Fig2'!S33</f>
        <v>:</v>
      </c>
      <c r="U80" s="73" t="str">
        <f>'Data Fig2'!T33</f>
        <v>:</v>
      </c>
      <c r="V80" s="73" t="str">
        <f>'Data Fig2'!U33</f>
        <v>:</v>
      </c>
      <c r="W80" s="73" t="str">
        <f>'Data Fig2'!V33</f>
        <v>:</v>
      </c>
      <c r="X80" s="73" t="str">
        <f>'Data Fig2'!W33</f>
        <v>:</v>
      </c>
      <c r="Y80" s="73" t="str">
        <f>'Data Fig2'!X33</f>
        <v>:</v>
      </c>
      <c r="Z80" s="73" t="str">
        <f>'Data Fig2'!Y33</f>
        <v>:</v>
      </c>
    </row>
    <row r="81" spans="3:26" x14ac:dyDescent="0.2">
      <c r="C81" s="59" t="s">
        <v>22</v>
      </c>
      <c r="D81" s="73" t="str">
        <f>'Data Fig2'!C34</f>
        <v>:</v>
      </c>
      <c r="E81" s="73" t="str">
        <f>'Data Fig2'!D34</f>
        <v>:</v>
      </c>
      <c r="F81" s="73" t="str">
        <f>'Data Fig2'!E34</f>
        <v>:</v>
      </c>
      <c r="G81" s="73" t="str">
        <f>'Data Fig2'!F34</f>
        <v>:</v>
      </c>
      <c r="H81" s="73" t="str">
        <f>'Data Fig2'!G34</f>
        <v>:</v>
      </c>
      <c r="I81" s="73" t="str">
        <f>'Data Fig2'!H34</f>
        <v>:</v>
      </c>
      <c r="J81" s="73" t="str">
        <f>'Data Fig2'!I34</f>
        <v>:</v>
      </c>
      <c r="K81" s="73" t="str">
        <f>'Data Fig2'!J34</f>
        <v>:</v>
      </c>
      <c r="L81" s="73" t="str">
        <f>'Data Fig2'!K34</f>
        <v>:</v>
      </c>
      <c r="M81" s="73" t="str">
        <f>'Data Fig2'!L34</f>
        <v>:</v>
      </c>
      <c r="N81" s="73" t="str">
        <f>'Data Fig2'!M34</f>
        <v>:</v>
      </c>
      <c r="O81" s="73" t="str">
        <f>'Data Fig2'!N34</f>
        <v>:</v>
      </c>
      <c r="P81" s="73" t="str">
        <f>'Data Fig2'!O34</f>
        <v>:</v>
      </c>
      <c r="Q81" s="73" t="str">
        <f>'Data Fig2'!P34</f>
        <v>:</v>
      </c>
      <c r="R81" s="73" t="str">
        <f>'Data Fig2'!Q34</f>
        <v>:</v>
      </c>
      <c r="S81" s="73" t="str">
        <f>'Data Fig2'!R34</f>
        <v>:</v>
      </c>
      <c r="T81" s="73" t="str">
        <f>'Data Fig2'!S34</f>
        <v>:</v>
      </c>
      <c r="U81" s="73" t="str">
        <f>'Data Fig2'!T34</f>
        <v>:</v>
      </c>
      <c r="V81" s="73" t="str">
        <f>'Data Fig2'!U34</f>
        <v>:</v>
      </c>
      <c r="W81" s="73" t="str">
        <f>'Data Fig2'!V34</f>
        <v>:</v>
      </c>
      <c r="X81" s="73" t="str">
        <f>'Data Fig2'!W34</f>
        <v>:</v>
      </c>
      <c r="Y81" s="73" t="str">
        <f>'Data Fig2'!X34</f>
        <v>:</v>
      </c>
      <c r="Z81" s="73" t="str">
        <f>'Data Fig2'!Y34</f>
        <v>:</v>
      </c>
    </row>
    <row r="82" spans="3:26" x14ac:dyDescent="0.2">
      <c r="C82" s="59" t="s">
        <v>52</v>
      </c>
      <c r="D82" s="73">
        <f>'Data Fig2'!C35</f>
        <v>371000</v>
      </c>
      <c r="E82" s="73">
        <f>'Data Fig2'!D35</f>
        <v>401000</v>
      </c>
      <c r="F82" s="73">
        <f>'Data Fig2'!E35</f>
        <v>645000</v>
      </c>
      <c r="G82" s="73">
        <f>'Data Fig2'!F35</f>
        <v>434000</v>
      </c>
      <c r="H82" s="73">
        <f>'Data Fig2'!G35</f>
        <v>412000</v>
      </c>
      <c r="I82" s="73">
        <f>'Data Fig2'!H35</f>
        <v>394000</v>
      </c>
      <c r="J82" s="73">
        <f>'Data Fig2'!I35</f>
        <v>446000</v>
      </c>
      <c r="K82" s="73">
        <f>'Data Fig2'!J35</f>
        <v>540000</v>
      </c>
      <c r="L82" s="73">
        <f>'Data Fig2'!K35</f>
        <v>573000</v>
      </c>
      <c r="M82" s="73">
        <f>'Data Fig2'!L35</f>
        <v>618000</v>
      </c>
      <c r="N82" s="73">
        <f>'Data Fig2'!M35</f>
        <v>746000</v>
      </c>
      <c r="O82" s="73">
        <f>'Data Fig2'!N35</f>
        <v>910000</v>
      </c>
      <c r="P82" s="73">
        <f>'Data Fig2'!O35</f>
        <v>935000</v>
      </c>
      <c r="Q82" s="73">
        <f>'Data Fig2'!P35</f>
        <v>811000</v>
      </c>
      <c r="R82" s="73">
        <f>'Data Fig2'!Q35</f>
        <v>646000</v>
      </c>
      <c r="S82" s="73">
        <f>'Data Fig2'!R35</f>
        <v>651000</v>
      </c>
      <c r="T82" s="73">
        <f>'Data Fig2'!S35</f>
        <v>669000</v>
      </c>
      <c r="U82" s="73">
        <f>'Data Fig2'!T35</f>
        <v>615000</v>
      </c>
      <c r="V82" s="73">
        <f>'Data Fig2'!U35</f>
        <v>544000</v>
      </c>
      <c r="W82" s="73">
        <f>'Data Fig2'!V35</f>
        <v>559000</v>
      </c>
      <c r="X82" s="73">
        <f>'Data Fig2'!W35</f>
        <v>546000</v>
      </c>
      <c r="Y82" s="73">
        <f>'Data Fig2'!X35</f>
        <v>634000</v>
      </c>
      <c r="Z82" s="73">
        <f>'Data Fig2'!Y35</f>
        <v>1239000</v>
      </c>
    </row>
    <row r="83" spans="3:26" x14ac:dyDescent="0.2">
      <c r="C83" s="59" t="s">
        <v>53</v>
      </c>
      <c r="D83" s="73">
        <f>'Data Fig2'!C36</f>
        <v>244000</v>
      </c>
      <c r="E83" s="73">
        <f>'Data Fig2'!D36</f>
        <v>280000</v>
      </c>
      <c r="F83" s="73">
        <f>'Data Fig2'!E36</f>
        <v>318000</v>
      </c>
      <c r="G83" s="73">
        <f>'Data Fig2'!F36</f>
        <v>359000</v>
      </c>
      <c r="H83" s="73">
        <f>'Data Fig2'!G36</f>
        <v>406000</v>
      </c>
      <c r="I83" s="73">
        <f>'Data Fig2'!H36</f>
        <v>455000</v>
      </c>
      <c r="J83" s="73">
        <f>'Data Fig2'!I36</f>
        <v>517000</v>
      </c>
      <c r="K83" s="73">
        <f>'Data Fig2'!J36</f>
        <v>587000</v>
      </c>
      <c r="L83" s="73">
        <f>'Data Fig2'!K36</f>
        <v>616000</v>
      </c>
      <c r="M83" s="73">
        <f>'Data Fig2'!L36</f>
        <v>618000</v>
      </c>
      <c r="N83" s="73">
        <f>'Data Fig2'!M36</f>
        <v>647000</v>
      </c>
      <c r="O83" s="73">
        <f>'Data Fig2'!N36</f>
        <v>686000</v>
      </c>
      <c r="P83" s="73">
        <f>'Data Fig2'!O36</f>
        <v>720000</v>
      </c>
      <c r="Q83" s="73">
        <f>'Data Fig2'!P36</f>
        <v>739000</v>
      </c>
      <c r="R83" s="73">
        <f>'Data Fig2'!Q36</f>
        <v>790000</v>
      </c>
      <c r="S83" s="73">
        <f>'Data Fig2'!R36</f>
        <v>836000</v>
      </c>
      <c r="T83" s="73">
        <f>'Data Fig2'!S36</f>
        <v>922000</v>
      </c>
      <c r="U83" s="73">
        <f>'Data Fig2'!T36</f>
        <v>992000</v>
      </c>
      <c r="V83" s="73">
        <f>'Data Fig2'!U36</f>
        <v>1070000</v>
      </c>
      <c r="W83" s="73">
        <f>'Data Fig2'!V36</f>
        <v>1147000</v>
      </c>
      <c r="X83" s="73">
        <f>'Data Fig2'!W36</f>
        <v>1220000</v>
      </c>
      <c r="Y83" s="73">
        <f>'Data Fig2'!X36</f>
        <v>1384000</v>
      </c>
      <c r="Z83" s="73">
        <f>'Data Fig2'!Y36</f>
        <v>1411000</v>
      </c>
    </row>
    <row r="84" spans="3:26" x14ac:dyDescent="0.2">
      <c r="C84" s="59" t="s">
        <v>119</v>
      </c>
      <c r="D84" s="73" t="str">
        <f>'Data Fig2'!C37</f>
        <v>:</v>
      </c>
      <c r="E84" s="73" t="str">
        <f>'Data Fig2'!D37</f>
        <v>:</v>
      </c>
      <c r="F84" s="73" t="str">
        <f>'Data Fig2'!E37</f>
        <v>:</v>
      </c>
      <c r="G84" s="73" t="str">
        <f>'Data Fig2'!F37</f>
        <v>:</v>
      </c>
      <c r="H84" s="73" t="str">
        <f>'Data Fig2'!G37</f>
        <v>:</v>
      </c>
      <c r="I84" s="73" t="str">
        <f>'Data Fig2'!H37</f>
        <v>:</v>
      </c>
      <c r="J84" s="73" t="str">
        <f>'Data Fig2'!I37</f>
        <v>:</v>
      </c>
      <c r="K84" s="73" t="str">
        <f>'Data Fig2'!J37</f>
        <v>:</v>
      </c>
      <c r="L84" s="73" t="str">
        <f>'Data Fig2'!K37</f>
        <v>:</v>
      </c>
      <c r="M84" s="73" t="str">
        <f>'Data Fig2'!L37</f>
        <v>:</v>
      </c>
      <c r="N84" s="73" t="str">
        <f>'Data Fig2'!M37</f>
        <v>:</v>
      </c>
      <c r="O84" s="73" t="str">
        <f>'Data Fig2'!N37</f>
        <v>:</v>
      </c>
      <c r="P84" s="73" t="str">
        <f>'Data Fig2'!O37</f>
        <v>:</v>
      </c>
      <c r="Q84" s="73" t="str">
        <f>'Data Fig2'!P37</f>
        <v>:</v>
      </c>
      <c r="R84" s="73" t="str">
        <f>'Data Fig2'!Q37</f>
        <v>:</v>
      </c>
      <c r="S84" s="73" t="str">
        <f>'Data Fig2'!R37</f>
        <v>:</v>
      </c>
      <c r="T84" s="73" t="str">
        <f>'Data Fig2'!S37</f>
        <v>:</v>
      </c>
      <c r="U84" s="73" t="str">
        <f>'Data Fig2'!T37</f>
        <v>:</v>
      </c>
      <c r="V84" s="73" t="str">
        <f>'Data Fig2'!U37</f>
        <v>:</v>
      </c>
      <c r="W84" s="73" t="str">
        <f>'Data Fig2'!V37</f>
        <v>:</v>
      </c>
      <c r="X84" s="73" t="str">
        <f>'Data Fig2'!W37</f>
        <v>:</v>
      </c>
      <c r="Y84" s="73" t="str">
        <f>'Data Fig2'!X37</f>
        <v>:</v>
      </c>
      <c r="Z84" s="73" t="str">
        <f>'Data Fig2'!Y37</f>
        <v>:</v>
      </c>
    </row>
    <row r="85" spans="3:26" x14ac:dyDescent="0.2">
      <c r="C85" s="59" t="s">
        <v>120</v>
      </c>
      <c r="D85" s="73" t="str">
        <f>'Data Fig2'!C38</f>
        <v>:</v>
      </c>
      <c r="E85" s="73" t="str">
        <f>'Data Fig2'!D38</f>
        <v>:</v>
      </c>
      <c r="F85" s="73" t="str">
        <f>'Data Fig2'!E38</f>
        <v>:</v>
      </c>
      <c r="G85" s="73" t="str">
        <f>'Data Fig2'!F38</f>
        <v>:</v>
      </c>
      <c r="H85" s="73" t="str">
        <f>'Data Fig2'!G38</f>
        <v>:</v>
      </c>
      <c r="I85" s="73" t="str">
        <f>'Data Fig2'!H38</f>
        <v>:</v>
      </c>
      <c r="J85" s="73" t="str">
        <f>'Data Fig2'!I38</f>
        <v>:</v>
      </c>
      <c r="K85" s="73" t="str">
        <f>'Data Fig2'!J38</f>
        <v>:</v>
      </c>
      <c r="L85" s="73" t="str">
        <f>'Data Fig2'!K38</f>
        <v>:</v>
      </c>
      <c r="M85" s="73" t="str">
        <f>'Data Fig2'!L38</f>
        <v>:</v>
      </c>
      <c r="N85" s="73" t="str">
        <f>'Data Fig2'!M38</f>
        <v>:</v>
      </c>
      <c r="O85" s="73" t="str">
        <f>'Data Fig2'!N38</f>
        <v>:</v>
      </c>
      <c r="P85" s="73" t="str">
        <f>'Data Fig2'!O38</f>
        <v>:</v>
      </c>
      <c r="Q85" s="73" t="str">
        <f>'Data Fig2'!P38</f>
        <v>:</v>
      </c>
      <c r="R85" s="73" t="str">
        <f>'Data Fig2'!Q38</f>
        <v>:</v>
      </c>
      <c r="S85" s="73" t="str">
        <f>'Data Fig2'!R38</f>
        <v>:</v>
      </c>
      <c r="T85" s="73" t="str">
        <f>'Data Fig2'!S38</f>
        <v>:</v>
      </c>
      <c r="U85" s="73" t="str">
        <f>'Data Fig2'!T38</f>
        <v>:</v>
      </c>
      <c r="V85" s="73" t="str">
        <f>'Data Fig2'!U38</f>
        <v>:</v>
      </c>
      <c r="W85" s="73" t="str">
        <f>'Data Fig2'!V38</f>
        <v>:</v>
      </c>
      <c r="X85" s="73" t="str">
        <f>'Data Fig2'!W38</f>
        <v>:</v>
      </c>
      <c r="Y85" s="73" t="str">
        <f>'Data Fig2'!X38</f>
        <v>:</v>
      </c>
      <c r="Z85" s="73" t="str">
        <f>'Data Fig2'!Y38</f>
        <v>:</v>
      </c>
    </row>
    <row r="86" spans="3:26" x14ac:dyDescent="0.2">
      <c r="C86" s="59" t="s">
        <v>121</v>
      </c>
      <c r="D86" s="73" t="str">
        <f>'Data Fig2'!C39</f>
        <v>:</v>
      </c>
      <c r="E86" s="73" t="str">
        <f>'Data Fig2'!D39</f>
        <v>:</v>
      </c>
      <c r="F86" s="73" t="str">
        <f>'Data Fig2'!E39</f>
        <v>:</v>
      </c>
      <c r="G86" s="73" t="str">
        <f>'Data Fig2'!F39</f>
        <v>:</v>
      </c>
      <c r="H86" s="73" t="str">
        <f>'Data Fig2'!G39</f>
        <v>:</v>
      </c>
      <c r="I86" s="73" t="str">
        <f>'Data Fig2'!H39</f>
        <v>:</v>
      </c>
      <c r="J86" s="73" t="str">
        <f>'Data Fig2'!I39</f>
        <v>:</v>
      </c>
      <c r="K86" s="73" t="str">
        <f>'Data Fig2'!J39</f>
        <v>:</v>
      </c>
      <c r="L86" s="73" t="str">
        <f>'Data Fig2'!K39</f>
        <v>:</v>
      </c>
      <c r="M86" s="73" t="str">
        <f>'Data Fig2'!L39</f>
        <v>:</v>
      </c>
      <c r="N86" s="73" t="str">
        <f>'Data Fig2'!M39</f>
        <v>:</v>
      </c>
      <c r="O86" s="73" t="str">
        <f>'Data Fig2'!N39</f>
        <v>:</v>
      </c>
      <c r="P86" s="73" t="str">
        <f>'Data Fig2'!O39</f>
        <v>:</v>
      </c>
      <c r="Q86" s="73" t="str">
        <f>'Data Fig2'!P39</f>
        <v>:</v>
      </c>
      <c r="R86" s="73" t="str">
        <f>'Data Fig2'!Q39</f>
        <v>:</v>
      </c>
      <c r="S86" s="73" t="str">
        <f>'Data Fig2'!R39</f>
        <v>:</v>
      </c>
      <c r="T86" s="73" t="str">
        <f>'Data Fig2'!S39</f>
        <v>:</v>
      </c>
      <c r="U86" s="73" t="str">
        <f>'Data Fig2'!T39</f>
        <v>:</v>
      </c>
      <c r="V86" s="73" t="str">
        <f>'Data Fig2'!U39</f>
        <v>:</v>
      </c>
      <c r="W86" s="73" t="str">
        <f>'Data Fig2'!V39</f>
        <v>:</v>
      </c>
      <c r="X86" s="73" t="str">
        <f>'Data Fig2'!W39</f>
        <v>:</v>
      </c>
      <c r="Y86" s="73" t="str">
        <f>'Data Fig2'!X39</f>
        <v>:</v>
      </c>
      <c r="Z86" s="73" t="str">
        <f>'Data Fig2'!Y39</f>
        <v>:</v>
      </c>
    </row>
    <row r="87" spans="3:26" x14ac:dyDescent="0.2">
      <c r="C87" s="59" t="s">
        <v>122</v>
      </c>
      <c r="D87" s="73" t="str">
        <f>'Data Fig2'!C40</f>
        <v>:</v>
      </c>
      <c r="E87" s="73" t="str">
        <f>'Data Fig2'!D40</f>
        <v>:</v>
      </c>
      <c r="F87" s="73" t="str">
        <f>'Data Fig2'!E40</f>
        <v>:</v>
      </c>
      <c r="G87" s="73" t="str">
        <f>'Data Fig2'!F40</f>
        <v>:</v>
      </c>
      <c r="H87" s="73" t="str">
        <f>'Data Fig2'!G40</f>
        <v>:</v>
      </c>
      <c r="I87" s="73" t="str">
        <f>'Data Fig2'!H40</f>
        <v>:</v>
      </c>
      <c r="J87" s="73" t="str">
        <f>'Data Fig2'!I40</f>
        <v>:</v>
      </c>
      <c r="K87" s="73" t="str">
        <f>'Data Fig2'!J40</f>
        <v>:</v>
      </c>
      <c r="L87" s="73" t="str">
        <f>'Data Fig2'!K40</f>
        <v>:</v>
      </c>
      <c r="M87" s="73" t="str">
        <f>'Data Fig2'!L40</f>
        <v>:</v>
      </c>
      <c r="N87" s="73" t="str">
        <f>'Data Fig2'!M40</f>
        <v>:</v>
      </c>
      <c r="O87" s="73" t="str">
        <f>'Data Fig2'!N40</f>
        <v>:</v>
      </c>
      <c r="P87" s="73" t="str">
        <f>'Data Fig2'!O40</f>
        <v>:</v>
      </c>
      <c r="Q87" s="73" t="str">
        <f>'Data Fig2'!P40</f>
        <v>:</v>
      </c>
      <c r="R87" s="73" t="str">
        <f>'Data Fig2'!Q40</f>
        <v>:</v>
      </c>
      <c r="S87" s="73" t="str">
        <f>'Data Fig2'!R40</f>
        <v>:</v>
      </c>
      <c r="T87" s="73" t="str">
        <f>'Data Fig2'!S40</f>
        <v>:</v>
      </c>
      <c r="U87" s="73" t="str">
        <f>'Data Fig2'!T40</f>
        <v>:</v>
      </c>
      <c r="V87" s="73" t="str">
        <f>'Data Fig2'!U40</f>
        <v>:</v>
      </c>
      <c r="W87" s="73" t="str">
        <f>'Data Fig2'!V40</f>
        <v>:</v>
      </c>
      <c r="X87" s="73" t="str">
        <f>'Data Fig2'!W40</f>
        <v>:</v>
      </c>
      <c r="Y87" s="73" t="str">
        <f>'Data Fig2'!X40</f>
        <v>:</v>
      </c>
      <c r="Z87" s="73" t="str">
        <f>'Data Fig2'!Y40</f>
        <v>:</v>
      </c>
    </row>
    <row r="88" spans="3:26" x14ac:dyDescent="0.2">
      <c r="C88" s="59" t="s">
        <v>123</v>
      </c>
      <c r="D88" s="73" t="str">
        <f>'Data Fig2'!C41</f>
        <v>:</v>
      </c>
      <c r="E88" s="73" t="str">
        <f>'Data Fig2'!D41</f>
        <v>:</v>
      </c>
      <c r="F88" s="73" t="str">
        <f>'Data Fig2'!E41</f>
        <v>:</v>
      </c>
      <c r="G88" s="73" t="str">
        <f>'Data Fig2'!F41</f>
        <v>:</v>
      </c>
      <c r="H88" s="73" t="str">
        <f>'Data Fig2'!G41</f>
        <v>:</v>
      </c>
      <c r="I88" s="73" t="str">
        <f>'Data Fig2'!H41</f>
        <v>:</v>
      </c>
      <c r="J88" s="73" t="str">
        <f>'Data Fig2'!I41</f>
        <v>:</v>
      </c>
      <c r="K88" s="73" t="str">
        <f>'Data Fig2'!J41</f>
        <v>:</v>
      </c>
      <c r="L88" s="73" t="str">
        <f>'Data Fig2'!K41</f>
        <v>:</v>
      </c>
      <c r="M88" s="73" t="str">
        <f>'Data Fig2'!L41</f>
        <v>:</v>
      </c>
      <c r="N88" s="73" t="str">
        <f>'Data Fig2'!M41</f>
        <v>:</v>
      </c>
      <c r="O88" s="73" t="str">
        <f>'Data Fig2'!N41</f>
        <v>:</v>
      </c>
      <c r="P88" s="73" t="str">
        <f>'Data Fig2'!O41</f>
        <v>:</v>
      </c>
      <c r="Q88" s="73" t="str">
        <f>'Data Fig2'!P41</f>
        <v>:</v>
      </c>
      <c r="R88" s="73" t="str">
        <f>'Data Fig2'!Q41</f>
        <v>:</v>
      </c>
      <c r="S88" s="73" t="str">
        <f>'Data Fig2'!R41</f>
        <v>:</v>
      </c>
      <c r="T88" s="73" t="str">
        <f>'Data Fig2'!S41</f>
        <v>:</v>
      </c>
      <c r="U88" s="73" t="str">
        <f>'Data Fig2'!T41</f>
        <v>:</v>
      </c>
      <c r="V88" s="73" t="str">
        <f>'Data Fig2'!U41</f>
        <v>:</v>
      </c>
      <c r="W88" s="73" t="str">
        <f>'Data Fig2'!V41</f>
        <v>:</v>
      </c>
      <c r="X88" s="73" t="str">
        <f>'Data Fig2'!W41</f>
        <v>:</v>
      </c>
      <c r="Y88" s="73" t="str">
        <f>'Data Fig2'!X41</f>
        <v>:</v>
      </c>
      <c r="Z88" s="73" t="str">
        <f>'Data Fig2'!Y41</f>
        <v>:</v>
      </c>
    </row>
    <row r="89" spans="3:26" x14ac:dyDescent="0.2">
      <c r="C89" s="59" t="s">
        <v>124</v>
      </c>
      <c r="D89" s="73" t="str">
        <f>'Data Fig2'!C42</f>
        <v>:</v>
      </c>
      <c r="E89" s="73" t="str">
        <f>'Data Fig2'!D42</f>
        <v>:</v>
      </c>
      <c r="F89" s="73" t="str">
        <f>'Data Fig2'!E42</f>
        <v>:</v>
      </c>
      <c r="G89" s="73" t="str">
        <f>'Data Fig2'!F42</f>
        <v>:</v>
      </c>
      <c r="H89" s="73" t="str">
        <f>'Data Fig2'!G42</f>
        <v>:</v>
      </c>
      <c r="I89" s="73" t="str">
        <f>'Data Fig2'!H42</f>
        <v>:</v>
      </c>
      <c r="J89" s="73" t="str">
        <f>'Data Fig2'!I42</f>
        <v>:</v>
      </c>
      <c r="K89" s="73" t="str">
        <f>'Data Fig2'!J42</f>
        <v>:</v>
      </c>
      <c r="L89" s="73" t="str">
        <f>'Data Fig2'!K42</f>
        <v>:</v>
      </c>
      <c r="M89" s="73" t="str">
        <f>'Data Fig2'!L42</f>
        <v>:</v>
      </c>
      <c r="N89" s="73" t="str">
        <f>'Data Fig2'!M42</f>
        <v>:</v>
      </c>
      <c r="O89" s="73" t="str">
        <f>'Data Fig2'!N42</f>
        <v>:</v>
      </c>
      <c r="P89" s="73" t="str">
        <f>'Data Fig2'!O42</f>
        <v>:</v>
      </c>
      <c r="Q89" s="73" t="str">
        <f>'Data Fig2'!P42</f>
        <v>:</v>
      </c>
      <c r="R89" s="73" t="str">
        <f>'Data Fig2'!Q42</f>
        <v>:</v>
      </c>
      <c r="S89" s="73" t="str">
        <f>'Data Fig2'!R42</f>
        <v>:</v>
      </c>
      <c r="T89" s="73" t="str">
        <f>'Data Fig2'!S42</f>
        <v>:</v>
      </c>
      <c r="U89" s="73" t="str">
        <f>'Data Fig2'!T42</f>
        <v>:</v>
      </c>
      <c r="V89" s="73" t="str">
        <f>'Data Fig2'!U42</f>
        <v>:</v>
      </c>
      <c r="W89" s="73" t="str">
        <f>'Data Fig2'!V42</f>
        <v>:</v>
      </c>
      <c r="X89" s="73" t="str">
        <f>'Data Fig2'!W42</f>
        <v>:</v>
      </c>
      <c r="Y89" s="73" t="str">
        <f>'Data Fig2'!X42</f>
        <v>:</v>
      </c>
      <c r="Z89" s="73" t="str">
        <f>'Data Fig2'!Y42</f>
        <v>:</v>
      </c>
    </row>
    <row r="90" spans="3:26" x14ac:dyDescent="0.2">
      <c r="C90" s="47"/>
      <c r="D90" s="47"/>
      <c r="E90" s="47"/>
      <c r="F90" s="47"/>
      <c r="G90" s="47"/>
      <c r="H90" s="47"/>
      <c r="I90" s="47"/>
      <c r="J90" s="47"/>
      <c r="K90" s="47"/>
      <c r="L90" s="47"/>
      <c r="M90" s="47"/>
    </row>
    <row r="91" spans="3:26" x14ac:dyDescent="0.2">
      <c r="C91" s="61"/>
      <c r="F91" s="47"/>
      <c r="G91" s="47"/>
      <c r="H91" s="47"/>
      <c r="I91" s="47"/>
      <c r="J91" s="47"/>
      <c r="K91" s="47"/>
      <c r="L91" s="47"/>
      <c r="M91" s="47"/>
      <c r="N91" s="47"/>
      <c r="O91" s="47"/>
      <c r="P91" s="47"/>
    </row>
    <row r="92" spans="3:26" x14ac:dyDescent="0.2">
      <c r="C92" s="74"/>
      <c r="E92" s="47"/>
      <c r="F92" s="47"/>
      <c r="G92" s="47"/>
      <c r="H92" s="47"/>
      <c r="I92" s="47"/>
      <c r="J92" s="47"/>
      <c r="K92" s="47"/>
      <c r="L92" s="47"/>
      <c r="M92" s="47"/>
      <c r="N92" s="47"/>
      <c r="O92" s="47"/>
      <c r="P92" s="47"/>
    </row>
    <row r="93" spans="3:26" x14ac:dyDescent="0.2">
      <c r="C93" s="47"/>
      <c r="D93" s="47"/>
      <c r="E93" s="47"/>
      <c r="F93" s="47"/>
      <c r="G93" s="47"/>
      <c r="H93" s="47"/>
      <c r="I93" s="47"/>
      <c r="J93" s="47"/>
      <c r="K93" s="47"/>
      <c r="L93" s="47"/>
      <c r="M93" s="47"/>
      <c r="N93" s="47"/>
      <c r="O93" s="47"/>
      <c r="P93" s="47"/>
    </row>
    <row r="94" spans="3:26" x14ac:dyDescent="0.2">
      <c r="C94" s="47"/>
      <c r="D94" s="47"/>
      <c r="E94" s="47"/>
      <c r="F94" s="47"/>
      <c r="G94" s="47"/>
      <c r="H94" s="47"/>
      <c r="I94" s="47"/>
      <c r="J94" s="47"/>
      <c r="K94" s="47"/>
      <c r="L94" s="47"/>
      <c r="M94" s="47"/>
      <c r="N94" s="47"/>
      <c r="O94" s="47"/>
      <c r="P94" s="47"/>
    </row>
    <row r="95" spans="3:26" x14ac:dyDescent="0.2">
      <c r="C95" s="47"/>
      <c r="D95" s="47"/>
      <c r="E95" s="47"/>
      <c r="F95" s="47"/>
      <c r="G95" s="47"/>
      <c r="H95" s="47"/>
      <c r="I95" s="47"/>
      <c r="J95" s="47"/>
      <c r="K95" s="47"/>
      <c r="L95" s="47"/>
      <c r="M95" s="47"/>
      <c r="N95" s="47"/>
      <c r="O95" s="47"/>
      <c r="P95" s="47"/>
    </row>
    <row r="96" spans="3:26" x14ac:dyDescent="0.2">
      <c r="C96" s="47"/>
      <c r="D96" s="47"/>
      <c r="E96" s="47"/>
      <c r="F96" s="47"/>
      <c r="G96" s="47"/>
      <c r="H96" s="47"/>
      <c r="I96" s="47"/>
      <c r="J96" s="47"/>
      <c r="K96" s="47"/>
      <c r="L96" s="47"/>
      <c r="M96" s="47"/>
      <c r="N96" s="47"/>
      <c r="O96" s="47"/>
      <c r="P96" s="47"/>
    </row>
    <row r="97" spans="3:16" x14ac:dyDescent="0.2">
      <c r="C97" s="47"/>
      <c r="D97" s="47"/>
      <c r="E97" s="47"/>
      <c r="F97" s="47"/>
      <c r="G97" s="47"/>
      <c r="H97" s="47"/>
      <c r="I97" s="47"/>
      <c r="J97" s="47"/>
      <c r="K97" s="47"/>
      <c r="L97" s="47"/>
      <c r="M97" s="47"/>
      <c r="N97" s="47"/>
      <c r="O97" s="47"/>
      <c r="P97" s="47"/>
    </row>
    <row r="98" spans="3:16" x14ac:dyDescent="0.2">
      <c r="C98" s="47"/>
      <c r="D98" s="47"/>
      <c r="E98" s="47"/>
      <c r="F98" s="47"/>
      <c r="G98" s="47"/>
      <c r="H98" s="47"/>
      <c r="I98" s="47"/>
      <c r="J98" s="47"/>
      <c r="K98" s="47"/>
      <c r="L98" s="47"/>
      <c r="M98" s="47"/>
      <c r="N98" s="47"/>
      <c r="O98" s="47"/>
      <c r="P98" s="47"/>
    </row>
    <row r="99" spans="3:16" x14ac:dyDescent="0.2">
      <c r="C99" s="47"/>
      <c r="D99" s="47"/>
      <c r="E99" s="47"/>
      <c r="F99" s="47"/>
      <c r="G99" s="47"/>
      <c r="H99" s="47"/>
      <c r="I99" s="47"/>
      <c r="J99" s="47"/>
      <c r="K99" s="47"/>
      <c r="L99" s="47"/>
      <c r="M99" s="47"/>
      <c r="N99" s="47"/>
      <c r="O99" s="47"/>
      <c r="P99" s="47"/>
    </row>
    <row r="100" spans="3:16" x14ac:dyDescent="0.2">
      <c r="C100" s="47"/>
      <c r="D100" s="47"/>
      <c r="E100" s="47"/>
      <c r="F100" s="47"/>
      <c r="G100" s="47"/>
      <c r="H100" s="47"/>
      <c r="I100" s="47"/>
      <c r="J100" s="47"/>
      <c r="K100" s="47"/>
      <c r="L100" s="47"/>
      <c r="M100" s="47"/>
      <c r="N100" s="47"/>
      <c r="O100" s="47"/>
      <c r="P100" s="47"/>
    </row>
    <row r="101" spans="3:16" x14ac:dyDescent="0.2">
      <c r="C101" s="47"/>
      <c r="D101" s="47"/>
      <c r="E101" s="47"/>
      <c r="F101" s="47"/>
      <c r="G101" s="47"/>
      <c r="H101" s="47"/>
      <c r="I101" s="47"/>
      <c r="J101" s="47"/>
      <c r="K101" s="47"/>
      <c r="L101" s="47"/>
      <c r="M101" s="47"/>
      <c r="N101" s="47"/>
      <c r="O101" s="47"/>
      <c r="P101" s="47"/>
    </row>
    <row r="102" spans="3:16" x14ac:dyDescent="0.2">
      <c r="C102" s="47"/>
      <c r="D102" s="47"/>
      <c r="E102" s="47"/>
      <c r="F102" s="47"/>
      <c r="G102" s="47"/>
      <c r="H102" s="47"/>
      <c r="I102" s="47"/>
      <c r="J102" s="47"/>
      <c r="K102" s="47"/>
      <c r="L102" s="47"/>
      <c r="M102" s="47"/>
      <c r="N102" s="47"/>
      <c r="O102" s="47"/>
      <c r="P102" s="47"/>
    </row>
    <row r="103" spans="3:16" x14ac:dyDescent="0.2">
      <c r="C103" s="47"/>
      <c r="D103" s="47"/>
      <c r="E103" s="47"/>
      <c r="F103" s="47"/>
      <c r="G103" s="47"/>
      <c r="H103" s="47"/>
      <c r="I103" s="47"/>
      <c r="J103" s="47"/>
      <c r="K103" s="47"/>
      <c r="L103" s="47"/>
      <c r="M103" s="47"/>
      <c r="N103" s="47"/>
      <c r="O103" s="47"/>
      <c r="P103" s="47"/>
    </row>
    <row r="104" spans="3:16" x14ac:dyDescent="0.2">
      <c r="C104" s="47"/>
      <c r="D104" s="47"/>
      <c r="E104" s="47"/>
      <c r="F104" s="47"/>
      <c r="G104" s="47"/>
      <c r="H104" s="47"/>
      <c r="I104" s="47"/>
      <c r="J104" s="47"/>
      <c r="K104" s="47"/>
      <c r="L104" s="47"/>
      <c r="M104" s="47"/>
      <c r="N104" s="47"/>
      <c r="O104" s="47"/>
      <c r="P104" s="47"/>
    </row>
    <row r="105" spans="3:16" x14ac:dyDescent="0.2">
      <c r="C105" s="47"/>
      <c r="D105" s="47"/>
      <c r="E105" s="47"/>
      <c r="F105" s="47"/>
      <c r="G105" s="47"/>
      <c r="H105" s="47"/>
      <c r="I105" s="47"/>
      <c r="J105" s="47"/>
      <c r="K105" s="47"/>
      <c r="L105" s="47"/>
      <c r="M105" s="47"/>
      <c r="N105" s="47"/>
      <c r="O105" s="47"/>
      <c r="P105" s="47"/>
    </row>
    <row r="106" spans="3:16" x14ac:dyDescent="0.2">
      <c r="C106" s="47"/>
      <c r="D106" s="47"/>
      <c r="E106" s="47"/>
      <c r="F106" s="47"/>
      <c r="G106" s="47"/>
      <c r="H106" s="47"/>
      <c r="I106" s="47"/>
      <c r="J106" s="47"/>
      <c r="K106" s="47"/>
      <c r="L106" s="47"/>
      <c r="M106" s="47"/>
      <c r="N106" s="47"/>
      <c r="O106" s="47"/>
      <c r="P106" s="47"/>
    </row>
    <row r="107" spans="3:16" x14ac:dyDescent="0.2">
      <c r="C107" s="47"/>
      <c r="D107" s="47"/>
      <c r="E107" s="47"/>
      <c r="F107" s="47"/>
      <c r="G107" s="47"/>
      <c r="H107" s="47"/>
      <c r="I107" s="47"/>
      <c r="J107" s="47"/>
      <c r="K107" s="47"/>
      <c r="L107" s="47"/>
      <c r="M107" s="47"/>
      <c r="N107" s="47"/>
      <c r="O107" s="47"/>
      <c r="P107" s="47"/>
    </row>
    <row r="108" spans="3:16" x14ac:dyDescent="0.2">
      <c r="C108" s="47"/>
      <c r="D108" s="47"/>
      <c r="E108" s="47"/>
      <c r="F108" s="47"/>
      <c r="G108" s="47"/>
      <c r="H108" s="47"/>
      <c r="I108" s="47"/>
      <c r="J108" s="47"/>
      <c r="K108" s="47"/>
      <c r="L108" s="47"/>
      <c r="M108" s="47"/>
      <c r="N108" s="47"/>
      <c r="O108" s="47"/>
      <c r="P108" s="47"/>
    </row>
    <row r="109" spans="3:16" x14ac:dyDescent="0.2">
      <c r="C109" s="47"/>
      <c r="D109" s="47"/>
      <c r="E109" s="47"/>
      <c r="F109" s="47"/>
      <c r="G109" s="47"/>
      <c r="H109" s="47"/>
      <c r="I109" s="47"/>
      <c r="J109" s="47"/>
      <c r="K109" s="47"/>
      <c r="L109" s="47"/>
      <c r="M109" s="47"/>
      <c r="N109" s="47"/>
      <c r="O109" s="47"/>
      <c r="P109" s="47"/>
    </row>
    <row r="110" spans="3:16" x14ac:dyDescent="0.2">
      <c r="C110" s="47"/>
      <c r="D110" s="47"/>
      <c r="E110" s="47"/>
      <c r="F110" s="47"/>
      <c r="G110" s="47"/>
      <c r="H110" s="47"/>
      <c r="I110" s="47"/>
      <c r="J110" s="47"/>
      <c r="K110" s="47"/>
      <c r="L110" s="47"/>
      <c r="M110" s="47"/>
      <c r="N110" s="47"/>
      <c r="O110" s="47"/>
      <c r="P110" s="47"/>
    </row>
    <row r="111" spans="3:16" x14ac:dyDescent="0.2">
      <c r="C111" s="47"/>
      <c r="D111" s="47"/>
      <c r="E111" s="47"/>
      <c r="F111" s="47"/>
      <c r="G111" s="47"/>
      <c r="H111" s="47"/>
      <c r="I111" s="47"/>
      <c r="J111" s="47"/>
      <c r="K111" s="47"/>
      <c r="L111" s="47"/>
      <c r="M111" s="47"/>
      <c r="N111" s="47"/>
      <c r="O111" s="47"/>
      <c r="P111" s="47"/>
    </row>
    <row r="112" spans="3:16" x14ac:dyDescent="0.2">
      <c r="C112" s="47"/>
      <c r="D112" s="47"/>
      <c r="E112" s="47"/>
      <c r="F112" s="47"/>
      <c r="G112" s="47"/>
      <c r="H112" s="47"/>
      <c r="I112" s="47"/>
      <c r="J112" s="47"/>
      <c r="K112" s="47"/>
      <c r="L112" s="47"/>
      <c r="M112" s="47"/>
      <c r="N112" s="47"/>
      <c r="O112" s="47"/>
      <c r="P112" s="47"/>
    </row>
    <row r="113" spans="3:16" x14ac:dyDescent="0.2">
      <c r="C113" s="47"/>
      <c r="D113" s="47"/>
      <c r="E113" s="47"/>
      <c r="F113" s="47"/>
      <c r="G113" s="47"/>
      <c r="H113" s="47"/>
      <c r="I113" s="47"/>
      <c r="J113" s="47"/>
      <c r="K113" s="47"/>
      <c r="L113" s="47"/>
      <c r="M113" s="47"/>
      <c r="N113" s="47"/>
      <c r="O113" s="47"/>
      <c r="P113" s="47"/>
    </row>
    <row r="114" spans="3:16" x14ac:dyDescent="0.2">
      <c r="C114" s="47"/>
      <c r="D114" s="47"/>
      <c r="E114" s="47"/>
      <c r="F114" s="47"/>
      <c r="G114" s="47"/>
      <c r="H114" s="47"/>
      <c r="I114" s="47"/>
      <c r="J114" s="47"/>
      <c r="K114" s="47"/>
      <c r="L114" s="47"/>
      <c r="M114" s="47"/>
      <c r="N114" s="47"/>
      <c r="O114" s="47"/>
      <c r="P114" s="47"/>
    </row>
    <row r="115" spans="3:16" x14ac:dyDescent="0.2">
      <c r="C115" s="47"/>
      <c r="D115" s="47"/>
      <c r="E115" s="47"/>
      <c r="F115" s="47"/>
      <c r="G115" s="47"/>
      <c r="H115" s="47"/>
      <c r="I115" s="47"/>
      <c r="J115" s="47"/>
      <c r="K115" s="47"/>
      <c r="L115" s="47"/>
      <c r="M115" s="47"/>
      <c r="N115" s="47"/>
      <c r="O115" s="47"/>
      <c r="P115" s="47"/>
    </row>
    <row r="116" spans="3:16" x14ac:dyDescent="0.2">
      <c r="C116" s="47"/>
      <c r="D116" s="47"/>
      <c r="E116" s="47"/>
      <c r="F116" s="47"/>
      <c r="G116" s="47"/>
      <c r="H116" s="47"/>
      <c r="I116" s="47"/>
      <c r="J116" s="47"/>
      <c r="K116" s="47"/>
      <c r="L116" s="47"/>
      <c r="M116" s="47"/>
      <c r="N116" s="47"/>
      <c r="O116" s="47"/>
      <c r="P116" s="47"/>
    </row>
    <row r="117" spans="3:16" x14ac:dyDescent="0.2">
      <c r="C117" s="47"/>
      <c r="D117" s="47"/>
      <c r="E117" s="47"/>
      <c r="F117" s="47"/>
      <c r="G117" s="47"/>
      <c r="H117" s="47"/>
      <c r="I117" s="47"/>
      <c r="J117" s="47"/>
      <c r="K117" s="47"/>
      <c r="L117" s="47"/>
      <c r="M117" s="47"/>
      <c r="N117" s="47"/>
      <c r="O117" s="47"/>
      <c r="P117" s="47"/>
    </row>
    <row r="118" spans="3:16" x14ac:dyDescent="0.2">
      <c r="C118" s="47"/>
      <c r="D118" s="47"/>
      <c r="E118" s="47"/>
      <c r="F118" s="47"/>
      <c r="G118" s="47"/>
      <c r="H118" s="47"/>
      <c r="I118" s="47"/>
      <c r="J118" s="47"/>
      <c r="K118" s="47"/>
      <c r="L118" s="47"/>
      <c r="M118" s="47"/>
      <c r="N118" s="47"/>
      <c r="O118" s="47"/>
      <c r="P118" s="47"/>
    </row>
    <row r="119" spans="3:16" x14ac:dyDescent="0.2">
      <c r="C119" s="47"/>
      <c r="D119" s="47"/>
      <c r="E119" s="47"/>
      <c r="F119" s="47"/>
      <c r="G119" s="47"/>
      <c r="H119" s="47"/>
      <c r="I119" s="47"/>
      <c r="J119" s="47"/>
      <c r="K119" s="47"/>
      <c r="L119" s="47"/>
      <c r="M119" s="47"/>
      <c r="N119" s="47"/>
      <c r="O119" s="47"/>
      <c r="P119" s="47"/>
    </row>
    <row r="120" spans="3:16" x14ac:dyDescent="0.2">
      <c r="C120" s="47"/>
      <c r="D120" s="47"/>
      <c r="E120" s="47"/>
      <c r="F120" s="47"/>
      <c r="G120" s="47"/>
      <c r="H120" s="47"/>
      <c r="I120" s="47"/>
      <c r="J120" s="47"/>
      <c r="K120" s="47"/>
      <c r="L120" s="47"/>
      <c r="M120" s="47"/>
      <c r="N120" s="47"/>
      <c r="O120" s="47"/>
      <c r="P120" s="47"/>
    </row>
    <row r="121" spans="3:16" x14ac:dyDescent="0.2">
      <c r="C121" s="47"/>
      <c r="D121" s="47"/>
      <c r="E121" s="47"/>
      <c r="F121" s="47"/>
      <c r="G121" s="47"/>
      <c r="H121" s="47"/>
      <c r="I121" s="47"/>
      <c r="J121" s="47"/>
      <c r="K121" s="47"/>
      <c r="L121" s="47"/>
      <c r="M121" s="47"/>
      <c r="N121" s="47"/>
      <c r="O121" s="47"/>
      <c r="P121" s="47"/>
    </row>
    <row r="122" spans="3:16" x14ac:dyDescent="0.2">
      <c r="C122" s="47"/>
      <c r="D122" s="47"/>
      <c r="E122" s="47"/>
      <c r="F122" s="47"/>
      <c r="G122" s="47"/>
      <c r="H122" s="47"/>
      <c r="I122" s="47"/>
      <c r="J122" s="47"/>
      <c r="K122" s="47"/>
      <c r="L122" s="47"/>
      <c r="M122" s="47"/>
      <c r="N122" s="47"/>
      <c r="O122" s="47"/>
      <c r="P122" s="47"/>
    </row>
    <row r="123" spans="3:16" x14ac:dyDescent="0.2">
      <c r="C123" s="47"/>
      <c r="D123" s="47"/>
      <c r="E123" s="47"/>
      <c r="F123" s="47"/>
      <c r="G123" s="47"/>
      <c r="H123" s="47"/>
      <c r="I123" s="47"/>
      <c r="J123" s="47"/>
      <c r="K123" s="47"/>
      <c r="L123" s="47"/>
      <c r="M123" s="47"/>
      <c r="N123" s="47"/>
      <c r="O123" s="47"/>
      <c r="P123" s="47"/>
    </row>
    <row r="124" spans="3:16" x14ac:dyDescent="0.2">
      <c r="C124" s="47"/>
      <c r="D124" s="47"/>
      <c r="E124" s="47"/>
      <c r="F124" s="47"/>
      <c r="G124" s="47"/>
      <c r="H124" s="47"/>
      <c r="I124" s="47"/>
      <c r="J124" s="47"/>
      <c r="K124" s="47"/>
      <c r="L124" s="47"/>
      <c r="M124" s="47"/>
      <c r="N124" s="47"/>
      <c r="O124" s="47"/>
      <c r="P124" s="47"/>
    </row>
    <row r="125" spans="3:16" x14ac:dyDescent="0.2">
      <c r="C125" s="47"/>
      <c r="D125" s="47"/>
      <c r="E125" s="47"/>
      <c r="F125" s="47"/>
      <c r="G125" s="47"/>
      <c r="H125" s="47"/>
      <c r="I125" s="47"/>
      <c r="J125" s="47"/>
      <c r="K125" s="47"/>
      <c r="L125" s="47"/>
      <c r="M125" s="47"/>
      <c r="N125" s="47"/>
      <c r="O125" s="47"/>
      <c r="P125" s="47"/>
    </row>
    <row r="126" spans="3:16" x14ac:dyDescent="0.2">
      <c r="C126" s="47"/>
      <c r="D126" s="47"/>
      <c r="E126" s="47"/>
      <c r="F126" s="47"/>
      <c r="G126" s="47"/>
      <c r="H126" s="47"/>
      <c r="I126" s="47"/>
      <c r="J126" s="47"/>
      <c r="K126" s="47"/>
      <c r="L126" s="47"/>
      <c r="M126" s="47"/>
      <c r="N126" s="47"/>
      <c r="O126" s="47"/>
      <c r="P126" s="47"/>
    </row>
    <row r="127" spans="3:16" x14ac:dyDescent="0.2">
      <c r="C127" s="47"/>
      <c r="D127" s="47"/>
      <c r="E127" s="47"/>
      <c r="F127" s="47"/>
      <c r="G127" s="47"/>
      <c r="H127" s="47"/>
      <c r="I127" s="47"/>
      <c r="J127" s="47"/>
      <c r="K127" s="47"/>
      <c r="L127" s="47"/>
      <c r="M127" s="47"/>
      <c r="N127" s="47"/>
      <c r="O127" s="47"/>
      <c r="P127" s="47"/>
    </row>
    <row r="128" spans="3:16" x14ac:dyDescent="0.2">
      <c r="C128" s="47"/>
      <c r="D128" s="47"/>
      <c r="E128" s="47"/>
      <c r="F128" s="47"/>
      <c r="G128" s="47"/>
      <c r="H128" s="47"/>
      <c r="I128" s="47"/>
      <c r="J128" s="47"/>
      <c r="K128" s="47"/>
      <c r="L128" s="47"/>
      <c r="M128" s="47"/>
      <c r="N128" s="47"/>
      <c r="O128" s="47"/>
      <c r="P128" s="47"/>
    </row>
    <row r="129" spans="1:16" x14ac:dyDescent="0.2">
      <c r="C129" s="47"/>
      <c r="D129" s="47"/>
      <c r="E129" s="47"/>
      <c r="F129" s="47"/>
      <c r="G129" s="47"/>
      <c r="H129" s="47"/>
      <c r="I129" s="47"/>
      <c r="J129" s="47"/>
      <c r="K129" s="47"/>
      <c r="L129" s="47"/>
      <c r="M129" s="47"/>
      <c r="N129" s="47"/>
      <c r="O129" s="47"/>
      <c r="P129" s="47"/>
    </row>
    <row r="130" spans="1:16" x14ac:dyDescent="0.2">
      <c r="C130" s="47"/>
      <c r="D130" s="47"/>
      <c r="E130" s="47"/>
      <c r="F130" s="47"/>
      <c r="G130" s="47"/>
      <c r="H130" s="47"/>
      <c r="I130" s="47"/>
      <c r="J130" s="47"/>
      <c r="K130" s="47"/>
      <c r="L130" s="47"/>
      <c r="M130" s="47"/>
      <c r="N130" s="47"/>
      <c r="O130" s="47"/>
      <c r="P130" s="47"/>
    </row>
    <row r="131" spans="1:16" x14ac:dyDescent="0.2">
      <c r="C131" s="47"/>
      <c r="D131" s="47"/>
      <c r="E131" s="47"/>
      <c r="F131" s="47"/>
      <c r="G131" s="47"/>
      <c r="H131" s="47"/>
      <c r="I131" s="47"/>
      <c r="J131" s="47"/>
      <c r="K131" s="47"/>
      <c r="L131" s="47"/>
      <c r="M131" s="47"/>
      <c r="N131" s="47"/>
      <c r="O131" s="47"/>
      <c r="P131" s="47"/>
    </row>
    <row r="132" spans="1:16" x14ac:dyDescent="0.2">
      <c r="C132" s="47"/>
      <c r="D132" s="47"/>
      <c r="E132" s="47"/>
      <c r="F132" s="47"/>
      <c r="G132" s="47"/>
      <c r="H132" s="47"/>
      <c r="I132" s="47"/>
      <c r="J132" s="47"/>
      <c r="K132" s="47"/>
      <c r="L132" s="47"/>
      <c r="M132" s="47"/>
      <c r="N132" s="47"/>
      <c r="O132" s="47"/>
      <c r="P132" s="47"/>
    </row>
    <row r="133" spans="1:16" x14ac:dyDescent="0.2">
      <c r="C133" s="47"/>
      <c r="D133" s="47"/>
      <c r="E133" s="47"/>
      <c r="F133" s="47"/>
      <c r="G133" s="47"/>
      <c r="H133" s="47"/>
      <c r="I133" s="47"/>
      <c r="J133" s="47"/>
      <c r="K133" s="47"/>
      <c r="L133" s="47"/>
      <c r="M133" s="47"/>
      <c r="N133" s="47"/>
      <c r="O133" s="47"/>
      <c r="P133" s="47"/>
    </row>
    <row r="134" spans="1:16" x14ac:dyDescent="0.2">
      <c r="C134" s="47"/>
      <c r="D134" s="47"/>
      <c r="E134" s="47"/>
      <c r="F134" s="47"/>
      <c r="G134" s="47"/>
      <c r="H134" s="47"/>
      <c r="I134" s="47"/>
      <c r="J134" s="47"/>
      <c r="K134" s="47"/>
      <c r="L134" s="47"/>
      <c r="M134" s="47"/>
      <c r="N134" s="47"/>
      <c r="O134" s="47"/>
      <c r="P134" s="47"/>
    </row>
    <row r="135" spans="1:16" x14ac:dyDescent="0.2">
      <c r="C135" s="47"/>
      <c r="D135" s="47"/>
      <c r="E135" s="47"/>
      <c r="F135" s="47"/>
      <c r="G135" s="47"/>
      <c r="H135" s="47"/>
      <c r="I135" s="47"/>
      <c r="J135" s="47"/>
      <c r="K135" s="47"/>
      <c r="L135" s="47"/>
      <c r="M135" s="47"/>
      <c r="N135" s="47"/>
      <c r="O135" s="47"/>
      <c r="P135" s="47"/>
    </row>
    <row r="136" spans="1:16" x14ac:dyDescent="0.2">
      <c r="C136" s="47"/>
      <c r="D136" s="47"/>
      <c r="E136" s="47"/>
      <c r="F136" s="47"/>
      <c r="G136" s="47"/>
      <c r="H136" s="47"/>
      <c r="I136" s="47"/>
      <c r="J136" s="47"/>
      <c r="K136" s="47"/>
      <c r="L136" s="47"/>
      <c r="M136" s="47"/>
      <c r="N136" s="47"/>
      <c r="O136" s="47"/>
      <c r="P136" s="47"/>
    </row>
    <row r="137" spans="1:16" x14ac:dyDescent="0.2">
      <c r="C137" s="47"/>
      <c r="D137" s="47"/>
      <c r="E137" s="47"/>
      <c r="F137" s="47"/>
      <c r="G137" s="47"/>
      <c r="H137" s="47"/>
      <c r="I137" s="47"/>
      <c r="J137" s="47"/>
      <c r="K137" s="47"/>
      <c r="L137" s="47"/>
      <c r="M137" s="47"/>
      <c r="N137" s="47"/>
      <c r="O137" s="47"/>
      <c r="P137" s="47"/>
    </row>
    <row r="138" spans="1:16" x14ac:dyDescent="0.2">
      <c r="C138" s="47"/>
      <c r="D138" s="47"/>
      <c r="E138" s="47"/>
      <c r="F138" s="47"/>
      <c r="G138" s="47"/>
      <c r="H138" s="47"/>
      <c r="I138" s="47"/>
      <c r="J138" s="47"/>
      <c r="K138" s="47"/>
      <c r="L138" s="47"/>
      <c r="M138" s="47"/>
      <c r="N138" s="47"/>
      <c r="O138" s="47"/>
      <c r="P138" s="47"/>
    </row>
    <row r="139" spans="1:16" x14ac:dyDescent="0.2">
      <c r="C139" s="47"/>
      <c r="D139" s="47"/>
      <c r="E139" s="47"/>
      <c r="F139" s="47"/>
      <c r="G139" s="47"/>
      <c r="H139" s="47"/>
      <c r="I139" s="47"/>
      <c r="J139" s="47"/>
      <c r="K139" s="47"/>
      <c r="L139" s="47"/>
      <c r="M139" s="47"/>
      <c r="N139" s="47"/>
      <c r="O139" s="47"/>
      <c r="P139" s="47"/>
    </row>
    <row r="140" spans="1:16" x14ac:dyDescent="0.2">
      <c r="A140" s="74"/>
      <c r="C140" s="47"/>
      <c r="D140" s="47"/>
      <c r="E140" s="47"/>
      <c r="F140" s="47"/>
      <c r="G140" s="47"/>
      <c r="H140" s="47"/>
      <c r="I140" s="47"/>
      <c r="J140" s="47"/>
      <c r="K140" s="47"/>
      <c r="L140" s="47"/>
      <c r="M140" s="47"/>
      <c r="N140" s="47"/>
      <c r="O140" s="47"/>
      <c r="P140" s="47"/>
    </row>
    <row r="141" spans="1:16" x14ac:dyDescent="0.2">
      <c r="C141" s="47"/>
      <c r="D141" s="47"/>
      <c r="E141" s="47"/>
      <c r="F141" s="47"/>
      <c r="G141" s="47"/>
      <c r="H141" s="47"/>
      <c r="I141" s="47"/>
      <c r="J141" s="47"/>
      <c r="K141" s="47"/>
      <c r="L141" s="47"/>
      <c r="M141" s="47"/>
      <c r="N141" s="47"/>
      <c r="O141" s="47"/>
      <c r="P141" s="47"/>
    </row>
    <row r="142" spans="1:16" x14ac:dyDescent="0.2">
      <c r="C142" s="47"/>
      <c r="D142" s="47"/>
      <c r="E142" s="47"/>
      <c r="F142" s="47"/>
      <c r="G142" s="47"/>
      <c r="H142" s="47"/>
      <c r="I142" s="47"/>
      <c r="J142" s="47"/>
      <c r="K142" s="47"/>
      <c r="L142" s="47"/>
      <c r="M142" s="47"/>
      <c r="N142" s="47"/>
      <c r="O142" s="47"/>
      <c r="P142" s="47"/>
    </row>
    <row r="143" spans="1:16" x14ac:dyDescent="0.2">
      <c r="C143" s="47"/>
      <c r="D143" s="47"/>
      <c r="E143" s="47"/>
      <c r="F143" s="47"/>
      <c r="G143" s="47"/>
      <c r="H143" s="47"/>
      <c r="I143" s="47"/>
      <c r="J143" s="47"/>
      <c r="K143" s="47"/>
      <c r="L143" s="47"/>
      <c r="M143" s="47"/>
      <c r="N143" s="47"/>
      <c r="O143" s="47"/>
      <c r="P143" s="47"/>
    </row>
    <row r="144" spans="1:16" x14ac:dyDescent="0.2">
      <c r="C144" s="47"/>
      <c r="D144" s="47"/>
      <c r="E144" s="47"/>
      <c r="F144" s="47"/>
      <c r="G144" s="47"/>
      <c r="H144" s="47"/>
      <c r="I144" s="47"/>
      <c r="J144" s="47"/>
      <c r="K144" s="47"/>
      <c r="L144" s="47"/>
      <c r="M144" s="47"/>
      <c r="N144" s="47"/>
      <c r="O144" s="47"/>
      <c r="P144" s="47"/>
    </row>
    <row r="145" spans="3:16" x14ac:dyDescent="0.2">
      <c r="C145" s="47"/>
      <c r="D145" s="47"/>
      <c r="E145" s="47"/>
      <c r="F145" s="47"/>
      <c r="G145" s="47"/>
      <c r="H145" s="47"/>
      <c r="I145" s="47"/>
      <c r="J145" s="47"/>
      <c r="K145" s="47"/>
      <c r="L145" s="47"/>
      <c r="M145" s="47"/>
      <c r="N145" s="47"/>
      <c r="O145" s="47"/>
      <c r="P145" s="47"/>
    </row>
    <row r="146" spans="3:16" x14ac:dyDescent="0.2">
      <c r="C146" s="47"/>
      <c r="D146" s="47"/>
      <c r="E146" s="47"/>
      <c r="F146" s="47"/>
      <c r="G146" s="47"/>
      <c r="H146" s="47"/>
      <c r="I146" s="47"/>
      <c r="J146" s="47"/>
      <c r="K146" s="47"/>
      <c r="L146" s="47"/>
      <c r="M146" s="47"/>
      <c r="N146" s="47"/>
      <c r="O146" s="47"/>
      <c r="P146" s="47"/>
    </row>
    <row r="147" spans="3:16" x14ac:dyDescent="0.2">
      <c r="C147" s="47"/>
      <c r="D147" s="47"/>
      <c r="E147" s="47"/>
      <c r="F147" s="47"/>
      <c r="G147" s="47"/>
      <c r="H147" s="47"/>
      <c r="I147" s="47"/>
      <c r="J147" s="47"/>
      <c r="K147" s="47"/>
      <c r="L147" s="47"/>
      <c r="M147" s="47"/>
      <c r="N147" s="47"/>
      <c r="O147" s="47"/>
      <c r="P147" s="47"/>
    </row>
    <row r="148" spans="3:16" x14ac:dyDescent="0.2">
      <c r="C148" s="47"/>
      <c r="D148" s="47"/>
      <c r="E148" s="47"/>
      <c r="F148" s="47"/>
      <c r="G148" s="47"/>
      <c r="H148" s="47"/>
      <c r="I148" s="47"/>
      <c r="J148" s="47"/>
      <c r="K148" s="47"/>
      <c r="L148" s="47"/>
      <c r="M148" s="47"/>
      <c r="N148" s="47"/>
      <c r="O148" s="47"/>
      <c r="P148" s="47"/>
    </row>
    <row r="149" spans="3:16" x14ac:dyDescent="0.2">
      <c r="C149" s="47"/>
      <c r="D149" s="47"/>
      <c r="E149" s="47"/>
      <c r="F149" s="47"/>
      <c r="G149" s="47"/>
      <c r="H149" s="47"/>
      <c r="I149" s="47"/>
      <c r="J149" s="47"/>
      <c r="K149" s="47"/>
      <c r="L149" s="47"/>
      <c r="M149" s="47"/>
      <c r="N149" s="47"/>
      <c r="O149" s="47"/>
      <c r="P149" s="47"/>
    </row>
    <row r="150" spans="3:16" x14ac:dyDescent="0.2">
      <c r="C150" s="47"/>
      <c r="D150" s="47"/>
      <c r="E150" s="47"/>
      <c r="F150" s="47"/>
      <c r="G150" s="47"/>
      <c r="H150" s="47"/>
      <c r="I150" s="47"/>
      <c r="J150" s="47"/>
      <c r="K150" s="47"/>
      <c r="L150" s="47"/>
      <c r="M150" s="47"/>
      <c r="N150" s="47"/>
      <c r="O150" s="47"/>
      <c r="P150" s="47"/>
    </row>
    <row r="151" spans="3:16" x14ac:dyDescent="0.2">
      <c r="C151" s="47"/>
      <c r="D151" s="47"/>
      <c r="E151" s="47"/>
      <c r="F151" s="47"/>
      <c r="G151" s="47"/>
      <c r="H151" s="47"/>
      <c r="I151" s="47"/>
      <c r="J151" s="47"/>
      <c r="K151" s="47"/>
      <c r="L151" s="47"/>
      <c r="M151" s="47"/>
      <c r="N151" s="47"/>
      <c r="O151" s="47"/>
      <c r="P151" s="47"/>
    </row>
    <row r="152" spans="3:16" x14ac:dyDescent="0.2">
      <c r="C152" s="47"/>
      <c r="D152" s="47"/>
      <c r="E152" s="47"/>
      <c r="F152" s="47"/>
      <c r="G152" s="47"/>
      <c r="H152" s="47"/>
      <c r="I152" s="47"/>
      <c r="J152" s="47"/>
      <c r="K152" s="47"/>
      <c r="L152" s="47"/>
      <c r="M152" s="47"/>
      <c r="N152" s="47"/>
      <c r="O152" s="47"/>
      <c r="P152" s="47"/>
    </row>
    <row r="153" spans="3:16" x14ac:dyDescent="0.2">
      <c r="C153" s="47"/>
      <c r="D153" s="47"/>
      <c r="E153" s="47"/>
      <c r="F153" s="47"/>
      <c r="G153" s="47"/>
      <c r="H153" s="47"/>
      <c r="I153" s="47"/>
      <c r="J153" s="47"/>
      <c r="K153" s="47"/>
      <c r="L153" s="47"/>
      <c r="M153" s="47"/>
      <c r="N153" s="47"/>
      <c r="O153" s="47"/>
      <c r="P153" s="47"/>
    </row>
    <row r="154" spans="3:16" x14ac:dyDescent="0.2">
      <c r="C154" s="47"/>
      <c r="D154" s="47"/>
      <c r="E154" s="47"/>
      <c r="F154" s="47"/>
      <c r="G154" s="47"/>
      <c r="H154" s="47"/>
      <c r="I154" s="47"/>
      <c r="J154" s="47"/>
      <c r="K154" s="47"/>
      <c r="L154" s="47"/>
      <c r="M154" s="47"/>
      <c r="N154" s="47"/>
      <c r="O154" s="47"/>
      <c r="P154" s="47"/>
    </row>
    <row r="155" spans="3:16" x14ac:dyDescent="0.2">
      <c r="C155" s="47"/>
      <c r="D155" s="47"/>
      <c r="E155" s="47"/>
      <c r="F155" s="47"/>
      <c r="G155" s="47"/>
      <c r="H155" s="47"/>
      <c r="I155" s="47"/>
      <c r="J155" s="47"/>
      <c r="K155" s="47"/>
      <c r="L155" s="47"/>
      <c r="M155" s="47"/>
      <c r="N155" s="47"/>
      <c r="O155" s="47"/>
      <c r="P155" s="47"/>
    </row>
    <row r="156" spans="3:16" x14ac:dyDescent="0.2">
      <c r="C156" s="47"/>
      <c r="D156" s="47"/>
      <c r="E156" s="47"/>
      <c r="F156" s="47"/>
      <c r="G156" s="47"/>
      <c r="H156" s="47"/>
      <c r="I156" s="47"/>
      <c r="J156" s="47"/>
      <c r="K156" s="47"/>
      <c r="L156" s="47"/>
      <c r="M156" s="47"/>
      <c r="N156" s="47"/>
      <c r="O156" s="47"/>
      <c r="P156" s="47"/>
    </row>
    <row r="157" spans="3:16" x14ac:dyDescent="0.2">
      <c r="C157" s="47"/>
      <c r="D157" s="47"/>
      <c r="E157" s="47"/>
      <c r="F157" s="47"/>
      <c r="G157" s="47"/>
      <c r="H157" s="47"/>
      <c r="I157" s="47"/>
      <c r="J157" s="47"/>
      <c r="K157" s="47"/>
      <c r="L157" s="47"/>
      <c r="M157" s="47"/>
      <c r="N157" s="47"/>
      <c r="O157" s="47"/>
      <c r="P157" s="47"/>
    </row>
    <row r="158" spans="3:16" x14ac:dyDescent="0.2">
      <c r="C158" s="47"/>
      <c r="D158" s="47"/>
      <c r="E158" s="47"/>
      <c r="F158" s="47"/>
      <c r="G158" s="47"/>
      <c r="H158" s="47"/>
      <c r="I158" s="47"/>
      <c r="J158" s="47"/>
      <c r="K158" s="47"/>
      <c r="L158" s="47"/>
      <c r="M158" s="47"/>
      <c r="N158" s="47"/>
      <c r="O158" s="47"/>
      <c r="P158" s="47"/>
    </row>
    <row r="159" spans="3:16" x14ac:dyDescent="0.2">
      <c r="C159" s="47"/>
      <c r="D159" s="47"/>
      <c r="E159" s="47"/>
      <c r="F159" s="47"/>
      <c r="G159" s="47"/>
      <c r="H159" s="47"/>
      <c r="I159" s="47"/>
      <c r="J159" s="47"/>
      <c r="K159" s="47"/>
      <c r="L159" s="47"/>
      <c r="M159" s="47"/>
      <c r="N159" s="47"/>
      <c r="O159" s="47"/>
      <c r="P159" s="47"/>
    </row>
    <row r="160" spans="3:16" x14ac:dyDescent="0.2">
      <c r="C160" s="47"/>
      <c r="D160" s="47"/>
      <c r="E160" s="47"/>
      <c r="F160" s="47"/>
      <c r="G160" s="47"/>
      <c r="H160" s="47"/>
      <c r="I160" s="47"/>
      <c r="J160" s="47"/>
      <c r="K160" s="47"/>
      <c r="L160" s="47"/>
      <c r="M160" s="47"/>
      <c r="N160" s="47"/>
      <c r="O160" s="47"/>
      <c r="P160" s="47"/>
    </row>
    <row r="161" spans="3:16" x14ac:dyDescent="0.2">
      <c r="C161" s="47"/>
      <c r="D161" s="47"/>
      <c r="E161" s="47"/>
      <c r="F161" s="47"/>
      <c r="G161" s="47"/>
      <c r="H161" s="47"/>
      <c r="I161" s="47"/>
      <c r="J161" s="47"/>
      <c r="K161" s="47"/>
      <c r="L161" s="47"/>
      <c r="M161" s="47"/>
      <c r="N161" s="47"/>
      <c r="O161" s="47"/>
      <c r="P161" s="47"/>
    </row>
    <row r="162" spans="3:16" x14ac:dyDescent="0.2">
      <c r="C162" s="47"/>
      <c r="D162" s="47"/>
      <c r="E162" s="47"/>
      <c r="F162" s="47"/>
      <c r="G162" s="47"/>
      <c r="H162" s="47"/>
      <c r="I162" s="47"/>
      <c r="J162" s="47"/>
      <c r="K162" s="47"/>
      <c r="L162" s="47"/>
      <c r="M162" s="47"/>
      <c r="N162" s="47"/>
      <c r="O162" s="47"/>
      <c r="P162" s="47"/>
    </row>
    <row r="163" spans="3:16" x14ac:dyDescent="0.2">
      <c r="C163" s="47"/>
      <c r="D163" s="47"/>
      <c r="E163" s="47"/>
      <c r="F163" s="47"/>
      <c r="G163" s="47"/>
      <c r="H163" s="47"/>
      <c r="I163" s="47"/>
      <c r="J163" s="47"/>
      <c r="K163" s="47"/>
      <c r="L163" s="47"/>
      <c r="M163" s="47"/>
      <c r="N163" s="47"/>
      <c r="O163" s="47"/>
      <c r="P163" s="47"/>
    </row>
    <row r="164" spans="3:16" x14ac:dyDescent="0.2">
      <c r="C164" s="47"/>
      <c r="D164" s="47"/>
      <c r="E164" s="47"/>
      <c r="F164" s="47"/>
      <c r="G164" s="47"/>
      <c r="H164" s="47"/>
      <c r="I164" s="47"/>
      <c r="J164" s="47"/>
      <c r="K164" s="47"/>
      <c r="L164" s="47"/>
      <c r="M164" s="47"/>
      <c r="N164" s="47"/>
      <c r="O164" s="47"/>
      <c r="P164" s="47"/>
    </row>
    <row r="165" spans="3:16" x14ac:dyDescent="0.2">
      <c r="C165" s="47"/>
      <c r="D165" s="47"/>
      <c r="E165" s="47"/>
      <c r="F165" s="47"/>
      <c r="G165" s="47"/>
      <c r="H165" s="47"/>
      <c r="I165" s="47"/>
      <c r="J165" s="47"/>
      <c r="K165" s="47"/>
      <c r="L165" s="47"/>
      <c r="M165" s="47"/>
      <c r="N165" s="47"/>
      <c r="O165" s="47"/>
      <c r="P165" s="47"/>
    </row>
    <row r="166" spans="3:16" x14ac:dyDescent="0.2">
      <c r="C166" s="47"/>
      <c r="D166" s="47"/>
      <c r="E166" s="47"/>
      <c r="F166" s="47"/>
      <c r="G166" s="47"/>
      <c r="H166" s="47"/>
      <c r="I166" s="47"/>
      <c r="J166" s="47"/>
      <c r="K166" s="47"/>
      <c r="L166" s="47"/>
      <c r="M166" s="47"/>
      <c r="N166" s="47"/>
      <c r="O166" s="47"/>
      <c r="P166" s="47"/>
    </row>
    <row r="167" spans="3:16" x14ac:dyDescent="0.2">
      <c r="C167" s="47"/>
      <c r="D167" s="47"/>
      <c r="E167" s="47"/>
      <c r="F167" s="47"/>
      <c r="G167" s="47"/>
      <c r="H167" s="47"/>
      <c r="I167" s="47"/>
      <c r="J167" s="47"/>
      <c r="K167" s="47"/>
      <c r="L167" s="47"/>
      <c r="M167" s="47"/>
      <c r="N167" s="47"/>
      <c r="O167" s="47"/>
      <c r="P167" s="47"/>
    </row>
    <row r="168" spans="3:16" x14ac:dyDescent="0.2">
      <c r="C168" s="47"/>
      <c r="D168" s="47"/>
      <c r="E168" s="47"/>
      <c r="F168" s="47"/>
      <c r="G168" s="47"/>
      <c r="H168" s="47"/>
      <c r="I168" s="47"/>
      <c r="J168" s="47"/>
      <c r="K168" s="47"/>
      <c r="L168" s="47"/>
      <c r="M168" s="47"/>
      <c r="N168" s="47"/>
      <c r="O168" s="47"/>
      <c r="P168" s="47"/>
    </row>
    <row r="169" spans="3:16" x14ac:dyDescent="0.2">
      <c r="C169" s="47"/>
      <c r="D169" s="47"/>
      <c r="E169" s="47"/>
      <c r="F169" s="47"/>
      <c r="G169" s="47"/>
      <c r="H169" s="47"/>
      <c r="I169" s="47"/>
      <c r="J169" s="47"/>
      <c r="K169" s="47"/>
      <c r="L169" s="47"/>
      <c r="M169" s="47"/>
      <c r="N169" s="47"/>
      <c r="O169" s="47"/>
      <c r="P169" s="47"/>
    </row>
    <row r="170" spans="3:16" x14ac:dyDescent="0.2">
      <c r="C170" s="47"/>
      <c r="D170" s="47"/>
      <c r="E170" s="47"/>
      <c r="F170" s="47"/>
      <c r="G170" s="47"/>
      <c r="H170" s="47"/>
      <c r="I170" s="47"/>
      <c r="J170" s="47"/>
      <c r="K170" s="47"/>
      <c r="L170" s="47"/>
      <c r="M170" s="47"/>
      <c r="N170" s="47"/>
      <c r="O170" s="47"/>
      <c r="P170" s="47"/>
    </row>
    <row r="171" spans="3:16" x14ac:dyDescent="0.2">
      <c r="C171" s="47"/>
      <c r="D171" s="47"/>
      <c r="E171" s="47"/>
      <c r="F171" s="47"/>
      <c r="G171" s="47"/>
      <c r="H171" s="47"/>
      <c r="I171" s="47"/>
      <c r="J171" s="47"/>
      <c r="K171" s="47"/>
      <c r="L171" s="47"/>
      <c r="M171" s="47"/>
      <c r="N171" s="47"/>
      <c r="O171" s="47"/>
      <c r="P171" s="47"/>
    </row>
    <row r="172" spans="3:16" x14ac:dyDescent="0.2">
      <c r="C172" s="47"/>
      <c r="D172" s="47"/>
      <c r="E172" s="47"/>
      <c r="F172" s="47"/>
      <c r="G172" s="47"/>
      <c r="H172" s="47"/>
      <c r="I172" s="47"/>
      <c r="J172" s="47"/>
      <c r="K172" s="47"/>
      <c r="L172" s="47"/>
      <c r="M172" s="47"/>
      <c r="N172" s="47"/>
      <c r="O172" s="47"/>
      <c r="P172" s="47"/>
    </row>
    <row r="173" spans="3:16" x14ac:dyDescent="0.2">
      <c r="C173" s="47"/>
      <c r="D173" s="47"/>
      <c r="E173" s="47"/>
      <c r="F173" s="47"/>
      <c r="G173" s="47"/>
      <c r="H173" s="47"/>
      <c r="I173" s="47"/>
      <c r="J173" s="47"/>
      <c r="K173" s="47"/>
      <c r="L173" s="47"/>
      <c r="M173" s="47"/>
      <c r="N173" s="47"/>
      <c r="O173" s="47"/>
      <c r="P173" s="47"/>
    </row>
    <row r="174" spans="3:16" x14ac:dyDescent="0.2">
      <c r="C174" s="47"/>
      <c r="D174" s="47"/>
      <c r="E174" s="47"/>
      <c r="F174" s="47"/>
      <c r="G174" s="47"/>
      <c r="H174" s="47"/>
      <c r="I174" s="47"/>
      <c r="J174" s="47"/>
      <c r="K174" s="47"/>
      <c r="L174" s="47"/>
      <c r="M174" s="47"/>
      <c r="N174" s="47"/>
      <c r="O174" s="47"/>
      <c r="P174" s="47"/>
    </row>
    <row r="175" spans="3:16" x14ac:dyDescent="0.2">
      <c r="C175" s="47"/>
      <c r="D175" s="47"/>
      <c r="E175" s="47"/>
      <c r="F175" s="47"/>
      <c r="G175" s="47"/>
      <c r="H175" s="47"/>
      <c r="I175" s="47"/>
      <c r="J175" s="47"/>
      <c r="K175" s="47"/>
      <c r="L175" s="47"/>
      <c r="M175" s="47"/>
      <c r="N175" s="47"/>
      <c r="O175" s="47"/>
      <c r="P175" s="47"/>
    </row>
    <row r="176" spans="3:16" x14ac:dyDescent="0.2">
      <c r="C176" s="47"/>
      <c r="D176" s="47"/>
      <c r="E176" s="47"/>
      <c r="F176" s="47"/>
      <c r="G176" s="47"/>
      <c r="H176" s="47"/>
      <c r="I176" s="47"/>
      <c r="J176" s="47"/>
      <c r="K176" s="47"/>
      <c r="L176" s="47"/>
      <c r="M176" s="47"/>
      <c r="N176" s="47"/>
      <c r="O176" s="47"/>
      <c r="P176" s="47"/>
    </row>
    <row r="177" spans="3:16" x14ac:dyDescent="0.2">
      <c r="C177" s="47"/>
      <c r="D177" s="47"/>
      <c r="E177" s="47"/>
      <c r="F177" s="47"/>
      <c r="G177" s="47"/>
      <c r="H177" s="47"/>
      <c r="I177" s="47"/>
      <c r="J177" s="47"/>
      <c r="K177" s="47"/>
      <c r="L177" s="47"/>
      <c r="M177" s="47"/>
      <c r="N177" s="47"/>
      <c r="O177" s="47"/>
      <c r="P177" s="47"/>
    </row>
    <row r="178" spans="3:16" x14ac:dyDescent="0.2">
      <c r="C178" s="47"/>
      <c r="D178" s="47"/>
      <c r="E178" s="47"/>
      <c r="F178" s="47"/>
      <c r="G178" s="47"/>
      <c r="H178" s="47"/>
      <c r="I178" s="47"/>
      <c r="J178" s="47"/>
      <c r="K178" s="47"/>
      <c r="L178" s="47"/>
      <c r="M178" s="47"/>
      <c r="N178" s="47"/>
      <c r="O178" s="47"/>
      <c r="P178" s="47"/>
    </row>
    <row r="179" spans="3:16" x14ac:dyDescent="0.2">
      <c r="C179" s="47"/>
      <c r="D179" s="47"/>
      <c r="E179" s="47"/>
      <c r="F179" s="47"/>
      <c r="G179" s="47"/>
      <c r="H179" s="47"/>
      <c r="I179" s="47"/>
      <c r="J179" s="47"/>
      <c r="K179" s="47"/>
      <c r="L179" s="47"/>
      <c r="M179" s="47"/>
      <c r="N179" s="47"/>
      <c r="O179" s="47"/>
      <c r="P179" s="47"/>
    </row>
    <row r="180" spans="3:16" x14ac:dyDescent="0.2">
      <c r="C180" s="47"/>
      <c r="D180" s="47"/>
      <c r="E180" s="47"/>
      <c r="F180" s="47"/>
      <c r="G180" s="47"/>
      <c r="H180" s="47"/>
      <c r="I180" s="47"/>
      <c r="J180" s="47"/>
      <c r="K180" s="47"/>
      <c r="L180" s="47"/>
      <c r="M180" s="47"/>
      <c r="N180" s="47"/>
      <c r="O180" s="47"/>
      <c r="P180" s="47"/>
    </row>
    <row r="181" spans="3:16" x14ac:dyDescent="0.2">
      <c r="C181" s="47"/>
      <c r="D181" s="47"/>
      <c r="E181" s="47"/>
      <c r="F181" s="47"/>
      <c r="G181" s="47"/>
      <c r="H181" s="47"/>
      <c r="I181" s="47"/>
      <c r="J181" s="47"/>
      <c r="K181" s="47"/>
      <c r="L181" s="47"/>
      <c r="M181" s="47"/>
      <c r="N181" s="47"/>
      <c r="O181" s="47"/>
      <c r="P181" s="47"/>
    </row>
    <row r="182" spans="3:16" x14ac:dyDescent="0.2">
      <c r="C182" s="47"/>
      <c r="D182" s="47"/>
      <c r="E182" s="47"/>
      <c r="F182" s="47"/>
      <c r="G182" s="47"/>
      <c r="H182" s="47"/>
      <c r="I182" s="47"/>
      <c r="J182" s="47"/>
      <c r="K182" s="47"/>
      <c r="L182" s="47"/>
      <c r="M182" s="47"/>
      <c r="N182" s="47"/>
      <c r="O182" s="47"/>
      <c r="P182" s="47"/>
    </row>
    <row r="183" spans="3:16" x14ac:dyDescent="0.2">
      <c r="C183" s="47"/>
      <c r="D183" s="47"/>
      <c r="E183" s="47"/>
      <c r="F183" s="47"/>
      <c r="G183" s="47"/>
      <c r="H183" s="47"/>
      <c r="I183" s="47"/>
      <c r="J183" s="47"/>
      <c r="K183" s="47"/>
      <c r="L183" s="47"/>
      <c r="M183" s="47"/>
      <c r="N183" s="47"/>
      <c r="O183" s="47"/>
      <c r="P183" s="47"/>
    </row>
    <row r="184" spans="3:16" x14ac:dyDescent="0.2">
      <c r="C184" s="47"/>
      <c r="D184" s="47"/>
      <c r="E184" s="47"/>
      <c r="F184" s="47"/>
      <c r="G184" s="47"/>
      <c r="H184" s="47"/>
      <c r="I184" s="47"/>
      <c r="J184" s="47"/>
      <c r="K184" s="47"/>
      <c r="L184" s="47"/>
      <c r="M184" s="47"/>
      <c r="N184" s="47"/>
      <c r="O184" s="47"/>
      <c r="P184" s="47"/>
    </row>
    <row r="185" spans="3:16" x14ac:dyDescent="0.2">
      <c r="C185" s="47"/>
      <c r="D185" s="47"/>
      <c r="E185" s="47"/>
      <c r="F185" s="47"/>
      <c r="G185" s="47"/>
      <c r="H185" s="47"/>
      <c r="I185" s="47"/>
      <c r="J185" s="47"/>
      <c r="K185" s="47"/>
      <c r="L185" s="47"/>
      <c r="M185" s="47"/>
      <c r="N185" s="47"/>
      <c r="O185" s="47"/>
      <c r="P185" s="47"/>
    </row>
    <row r="186" spans="3:16" x14ac:dyDescent="0.2">
      <c r="C186" s="47"/>
      <c r="D186" s="47"/>
      <c r="E186" s="47"/>
      <c r="F186" s="47"/>
      <c r="G186" s="47"/>
      <c r="H186" s="47"/>
      <c r="I186" s="47"/>
      <c r="J186" s="47"/>
      <c r="K186" s="47"/>
      <c r="L186" s="47"/>
      <c r="M186" s="47"/>
      <c r="N186" s="47"/>
      <c r="O186" s="47"/>
      <c r="P186" s="47"/>
    </row>
    <row r="187" spans="3:16" x14ac:dyDescent="0.2">
      <c r="C187" s="47"/>
      <c r="D187" s="47"/>
      <c r="E187" s="47"/>
      <c r="F187" s="47"/>
      <c r="G187" s="47"/>
      <c r="H187" s="47"/>
      <c r="I187" s="47"/>
      <c r="J187" s="47"/>
      <c r="K187" s="47"/>
      <c r="L187" s="47"/>
      <c r="M187" s="47"/>
      <c r="N187" s="47"/>
      <c r="O187" s="47"/>
      <c r="P187" s="47"/>
    </row>
    <row r="188" spans="3:16" x14ac:dyDescent="0.2">
      <c r="C188" s="47"/>
      <c r="D188" s="47"/>
      <c r="E188" s="47"/>
      <c r="F188" s="47"/>
      <c r="G188" s="47"/>
      <c r="H188" s="47"/>
      <c r="I188" s="47"/>
      <c r="J188" s="47"/>
      <c r="K188" s="47"/>
      <c r="L188" s="47"/>
      <c r="M188" s="47"/>
      <c r="N188" s="47"/>
      <c r="O188" s="47"/>
      <c r="P188" s="47"/>
    </row>
    <row r="189" spans="3:16" x14ac:dyDescent="0.2">
      <c r="C189" s="47"/>
      <c r="D189" s="47"/>
      <c r="E189" s="47"/>
      <c r="F189" s="47"/>
      <c r="G189" s="47"/>
      <c r="H189" s="47"/>
      <c r="I189" s="47"/>
      <c r="J189" s="47"/>
      <c r="K189" s="47"/>
      <c r="L189" s="47"/>
      <c r="M189" s="47"/>
      <c r="N189" s="47"/>
      <c r="O189" s="47"/>
      <c r="P189" s="47"/>
    </row>
    <row r="190" spans="3:16" x14ac:dyDescent="0.2">
      <c r="C190" s="47"/>
      <c r="D190" s="47"/>
      <c r="E190" s="47"/>
      <c r="F190" s="47"/>
      <c r="G190" s="47"/>
      <c r="H190" s="47"/>
      <c r="I190" s="47"/>
      <c r="J190" s="47"/>
      <c r="K190" s="47"/>
      <c r="L190" s="47"/>
      <c r="M190" s="47"/>
      <c r="N190" s="47"/>
      <c r="O190" s="47"/>
      <c r="P190" s="47"/>
    </row>
    <row r="191" spans="3:16" x14ac:dyDescent="0.2">
      <c r="C191" s="47"/>
      <c r="D191" s="47"/>
      <c r="E191" s="47"/>
      <c r="F191" s="47"/>
      <c r="G191" s="47"/>
      <c r="H191" s="47"/>
      <c r="I191" s="47"/>
      <c r="J191" s="47"/>
      <c r="K191" s="47"/>
      <c r="L191" s="47"/>
      <c r="M191" s="47"/>
      <c r="N191" s="47"/>
      <c r="O191" s="47"/>
      <c r="P191" s="47"/>
    </row>
    <row r="192" spans="3:16" x14ac:dyDescent="0.2">
      <c r="C192" s="47"/>
      <c r="D192" s="47"/>
      <c r="E192" s="47"/>
      <c r="F192" s="47"/>
      <c r="G192" s="47"/>
      <c r="H192" s="47"/>
      <c r="I192" s="47"/>
      <c r="J192" s="47"/>
      <c r="K192" s="47"/>
      <c r="L192" s="47"/>
      <c r="M192" s="47"/>
      <c r="N192" s="47"/>
      <c r="O192" s="47"/>
      <c r="P192" s="47"/>
    </row>
    <row r="193" spans="3:16" x14ac:dyDescent="0.2">
      <c r="C193" s="47"/>
      <c r="D193" s="47"/>
      <c r="E193" s="47"/>
      <c r="F193" s="47"/>
      <c r="G193" s="47"/>
      <c r="H193" s="47"/>
      <c r="I193" s="47"/>
      <c r="J193" s="47"/>
      <c r="K193" s="47"/>
      <c r="L193" s="47"/>
      <c r="M193" s="47"/>
      <c r="N193" s="47"/>
      <c r="O193" s="47"/>
      <c r="P193" s="47"/>
    </row>
    <row r="194" spans="3:16" x14ac:dyDescent="0.2">
      <c r="C194" s="47"/>
      <c r="D194" s="47"/>
      <c r="E194" s="47"/>
      <c r="F194" s="47"/>
      <c r="G194" s="47"/>
      <c r="H194" s="47"/>
      <c r="I194" s="47"/>
      <c r="J194" s="47"/>
      <c r="K194" s="47"/>
      <c r="L194" s="47"/>
      <c r="M194" s="47"/>
      <c r="N194" s="47"/>
      <c r="O194" s="47"/>
      <c r="P194" s="47"/>
    </row>
    <row r="195" spans="3:16" x14ac:dyDescent="0.2">
      <c r="C195" s="47"/>
      <c r="D195" s="47"/>
      <c r="E195" s="47"/>
      <c r="F195" s="47"/>
      <c r="G195" s="47"/>
      <c r="H195" s="47"/>
      <c r="I195" s="47"/>
      <c r="J195" s="47"/>
      <c r="K195" s="47"/>
      <c r="L195" s="47"/>
      <c r="M195" s="47"/>
      <c r="N195" s="47"/>
      <c r="O195" s="47"/>
      <c r="P195" s="47"/>
    </row>
    <row r="196" spans="3:16" x14ac:dyDescent="0.2">
      <c r="C196" s="47"/>
      <c r="D196" s="47"/>
      <c r="E196" s="47"/>
      <c r="F196" s="47"/>
      <c r="G196" s="47"/>
      <c r="H196" s="47"/>
      <c r="I196" s="47"/>
      <c r="J196" s="47"/>
      <c r="K196" s="47"/>
      <c r="L196" s="47"/>
      <c r="M196" s="47"/>
      <c r="N196" s="47"/>
      <c r="O196" s="47"/>
      <c r="P196" s="47"/>
    </row>
    <row r="197" spans="3:16" x14ac:dyDescent="0.2">
      <c r="C197" s="47"/>
      <c r="D197" s="47"/>
      <c r="E197" s="47"/>
      <c r="F197" s="47"/>
      <c r="G197" s="47"/>
      <c r="H197" s="47"/>
      <c r="I197" s="47"/>
      <c r="J197" s="47"/>
      <c r="K197" s="47"/>
      <c r="L197" s="47"/>
      <c r="M197" s="47"/>
      <c r="N197" s="47"/>
      <c r="O197" s="47"/>
      <c r="P197" s="47"/>
    </row>
    <row r="198" spans="3:16" x14ac:dyDescent="0.2">
      <c r="C198" s="47"/>
      <c r="D198" s="47"/>
      <c r="E198" s="47"/>
      <c r="F198" s="47"/>
      <c r="G198" s="47"/>
      <c r="H198" s="47"/>
      <c r="I198" s="47"/>
      <c r="J198" s="47"/>
      <c r="K198" s="47"/>
      <c r="L198" s="47"/>
      <c r="M198" s="47"/>
      <c r="N198" s="47"/>
      <c r="O198" s="47"/>
      <c r="P198" s="47"/>
    </row>
    <row r="199" spans="3:16" x14ac:dyDescent="0.2">
      <c r="C199" s="47"/>
      <c r="D199" s="47"/>
      <c r="E199" s="47"/>
      <c r="F199" s="47"/>
      <c r="G199" s="47"/>
      <c r="H199" s="47"/>
      <c r="I199" s="47"/>
      <c r="J199" s="47"/>
      <c r="K199" s="47"/>
      <c r="L199" s="47"/>
      <c r="M199" s="47"/>
      <c r="N199" s="47"/>
      <c r="O199" s="47"/>
      <c r="P199" s="47"/>
    </row>
    <row r="200" spans="3:16" x14ac:dyDescent="0.2">
      <c r="C200" s="47"/>
      <c r="D200" s="47"/>
      <c r="E200" s="47"/>
      <c r="F200" s="47"/>
      <c r="G200" s="47"/>
      <c r="H200" s="47"/>
      <c r="I200" s="47"/>
      <c r="J200" s="47"/>
      <c r="K200" s="47"/>
      <c r="L200" s="47"/>
      <c r="M200" s="47"/>
      <c r="N200" s="47"/>
      <c r="O200" s="47"/>
      <c r="P200" s="47"/>
    </row>
    <row r="201" spans="3:16" x14ac:dyDescent="0.2">
      <c r="C201" s="47"/>
      <c r="D201" s="47"/>
      <c r="E201" s="47"/>
      <c r="F201" s="47"/>
      <c r="G201" s="47"/>
      <c r="H201" s="47"/>
      <c r="I201" s="47"/>
      <c r="J201" s="47"/>
      <c r="K201" s="47"/>
      <c r="L201" s="47"/>
      <c r="M201" s="47"/>
      <c r="N201" s="47"/>
      <c r="O201" s="47"/>
      <c r="P201" s="47"/>
    </row>
    <row r="202" spans="3:16" x14ac:dyDescent="0.2">
      <c r="C202" s="47"/>
      <c r="D202" s="47"/>
      <c r="E202" s="47"/>
      <c r="F202" s="47"/>
      <c r="G202" s="47"/>
      <c r="H202" s="47"/>
      <c r="I202" s="47"/>
      <c r="J202" s="47"/>
      <c r="K202" s="47"/>
      <c r="L202" s="47"/>
      <c r="M202" s="47"/>
      <c r="N202" s="47"/>
      <c r="O202" s="47"/>
      <c r="P202" s="47"/>
    </row>
    <row r="203" spans="3:16" x14ac:dyDescent="0.2">
      <c r="C203" s="47"/>
      <c r="D203" s="47"/>
      <c r="E203" s="47"/>
      <c r="F203" s="47"/>
      <c r="G203" s="47"/>
      <c r="H203" s="47"/>
      <c r="I203" s="47"/>
      <c r="J203" s="47"/>
      <c r="K203" s="47"/>
      <c r="L203" s="47"/>
      <c r="M203" s="47"/>
      <c r="N203" s="47"/>
      <c r="O203" s="47"/>
      <c r="P203" s="47"/>
    </row>
    <row r="204" spans="3:16" x14ac:dyDescent="0.2">
      <c r="C204" s="47"/>
      <c r="D204" s="47"/>
      <c r="E204" s="47"/>
      <c r="F204" s="47"/>
      <c r="G204" s="47"/>
      <c r="H204" s="47"/>
      <c r="I204" s="47"/>
      <c r="J204" s="47"/>
      <c r="K204" s="47"/>
      <c r="L204" s="47"/>
      <c r="M204" s="47"/>
      <c r="N204" s="47"/>
      <c r="O204" s="47"/>
      <c r="P204" s="47"/>
    </row>
    <row r="205" spans="3:16" x14ac:dyDescent="0.2">
      <c r="C205" s="47"/>
      <c r="D205" s="47"/>
      <c r="E205" s="47"/>
      <c r="F205" s="47"/>
      <c r="G205" s="47"/>
      <c r="H205" s="47"/>
      <c r="I205" s="47"/>
      <c r="J205" s="47"/>
      <c r="K205" s="47"/>
      <c r="L205" s="47"/>
      <c r="M205" s="47"/>
      <c r="N205" s="47"/>
      <c r="O205" s="47"/>
      <c r="P205" s="47"/>
    </row>
    <row r="206" spans="3:16" x14ac:dyDescent="0.2">
      <c r="C206" s="47"/>
      <c r="D206" s="47"/>
      <c r="E206" s="47"/>
      <c r="F206" s="47"/>
      <c r="G206" s="47"/>
      <c r="H206" s="47"/>
      <c r="I206" s="47"/>
      <c r="J206" s="47"/>
      <c r="K206" s="47"/>
      <c r="L206" s="47"/>
      <c r="M206" s="47"/>
      <c r="N206" s="47"/>
      <c r="O206" s="47"/>
      <c r="P206" s="47"/>
    </row>
    <row r="207" spans="3:16" x14ac:dyDescent="0.2">
      <c r="C207" s="47"/>
      <c r="D207" s="47"/>
      <c r="E207" s="47"/>
      <c r="F207" s="47"/>
      <c r="G207" s="47"/>
      <c r="H207" s="47"/>
      <c r="I207" s="47"/>
      <c r="J207" s="47"/>
      <c r="K207" s="47"/>
      <c r="L207" s="47"/>
      <c r="M207" s="47"/>
      <c r="N207" s="47"/>
      <c r="O207" s="47"/>
      <c r="P207" s="47"/>
    </row>
    <row r="208" spans="3:16" x14ac:dyDescent="0.2">
      <c r="C208" s="47"/>
      <c r="D208" s="47"/>
      <c r="E208" s="47"/>
      <c r="F208" s="47"/>
      <c r="G208" s="47"/>
      <c r="H208" s="47"/>
      <c r="I208" s="47"/>
      <c r="J208" s="47"/>
      <c r="K208" s="47"/>
      <c r="L208" s="47"/>
      <c r="M208" s="47"/>
      <c r="N208" s="47"/>
      <c r="O208" s="47"/>
      <c r="P208" s="47"/>
    </row>
    <row r="209" spans="3:16" x14ac:dyDescent="0.2">
      <c r="C209" s="47"/>
      <c r="D209" s="47"/>
      <c r="E209" s="47"/>
      <c r="F209" s="47"/>
      <c r="G209" s="47"/>
      <c r="H209" s="47"/>
      <c r="I209" s="47"/>
      <c r="J209" s="47"/>
      <c r="K209" s="47"/>
      <c r="L209" s="47"/>
      <c r="M209" s="47"/>
      <c r="N209" s="47"/>
      <c r="O209" s="47"/>
      <c r="P209" s="47"/>
    </row>
  </sheetData>
  <sortState xmlns:xlrd2="http://schemas.microsoft.com/office/spreadsheetml/2017/richdata2" ref="B11:U15">
    <sortCondition descending="1" ref="B1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C1:J21"/>
  <sheetViews>
    <sheetView showGridLines="0" zoomScaleNormal="100" workbookViewId="0">
      <selection activeCell="C5" sqref="C5:F15"/>
    </sheetView>
  </sheetViews>
  <sheetFormatPr defaultColWidth="9.140625" defaultRowHeight="12.75" x14ac:dyDescent="0.2"/>
  <cols>
    <col min="1" max="2" width="5.7109375" style="76" customWidth="1"/>
    <col min="3" max="3" width="50.7109375" style="76" customWidth="1"/>
    <col min="4" max="6" width="23.85546875" style="76" customWidth="1"/>
    <col min="7" max="16384" width="9.140625" style="76"/>
  </cols>
  <sheetData>
    <row r="1" spans="3:10" x14ac:dyDescent="0.2">
      <c r="C1" s="75"/>
      <c r="D1" s="75"/>
      <c r="E1" s="75"/>
      <c r="F1" s="75"/>
    </row>
    <row r="2" spans="3:10" x14ac:dyDescent="0.2">
      <c r="C2" s="30" t="s">
        <v>31</v>
      </c>
      <c r="D2" s="31"/>
      <c r="E2" s="31"/>
      <c r="F2" s="31"/>
    </row>
    <row r="3" spans="3:10" x14ac:dyDescent="0.2">
      <c r="C3" s="30" t="s">
        <v>32</v>
      </c>
      <c r="D3" s="31"/>
      <c r="E3" s="31"/>
      <c r="F3" s="31"/>
    </row>
    <row r="4" spans="3:10" x14ac:dyDescent="0.2">
      <c r="C4" s="75"/>
      <c r="D4" s="75"/>
      <c r="E4" s="75"/>
      <c r="F4" s="75"/>
    </row>
    <row r="5" spans="3:10" x14ac:dyDescent="0.2">
      <c r="C5" s="77" t="s">
        <v>208</v>
      </c>
      <c r="D5" s="78"/>
      <c r="E5" s="78"/>
      <c r="F5" s="78"/>
    </row>
    <row r="6" spans="3:10" x14ac:dyDescent="0.2">
      <c r="C6" s="79"/>
      <c r="D6" s="79"/>
      <c r="E6" s="79"/>
      <c r="F6" s="79"/>
    </row>
    <row r="7" spans="3:10" ht="38.25" x14ac:dyDescent="0.2">
      <c r="C7" s="80"/>
      <c r="D7" s="81" t="s">
        <v>33</v>
      </c>
      <c r="E7" s="81" t="s">
        <v>169</v>
      </c>
      <c r="F7" s="81" t="s">
        <v>170</v>
      </c>
      <c r="J7" s="76" t="s">
        <v>179</v>
      </c>
    </row>
    <row r="8" spans="3:10" s="44" customFormat="1" x14ac:dyDescent="0.2">
      <c r="C8" s="82" t="s">
        <v>24</v>
      </c>
      <c r="D8" s="83">
        <f>'Data T1 and Fig3'!G16/'Table 1'!$D$21</f>
        <v>6673</v>
      </c>
      <c r="E8" s="83">
        <f>'Data T1 and Fig3'!D16/'Table 1'!$D$21</f>
        <v>1506.9449999999999</v>
      </c>
      <c r="F8" s="83">
        <f>'Data T1 and Fig3'!B16/'Table 1'!$D$21</f>
        <v>537.84</v>
      </c>
      <c r="G8" s="97"/>
      <c r="H8" s="97"/>
      <c r="I8" s="97"/>
      <c r="J8" s="139">
        <f t="shared" ref="J8:J13" si="0">F8/D8*1000000</f>
        <v>80599.430540986068</v>
      </c>
    </row>
    <row r="9" spans="3:10" s="44" customFormat="1" x14ac:dyDescent="0.2">
      <c r="C9" s="84" t="s">
        <v>16</v>
      </c>
      <c r="D9" s="85">
        <f>'Data T1 and Fig3'!G17/'Table 1'!$D$21</f>
        <v>739</v>
      </c>
      <c r="E9" s="85">
        <f>'Data T1 and Fig3'!D17/'Table 1'!$D$21</f>
        <v>71.876999999999995</v>
      </c>
      <c r="F9" s="85">
        <f>'Data T1 and Fig3'!B17/'Table 1'!$D$21</f>
        <v>35.118000000000002</v>
      </c>
      <c r="G9" s="140">
        <f>D9/D$8</f>
        <v>0.11074479244717518</v>
      </c>
      <c r="H9" s="149">
        <f>F9/F$8</f>
        <v>6.529451137884873E-2</v>
      </c>
      <c r="I9" s="97"/>
      <c r="J9" s="139">
        <f t="shared" si="0"/>
        <v>47520.974289580518</v>
      </c>
    </row>
    <row r="10" spans="3:10" s="44" customFormat="1" x14ac:dyDescent="0.2">
      <c r="C10" s="86" t="s">
        <v>28</v>
      </c>
      <c r="D10" s="87">
        <f>'Data T1 and Fig3'!G18/'Table 1'!$D$21</f>
        <v>604</v>
      </c>
      <c r="E10" s="87">
        <f>'Data T1 and Fig3'!D18/'Table 1'!$D$21</f>
        <v>189.74700000000001</v>
      </c>
      <c r="F10" s="87">
        <f>'Data T1 and Fig3'!B18/'Table 1'!$D$21</f>
        <v>53.777999999999999</v>
      </c>
      <c r="G10" s="140">
        <f t="shared" ref="G10:G13" si="1">D10/D$8</f>
        <v>9.0514011688895543E-2</v>
      </c>
      <c r="H10" s="149">
        <f t="shared" ref="H9:H13" si="2">F10/F$8</f>
        <v>9.9988844265952698E-2</v>
      </c>
      <c r="I10" s="97"/>
      <c r="J10" s="139">
        <f t="shared" si="0"/>
        <v>89036.423841059601</v>
      </c>
    </row>
    <row r="11" spans="3:10" s="44" customFormat="1" ht="25.5" x14ac:dyDescent="0.2">
      <c r="C11" s="88" t="s">
        <v>29</v>
      </c>
      <c r="D11" s="89">
        <f>'Data T1 and Fig3'!G19/'Table 1'!$D$21</f>
        <v>2517</v>
      </c>
      <c r="E11" s="89">
        <f>'Data T1 and Fig3'!D19/'Table 1'!$D$21</f>
        <v>792.221</v>
      </c>
      <c r="F11" s="89">
        <f>'Data T1 and Fig3'!B19/'Table 1'!$D$21</f>
        <v>256.35599999999999</v>
      </c>
      <c r="G11" s="140">
        <f>D11/D$8</f>
        <v>0.37719166791548031</v>
      </c>
      <c r="H11" s="149">
        <f>F11/F$8</f>
        <v>0.47663989290495312</v>
      </c>
      <c r="I11" s="97"/>
      <c r="J11" s="139">
        <f t="shared" si="0"/>
        <v>101849.82121573301</v>
      </c>
    </row>
    <row r="12" spans="3:10" s="44" customFormat="1" x14ac:dyDescent="0.2">
      <c r="C12" s="88" t="s">
        <v>18</v>
      </c>
      <c r="D12" s="89">
        <f>'Data T1 and Fig3'!G20/'Table 1'!$D$21</f>
        <v>1709</v>
      </c>
      <c r="E12" s="89">
        <f>'Data T1 and Fig3'!D20/'Table 1'!$D$21</f>
        <v>300.952</v>
      </c>
      <c r="F12" s="89">
        <f>'Data T1 and Fig3'!B20/'Table 1'!$D$21</f>
        <v>105.864</v>
      </c>
      <c r="G12" s="140">
        <f t="shared" si="1"/>
        <v>0.25610669863629554</v>
      </c>
      <c r="H12" s="149">
        <f t="shared" si="2"/>
        <v>0.19683177153056672</v>
      </c>
      <c r="I12" s="97"/>
      <c r="J12" s="139">
        <f t="shared" si="0"/>
        <v>61944.997074312465</v>
      </c>
    </row>
    <row r="13" spans="3:10" s="44" customFormat="1" x14ac:dyDescent="0.2">
      <c r="C13" s="90" t="s">
        <v>19</v>
      </c>
      <c r="D13" s="91">
        <f>'Data T1 and Fig3'!G21/'Table 1'!$D$21</f>
        <v>1104</v>
      </c>
      <c r="E13" s="91">
        <f>'Data T1 and Fig3'!D21/'Table 1'!$D$21</f>
        <v>152.148</v>
      </c>
      <c r="F13" s="91">
        <f>'Data T1 and Fig3'!B21/'Table 1'!$D$21</f>
        <v>86.724999999999994</v>
      </c>
      <c r="G13" s="140">
        <f t="shared" si="1"/>
        <v>0.16544282931215346</v>
      </c>
      <c r="H13" s="149">
        <f t="shared" si="2"/>
        <v>0.16124683920868657</v>
      </c>
      <c r="I13" s="97"/>
      <c r="J13" s="139">
        <f t="shared" si="0"/>
        <v>78555.253623188401</v>
      </c>
    </row>
    <row r="14" spans="3:10" ht="21.6" customHeight="1" x14ac:dyDescent="0.2">
      <c r="C14" s="92" t="s">
        <v>168</v>
      </c>
      <c r="D14" s="75"/>
      <c r="E14" s="75"/>
      <c r="F14" s="75"/>
    </row>
    <row r="15" spans="3:10" ht="15" customHeight="1" x14ac:dyDescent="0.2">
      <c r="C15" s="49" t="s">
        <v>196</v>
      </c>
      <c r="D15" s="75"/>
      <c r="E15" s="75"/>
      <c r="F15" s="75"/>
      <c r="H15" s="93"/>
    </row>
    <row r="16" spans="3:10" x14ac:dyDescent="0.2">
      <c r="C16" s="75"/>
      <c r="D16" s="75"/>
      <c r="E16" s="75"/>
      <c r="F16" s="75"/>
    </row>
    <row r="17" spans="3:9" x14ac:dyDescent="0.2">
      <c r="C17" s="75"/>
      <c r="D17" s="75"/>
      <c r="E17" s="75"/>
      <c r="F17" s="75"/>
      <c r="I17" s="93"/>
    </row>
    <row r="18" spans="3:9" x14ac:dyDescent="0.2">
      <c r="C18" s="94"/>
      <c r="D18" s="95"/>
      <c r="E18" s="75"/>
      <c r="F18" s="75"/>
    </row>
    <row r="19" spans="3:9" x14ac:dyDescent="0.2">
      <c r="C19" s="96"/>
      <c r="D19" s="97"/>
      <c r="E19" s="97"/>
      <c r="F19" s="97"/>
    </row>
    <row r="21" spans="3:9" x14ac:dyDescent="0.2">
      <c r="C21" s="98" t="s">
        <v>162</v>
      </c>
      <c r="D21" s="98">
        <v>1000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R88"/>
  <sheetViews>
    <sheetView showGridLines="0" zoomScaleNormal="100" workbookViewId="0">
      <selection activeCell="C44" sqref="C44"/>
    </sheetView>
  </sheetViews>
  <sheetFormatPr defaultColWidth="9.140625" defaultRowHeight="12.75" x14ac:dyDescent="0.2"/>
  <cols>
    <col min="1" max="2" width="5.7109375" style="76" customWidth="1"/>
    <col min="3" max="3" width="52.7109375" style="76" customWidth="1"/>
    <col min="4" max="4" width="3.7109375" style="76" customWidth="1"/>
    <col min="5" max="16384" width="9.140625" style="76"/>
  </cols>
  <sheetData>
    <row r="1" spans="1:18" x14ac:dyDescent="0.2">
      <c r="A1" s="75"/>
      <c r="B1" s="75"/>
      <c r="C1" s="75"/>
      <c r="D1" s="75"/>
      <c r="E1" s="75"/>
    </row>
    <row r="2" spans="1:18" x14ac:dyDescent="0.2">
      <c r="A2" s="75"/>
      <c r="B2" s="75"/>
      <c r="C2" s="30" t="s">
        <v>31</v>
      </c>
      <c r="D2" s="31"/>
      <c r="E2" s="31"/>
      <c r="F2" s="31"/>
      <c r="G2" s="31"/>
      <c r="H2" s="31"/>
      <c r="I2" s="31"/>
      <c r="J2" s="31"/>
      <c r="K2" s="31"/>
      <c r="O2" s="31"/>
      <c r="P2" s="31"/>
    </row>
    <row r="3" spans="1:18" x14ac:dyDescent="0.2">
      <c r="A3" s="75"/>
      <c r="B3" s="75"/>
      <c r="C3" s="30" t="s">
        <v>32</v>
      </c>
      <c r="D3" s="31"/>
      <c r="E3" s="31"/>
      <c r="F3" s="31"/>
      <c r="G3" s="31"/>
      <c r="H3" s="31"/>
      <c r="I3" s="31"/>
      <c r="J3" s="31"/>
      <c r="K3" s="31"/>
      <c r="O3" s="31"/>
      <c r="P3" s="31"/>
    </row>
    <row r="4" spans="1:18" x14ac:dyDescent="0.2">
      <c r="A4" s="75"/>
      <c r="B4" s="75"/>
      <c r="C4" s="79"/>
      <c r="D4" s="75"/>
      <c r="E4" s="75"/>
      <c r="R4" s="99"/>
    </row>
    <row r="5" spans="1:18" x14ac:dyDescent="0.2">
      <c r="A5" s="75"/>
      <c r="B5" s="75"/>
      <c r="C5" s="79"/>
      <c r="D5" s="75"/>
      <c r="E5" s="75"/>
      <c r="R5" s="99"/>
    </row>
    <row r="6" spans="1:18" x14ac:dyDescent="0.2">
      <c r="A6" s="75"/>
      <c r="B6" s="75"/>
      <c r="C6" s="79"/>
      <c r="D6" s="75"/>
      <c r="E6" s="75"/>
      <c r="R6" s="99"/>
    </row>
    <row r="7" spans="1:18" x14ac:dyDescent="0.2">
      <c r="A7" s="75"/>
      <c r="B7" s="75"/>
      <c r="C7" s="79"/>
      <c r="D7" s="75"/>
      <c r="E7" s="75"/>
      <c r="R7" s="99"/>
    </row>
    <row r="8" spans="1:18" x14ac:dyDescent="0.2">
      <c r="A8" s="75"/>
      <c r="B8" s="75"/>
      <c r="C8" s="79"/>
      <c r="D8" s="75"/>
      <c r="E8" s="75"/>
      <c r="R8" s="99"/>
    </row>
    <row r="9" spans="1:18" x14ac:dyDescent="0.2">
      <c r="A9" s="75"/>
      <c r="B9" s="75"/>
      <c r="C9" s="79"/>
      <c r="D9" s="75"/>
      <c r="E9" s="75"/>
      <c r="R9" s="99"/>
    </row>
    <row r="10" spans="1:18" x14ac:dyDescent="0.2">
      <c r="A10" s="75"/>
      <c r="B10" s="75"/>
      <c r="C10" s="79"/>
      <c r="D10" s="75"/>
      <c r="E10" s="75"/>
      <c r="R10" s="99"/>
    </row>
    <row r="11" spans="1:18" x14ac:dyDescent="0.2">
      <c r="A11" s="75"/>
      <c r="B11" s="75"/>
      <c r="C11" s="79"/>
      <c r="D11" s="75"/>
      <c r="E11" s="75"/>
      <c r="R11" s="99"/>
    </row>
    <row r="12" spans="1:18" x14ac:dyDescent="0.2">
      <c r="A12" s="75"/>
      <c r="B12" s="75"/>
      <c r="C12" s="79"/>
      <c r="D12" s="75"/>
      <c r="E12" s="75"/>
      <c r="R12" s="99"/>
    </row>
    <row r="13" spans="1:18" x14ac:dyDescent="0.2">
      <c r="A13" s="75"/>
      <c r="B13" s="75"/>
      <c r="C13" s="79"/>
      <c r="D13" s="75"/>
      <c r="E13" s="75"/>
      <c r="R13" s="99"/>
    </row>
    <row r="14" spans="1:18" x14ac:dyDescent="0.2">
      <c r="A14" s="75"/>
      <c r="B14" s="75"/>
      <c r="C14" s="79"/>
      <c r="D14" s="75"/>
      <c r="E14" s="75"/>
      <c r="R14" s="99"/>
    </row>
    <row r="15" spans="1:18" x14ac:dyDescent="0.2">
      <c r="A15" s="75"/>
      <c r="B15" s="75"/>
      <c r="C15" s="79"/>
      <c r="D15" s="75"/>
      <c r="E15" s="75"/>
      <c r="R15" s="99"/>
    </row>
    <row r="16" spans="1:18" x14ac:dyDescent="0.2">
      <c r="A16" s="75"/>
      <c r="B16" s="75"/>
      <c r="C16" s="79"/>
      <c r="D16" s="75"/>
      <c r="E16" s="75"/>
      <c r="R16" s="99"/>
    </row>
    <row r="17" spans="1:18" x14ac:dyDescent="0.2">
      <c r="A17" s="75"/>
      <c r="B17" s="75"/>
      <c r="C17" s="79"/>
      <c r="D17" s="75"/>
      <c r="E17" s="75"/>
      <c r="R17" s="99"/>
    </row>
    <row r="18" spans="1:18" x14ac:dyDescent="0.2">
      <c r="A18" s="75"/>
      <c r="B18" s="75"/>
      <c r="C18" s="79"/>
      <c r="D18" s="75"/>
      <c r="E18" s="75"/>
      <c r="R18" s="99"/>
    </row>
    <row r="19" spans="1:18" x14ac:dyDescent="0.2">
      <c r="A19" s="75"/>
      <c r="B19" s="75"/>
      <c r="C19" s="79"/>
      <c r="D19" s="75"/>
      <c r="E19" s="75"/>
      <c r="R19" s="99"/>
    </row>
    <row r="20" spans="1:18" x14ac:dyDescent="0.2">
      <c r="A20" s="75"/>
      <c r="B20" s="75"/>
      <c r="C20" s="79"/>
      <c r="D20" s="75"/>
      <c r="E20" s="75"/>
      <c r="R20" s="99"/>
    </row>
    <row r="21" spans="1:18" x14ac:dyDescent="0.2">
      <c r="A21" s="75"/>
      <c r="B21" s="75"/>
      <c r="C21" s="79"/>
      <c r="D21" s="75"/>
      <c r="E21" s="75"/>
      <c r="R21" s="99"/>
    </row>
    <row r="22" spans="1:18" x14ac:dyDescent="0.2">
      <c r="A22" s="75"/>
      <c r="B22" s="75"/>
      <c r="C22" s="79"/>
      <c r="D22" s="75"/>
      <c r="E22" s="75"/>
      <c r="R22" s="99"/>
    </row>
    <row r="23" spans="1:18" x14ac:dyDescent="0.2">
      <c r="A23" s="75"/>
      <c r="B23" s="75"/>
      <c r="C23" s="79"/>
      <c r="D23" s="75"/>
      <c r="E23" s="75"/>
      <c r="R23" s="99"/>
    </row>
    <row r="24" spans="1:18" x14ac:dyDescent="0.2">
      <c r="A24" s="75"/>
      <c r="B24" s="75"/>
      <c r="C24" s="79"/>
      <c r="D24" s="75"/>
      <c r="E24" s="75"/>
      <c r="R24" s="99"/>
    </row>
    <row r="25" spans="1:18" x14ac:dyDescent="0.2">
      <c r="A25" s="75"/>
      <c r="B25" s="75"/>
      <c r="C25" s="79"/>
      <c r="D25" s="75"/>
      <c r="E25" s="75"/>
      <c r="R25" s="99"/>
    </row>
    <row r="26" spans="1:18" x14ac:dyDescent="0.2">
      <c r="A26" s="75"/>
      <c r="B26" s="75"/>
      <c r="C26" s="79"/>
      <c r="D26" s="75"/>
      <c r="E26" s="75"/>
      <c r="R26" s="99"/>
    </row>
    <row r="27" spans="1:18" x14ac:dyDescent="0.2">
      <c r="A27" s="75"/>
      <c r="B27" s="75"/>
      <c r="C27" s="79"/>
      <c r="D27" s="75"/>
      <c r="E27" s="75"/>
      <c r="R27" s="99"/>
    </row>
    <row r="28" spans="1:18" x14ac:dyDescent="0.2">
      <c r="A28" s="75"/>
      <c r="B28" s="75"/>
      <c r="C28" s="79"/>
      <c r="D28" s="75"/>
      <c r="E28" s="75"/>
      <c r="R28" s="99"/>
    </row>
    <row r="29" spans="1:18" x14ac:dyDescent="0.2">
      <c r="A29" s="75"/>
      <c r="B29" s="75"/>
      <c r="C29" s="79"/>
      <c r="D29" s="75"/>
      <c r="E29" s="75"/>
      <c r="R29" s="99"/>
    </row>
    <row r="30" spans="1:18" x14ac:dyDescent="0.2">
      <c r="A30" s="75"/>
      <c r="B30" s="75"/>
      <c r="C30" s="79"/>
      <c r="D30" s="75"/>
      <c r="E30" s="75"/>
      <c r="R30" s="99"/>
    </row>
    <row r="31" spans="1:18" x14ac:dyDescent="0.2">
      <c r="A31" s="75"/>
      <c r="B31" s="75"/>
      <c r="C31" s="79"/>
      <c r="D31" s="75"/>
      <c r="E31" s="75"/>
      <c r="R31" s="99"/>
    </row>
    <row r="32" spans="1:18" x14ac:dyDescent="0.2">
      <c r="A32" s="75"/>
      <c r="B32" s="75"/>
      <c r="C32" s="79"/>
      <c r="D32" s="75"/>
      <c r="E32" s="75"/>
      <c r="R32" s="99"/>
    </row>
    <row r="33" spans="1:18" x14ac:dyDescent="0.2">
      <c r="A33" s="75"/>
      <c r="B33" s="75"/>
      <c r="C33" s="79"/>
      <c r="D33" s="75"/>
      <c r="E33" s="75"/>
      <c r="R33" s="99"/>
    </row>
    <row r="34" spans="1:18" x14ac:dyDescent="0.2">
      <c r="A34" s="75"/>
      <c r="B34" s="75"/>
      <c r="C34" s="79"/>
      <c r="D34" s="75"/>
      <c r="E34" s="75"/>
      <c r="R34" s="99"/>
    </row>
    <row r="35" spans="1:18" x14ac:dyDescent="0.2">
      <c r="A35" s="75"/>
      <c r="B35" s="75"/>
      <c r="C35" s="79"/>
      <c r="D35" s="75"/>
      <c r="E35" s="75"/>
      <c r="R35" s="99"/>
    </row>
    <row r="36" spans="1:18" x14ac:dyDescent="0.2">
      <c r="A36" s="75"/>
      <c r="B36" s="75"/>
      <c r="C36" s="79"/>
      <c r="D36" s="75"/>
      <c r="E36" s="75"/>
      <c r="R36" s="99"/>
    </row>
    <row r="37" spans="1:18" x14ac:dyDescent="0.2">
      <c r="A37" s="75"/>
      <c r="B37" s="75"/>
      <c r="C37" s="79"/>
      <c r="D37" s="75"/>
      <c r="E37" s="75"/>
      <c r="R37" s="99"/>
    </row>
    <row r="38" spans="1:18" x14ac:dyDescent="0.2">
      <c r="A38" s="75"/>
      <c r="B38" s="75"/>
      <c r="C38" s="79"/>
      <c r="D38" s="75"/>
      <c r="E38" s="75"/>
      <c r="R38" s="99"/>
    </row>
    <row r="39" spans="1:18" x14ac:dyDescent="0.2">
      <c r="A39" s="75"/>
      <c r="B39" s="75"/>
      <c r="C39" s="79"/>
      <c r="D39" s="75"/>
      <c r="E39" s="75"/>
      <c r="R39" s="99"/>
    </row>
    <row r="40" spans="1:18" x14ac:dyDescent="0.2">
      <c r="A40" s="75"/>
      <c r="B40" s="48" t="s">
        <v>168</v>
      </c>
      <c r="C40" s="79"/>
      <c r="D40" s="75"/>
      <c r="E40" s="75"/>
      <c r="R40" s="99"/>
    </row>
    <row r="41" spans="1:18" x14ac:dyDescent="0.2">
      <c r="A41" s="75"/>
      <c r="B41" s="129" t="s">
        <v>196</v>
      </c>
      <c r="C41" s="79"/>
      <c r="D41" s="75"/>
      <c r="E41" s="75"/>
      <c r="R41" s="99"/>
    </row>
    <row r="42" spans="1:18" x14ac:dyDescent="0.2">
      <c r="A42" s="75"/>
      <c r="B42" s="75"/>
      <c r="C42" s="79"/>
      <c r="D42" s="75"/>
      <c r="E42" s="75"/>
      <c r="R42" s="99"/>
    </row>
    <row r="43" spans="1:18" s="100" customFormat="1" x14ac:dyDescent="0.2">
      <c r="A43" s="78"/>
      <c r="B43" s="78"/>
      <c r="C43" s="77" t="s">
        <v>209</v>
      </c>
      <c r="D43" s="78"/>
      <c r="E43" s="78"/>
      <c r="H43" s="101"/>
      <c r="R43" s="99"/>
    </row>
    <row r="44" spans="1:18" s="103" customFormat="1" x14ac:dyDescent="0.2">
      <c r="A44" s="102"/>
      <c r="B44" s="102"/>
      <c r="C44" s="3" t="s">
        <v>25</v>
      </c>
      <c r="D44" s="102"/>
      <c r="E44" s="102"/>
      <c r="R44" s="99"/>
    </row>
    <row r="45" spans="1:18" x14ac:dyDescent="0.2">
      <c r="A45" s="75"/>
      <c r="B45" s="75"/>
      <c r="C45" s="79"/>
      <c r="D45" s="75"/>
      <c r="E45" s="75"/>
      <c r="R45" s="99"/>
    </row>
    <row r="46" spans="1:18" x14ac:dyDescent="0.2">
      <c r="A46" s="75"/>
      <c r="B46" s="75"/>
      <c r="E46" s="75"/>
      <c r="L46" s="104"/>
      <c r="R46" s="99"/>
    </row>
    <row r="47" spans="1:18" x14ac:dyDescent="0.2">
      <c r="A47" s="75"/>
      <c r="B47" s="75"/>
      <c r="C47" s="105"/>
      <c r="D47" s="106" t="s">
        <v>25</v>
      </c>
      <c r="E47" s="75"/>
      <c r="L47" s="104"/>
    </row>
    <row r="48" spans="1:18" x14ac:dyDescent="0.2">
      <c r="A48" s="75"/>
      <c r="B48" s="75"/>
      <c r="C48" s="77" t="s">
        <v>16</v>
      </c>
      <c r="D48" s="99">
        <f>'Data T1 and Fig3'!B17/'Data T1 and Fig3'!$B$16*100</f>
        <v>6.5294511378848732</v>
      </c>
      <c r="E48" s="75"/>
      <c r="L48" s="107"/>
    </row>
    <row r="49" spans="1:12" x14ac:dyDescent="0.2">
      <c r="A49" s="75"/>
      <c r="B49" s="75"/>
      <c r="C49" s="77" t="s">
        <v>17</v>
      </c>
      <c r="D49" s="99">
        <f>'Data T1 and Fig3'!B18/'Data T1 and Fig3'!$B$16*100</f>
        <v>9.9988844265952697</v>
      </c>
      <c r="E49" s="75"/>
      <c r="L49" s="107"/>
    </row>
    <row r="50" spans="1:12" x14ac:dyDescent="0.2">
      <c r="A50" s="75"/>
      <c r="B50" s="75"/>
      <c r="C50" s="77" t="s">
        <v>26</v>
      </c>
      <c r="D50" s="99">
        <f>'Data T1 and Fig3'!B19/'Data T1 and Fig3'!$B$16*100</f>
        <v>47.663989290495309</v>
      </c>
      <c r="E50" s="75"/>
      <c r="L50" s="107"/>
    </row>
    <row r="51" spans="1:12" x14ac:dyDescent="0.2">
      <c r="A51" s="75"/>
      <c r="B51" s="75"/>
      <c r="C51" s="77" t="s">
        <v>18</v>
      </c>
      <c r="D51" s="99">
        <f>'Data T1 and Fig3'!B20/'Data T1 and Fig3'!$B$16*100</f>
        <v>19.683177153056672</v>
      </c>
      <c r="E51" s="75"/>
      <c r="L51" s="107"/>
    </row>
    <row r="52" spans="1:12" x14ac:dyDescent="0.2">
      <c r="A52" s="75"/>
      <c r="B52" s="75"/>
      <c r="C52" s="77" t="s">
        <v>19</v>
      </c>
      <c r="D52" s="99">
        <f>'Data T1 and Fig3'!B21/'Data T1 and Fig3'!$B$16*100</f>
        <v>16.124683920868659</v>
      </c>
      <c r="E52" s="75"/>
      <c r="L52" s="107"/>
    </row>
    <row r="53" spans="1:12" x14ac:dyDescent="0.2">
      <c r="A53" s="75"/>
      <c r="B53" s="75"/>
      <c r="D53" s="99"/>
      <c r="E53" s="75"/>
      <c r="L53" s="107"/>
    </row>
    <row r="54" spans="1:12" ht="14.45" customHeight="1" x14ac:dyDescent="0.2">
      <c r="A54" s="75"/>
      <c r="B54" s="75"/>
      <c r="C54" s="92" t="s">
        <v>168</v>
      </c>
      <c r="D54" s="75"/>
      <c r="E54" s="75"/>
      <c r="L54" s="104"/>
    </row>
    <row r="55" spans="1:12" ht="15" customHeight="1" x14ac:dyDescent="0.2">
      <c r="A55" s="75"/>
      <c r="B55" s="75"/>
      <c r="C55" s="72" t="s">
        <v>196</v>
      </c>
      <c r="D55" s="75"/>
      <c r="E55" s="75"/>
    </row>
    <row r="56" spans="1:12" x14ac:dyDescent="0.2">
      <c r="A56" s="75"/>
      <c r="B56" s="75"/>
      <c r="C56" s="79"/>
      <c r="D56" s="75"/>
      <c r="E56" s="75"/>
    </row>
    <row r="57" spans="1:12" x14ac:dyDescent="0.2">
      <c r="C57" s="108"/>
    </row>
    <row r="58" spans="1:12" x14ac:dyDescent="0.2">
      <c r="C58" s="108"/>
    </row>
    <row r="59" spans="1:12" x14ac:dyDescent="0.2">
      <c r="C59" s="108"/>
    </row>
    <row r="60" spans="1:12" x14ac:dyDescent="0.2">
      <c r="C60" s="108"/>
    </row>
    <row r="61" spans="1:12" x14ac:dyDescent="0.2">
      <c r="C61" s="108"/>
    </row>
    <row r="62" spans="1:12" x14ac:dyDescent="0.2">
      <c r="C62" s="108"/>
    </row>
    <row r="63" spans="1:12" x14ac:dyDescent="0.2">
      <c r="C63" s="108"/>
    </row>
    <row r="64" spans="1:12" x14ac:dyDescent="0.2">
      <c r="C64" s="108"/>
    </row>
    <row r="65" spans="3:3" x14ac:dyDescent="0.2">
      <c r="C65" s="108"/>
    </row>
    <row r="66" spans="3:3" x14ac:dyDescent="0.2">
      <c r="C66" s="108"/>
    </row>
    <row r="67" spans="3:3" x14ac:dyDescent="0.2">
      <c r="C67" s="108"/>
    </row>
    <row r="68" spans="3:3" x14ac:dyDescent="0.2">
      <c r="C68" s="108"/>
    </row>
    <row r="69" spans="3:3" x14ac:dyDescent="0.2">
      <c r="C69" s="108"/>
    </row>
    <row r="70" spans="3:3" x14ac:dyDescent="0.2">
      <c r="C70" s="108"/>
    </row>
    <row r="71" spans="3:3" x14ac:dyDescent="0.2">
      <c r="C71" s="108"/>
    </row>
    <row r="72" spans="3:3" x14ac:dyDescent="0.2">
      <c r="C72" s="70"/>
    </row>
    <row r="73" spans="3:3" x14ac:dyDescent="0.2">
      <c r="C73" s="108"/>
    </row>
    <row r="74" spans="3:3" x14ac:dyDescent="0.2">
      <c r="C74" s="108"/>
    </row>
    <row r="75" spans="3:3" x14ac:dyDescent="0.2">
      <c r="C75" s="70"/>
    </row>
    <row r="76" spans="3:3" x14ac:dyDescent="0.2">
      <c r="C76" s="108"/>
    </row>
    <row r="77" spans="3:3" x14ac:dyDescent="0.2">
      <c r="C77" s="109"/>
    </row>
    <row r="78" spans="3:3" x14ac:dyDescent="0.2">
      <c r="C78" s="70"/>
    </row>
    <row r="79" spans="3:3" x14ac:dyDescent="0.2">
      <c r="C79" s="70"/>
    </row>
    <row r="80" spans="3:3" x14ac:dyDescent="0.2">
      <c r="C80" s="108"/>
    </row>
    <row r="81" spans="3:3" x14ac:dyDescent="0.2">
      <c r="C81" s="70"/>
    </row>
    <row r="82" spans="3:3" x14ac:dyDescent="0.2">
      <c r="C82" s="70"/>
    </row>
    <row r="83" spans="3:3" x14ac:dyDescent="0.2">
      <c r="C83" s="70"/>
    </row>
    <row r="84" spans="3:3" x14ac:dyDescent="0.2">
      <c r="C84" s="108"/>
    </row>
    <row r="85" spans="3:3" x14ac:dyDescent="0.2">
      <c r="C85" s="109"/>
    </row>
    <row r="86" spans="3:3" x14ac:dyDescent="0.2">
      <c r="C86" s="70"/>
    </row>
    <row r="87" spans="3:3" x14ac:dyDescent="0.2">
      <c r="C87" s="70"/>
    </row>
    <row r="88" spans="3:3" x14ac:dyDescent="0.2">
      <c r="C88" s="70"/>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sheetPr>
  <dimension ref="A2:AQ118"/>
  <sheetViews>
    <sheetView showGridLines="0" zoomScaleNormal="100" workbookViewId="0">
      <selection activeCell="AB102" sqref="AB102"/>
    </sheetView>
  </sheetViews>
  <sheetFormatPr defaultColWidth="9.140625" defaultRowHeight="12.75" x14ac:dyDescent="0.2"/>
  <cols>
    <col min="1" max="2" width="5.7109375" style="48" customWidth="1"/>
    <col min="3" max="3" width="49.140625" style="48" customWidth="1"/>
    <col min="4" max="4" width="16.85546875" style="48" customWidth="1"/>
    <col min="5" max="9" width="8.140625" style="48" customWidth="1"/>
    <col min="10" max="24" width="9" style="48" bestFit="1" customWidth="1"/>
    <col min="25" max="25" width="9.42578125" style="48" customWidth="1"/>
    <col min="26" max="16384" width="9.140625" style="48"/>
  </cols>
  <sheetData>
    <row r="2" spans="3:18" x14ac:dyDescent="0.2">
      <c r="C2" s="30" t="s">
        <v>31</v>
      </c>
      <c r="D2" s="31"/>
      <c r="E2" s="31"/>
      <c r="F2" s="31"/>
      <c r="G2" s="31"/>
      <c r="H2" s="31"/>
      <c r="I2" s="31"/>
      <c r="J2" s="31"/>
      <c r="K2" s="31"/>
      <c r="L2" s="31"/>
      <c r="M2" s="31"/>
      <c r="N2" s="31"/>
      <c r="O2" s="31"/>
      <c r="P2" s="31"/>
      <c r="Q2" s="31"/>
      <c r="R2" s="31"/>
    </row>
    <row r="3" spans="3:18" x14ac:dyDescent="0.2">
      <c r="C3" s="30" t="s">
        <v>32</v>
      </c>
      <c r="D3" s="31"/>
      <c r="E3" s="31"/>
      <c r="F3" s="31"/>
      <c r="G3" s="31"/>
      <c r="H3" s="31"/>
      <c r="I3" s="31"/>
      <c r="J3" s="31"/>
      <c r="K3" s="31"/>
      <c r="L3" s="31"/>
      <c r="M3" s="31"/>
      <c r="N3" s="31"/>
      <c r="O3" s="31"/>
      <c r="P3" s="31"/>
      <c r="Q3" s="31"/>
      <c r="R3" s="31"/>
    </row>
    <row r="43" spans="3:26" x14ac:dyDescent="0.2">
      <c r="C43" s="48" t="s">
        <v>168</v>
      </c>
    </row>
    <row r="44" spans="3:26" x14ac:dyDescent="0.2">
      <c r="C44" s="92" t="s">
        <v>197</v>
      </c>
    </row>
    <row r="46" spans="3:26" x14ac:dyDescent="0.2">
      <c r="C46" s="77" t="s">
        <v>210</v>
      </c>
      <c r="D46" s="33"/>
      <c r="E46" s="33"/>
      <c r="F46" s="33"/>
      <c r="G46" s="33"/>
      <c r="H46" s="33"/>
      <c r="I46" s="33"/>
      <c r="J46" s="33"/>
      <c r="K46" s="33"/>
      <c r="L46" s="33"/>
      <c r="M46" s="33"/>
      <c r="N46" s="33"/>
      <c r="O46" s="33"/>
      <c r="P46" s="33"/>
      <c r="Q46" s="33"/>
      <c r="R46" s="33"/>
      <c r="S46" s="33"/>
      <c r="T46" s="33"/>
      <c r="U46" s="33"/>
      <c r="V46" s="33"/>
      <c r="W46" s="33"/>
    </row>
    <row r="47" spans="3:26" x14ac:dyDescent="0.2">
      <c r="C47" s="4" t="s">
        <v>171</v>
      </c>
      <c r="D47" s="4"/>
      <c r="E47" s="110"/>
      <c r="F47" s="110"/>
      <c r="G47" s="110"/>
      <c r="H47" s="110"/>
      <c r="I47" s="110"/>
      <c r="J47" s="110"/>
      <c r="K47" s="110"/>
      <c r="L47" s="110"/>
      <c r="M47" s="110"/>
      <c r="N47" s="110"/>
      <c r="O47" s="110"/>
      <c r="P47" s="110"/>
      <c r="Q47" s="110"/>
      <c r="R47" s="110"/>
      <c r="S47" s="110"/>
      <c r="T47" s="110"/>
      <c r="U47" s="110"/>
      <c r="V47" s="110"/>
      <c r="W47" s="110"/>
    </row>
    <row r="48" spans="3:26" x14ac:dyDescent="0.2">
      <c r="C48" s="111"/>
      <c r="D48" s="112" t="s">
        <v>0</v>
      </c>
      <c r="E48" s="112" t="s">
        <v>1</v>
      </c>
      <c r="F48" s="112" t="s">
        <v>2</v>
      </c>
      <c r="G48" s="112" t="s">
        <v>3</v>
      </c>
      <c r="H48" s="112" t="s">
        <v>4</v>
      </c>
      <c r="I48" s="112" t="s">
        <v>5</v>
      </c>
      <c r="J48" s="112" t="s">
        <v>6</v>
      </c>
      <c r="K48" s="112" t="s">
        <v>7</v>
      </c>
      <c r="L48" s="112" t="s">
        <v>8</v>
      </c>
      <c r="M48" s="112" t="s">
        <v>9</v>
      </c>
      <c r="N48" s="112" t="s">
        <v>10</v>
      </c>
      <c r="O48" s="112" t="s">
        <v>11</v>
      </c>
      <c r="P48" s="112" t="s">
        <v>12</v>
      </c>
      <c r="Q48" s="64">
        <v>2013</v>
      </c>
      <c r="R48" s="64">
        <v>2014</v>
      </c>
      <c r="S48" s="64">
        <v>2015</v>
      </c>
      <c r="T48" s="64">
        <v>2016</v>
      </c>
      <c r="U48" s="64">
        <v>2017</v>
      </c>
      <c r="V48" s="64">
        <v>2018</v>
      </c>
      <c r="W48" s="64">
        <v>2019</v>
      </c>
      <c r="X48" s="64">
        <v>2020</v>
      </c>
      <c r="Y48" s="64">
        <v>2021</v>
      </c>
      <c r="Z48" s="64">
        <v>2022</v>
      </c>
    </row>
    <row r="49" spans="3:43" x14ac:dyDescent="0.2">
      <c r="C49" s="113" t="s">
        <v>13</v>
      </c>
      <c r="D49" s="114">
        <f t="shared" ref="D49:W49" si="0">D66/1000</f>
        <v>37.19</v>
      </c>
      <c r="E49" s="114">
        <f t="shared" si="0"/>
        <v>38.484999999999999</v>
      </c>
      <c r="F49" s="114">
        <f t="shared" si="0"/>
        <v>40.575000000000003</v>
      </c>
      <c r="G49" s="114">
        <f t="shared" si="0"/>
        <v>41.831000000000003</v>
      </c>
      <c r="H49" s="114">
        <f t="shared" si="0"/>
        <v>43.88</v>
      </c>
      <c r="I49" s="114">
        <f t="shared" si="0"/>
        <v>45.857999999999997</v>
      </c>
      <c r="J49" s="114">
        <f t="shared" si="0"/>
        <v>48.898000000000003</v>
      </c>
      <c r="K49" s="114">
        <f t="shared" si="0"/>
        <v>52.051000000000002</v>
      </c>
      <c r="L49" s="114">
        <f t="shared" si="0"/>
        <v>55.807000000000002</v>
      </c>
      <c r="M49" s="114">
        <f t="shared" si="0"/>
        <v>55.654000000000003</v>
      </c>
      <c r="N49" s="114">
        <f t="shared" si="0"/>
        <v>64.504999999999995</v>
      </c>
      <c r="O49" s="114">
        <f t="shared" si="0"/>
        <v>70.155000000000001</v>
      </c>
      <c r="P49" s="114">
        <f t="shared" si="0"/>
        <v>71.477999999999994</v>
      </c>
      <c r="Q49" s="114">
        <f t="shared" si="0"/>
        <v>71.180999999999997</v>
      </c>
      <c r="R49" s="114">
        <f t="shared" si="0"/>
        <v>75.346999999999994</v>
      </c>
      <c r="S49" s="114">
        <f t="shared" si="0"/>
        <v>80.986000000000004</v>
      </c>
      <c r="T49" s="114">
        <f t="shared" si="0"/>
        <v>87.007999999999996</v>
      </c>
      <c r="U49" s="114">
        <f t="shared" si="0"/>
        <v>96.32</v>
      </c>
      <c r="V49" s="114">
        <f t="shared" si="0"/>
        <v>104.72799999999999</v>
      </c>
      <c r="W49" s="114">
        <f t="shared" si="0"/>
        <v>112.72799999999999</v>
      </c>
      <c r="X49" s="114">
        <f t="shared" ref="X49:Y49" si="1">X66/1000</f>
        <v>117.996</v>
      </c>
      <c r="Y49" s="114">
        <f t="shared" si="1"/>
        <v>140.28</v>
      </c>
      <c r="Z49" s="114">
        <f t="shared" ref="Z49" si="2">Z66/1000</f>
        <v>153.083</v>
      </c>
    </row>
    <row r="50" spans="3:43" x14ac:dyDescent="0.2">
      <c r="C50" s="113" t="s">
        <v>14</v>
      </c>
      <c r="D50" s="114">
        <f t="shared" ref="D50:W50" si="3">D65/1000</f>
        <v>25.994</v>
      </c>
      <c r="E50" s="114">
        <f t="shared" si="3"/>
        <v>26.591999999999999</v>
      </c>
      <c r="F50" s="114">
        <f t="shared" si="3"/>
        <v>27.016999999999999</v>
      </c>
      <c r="G50" s="114">
        <f t="shared" si="3"/>
        <v>27.908999999999999</v>
      </c>
      <c r="H50" s="114">
        <f t="shared" si="3"/>
        <v>28.914999999999999</v>
      </c>
      <c r="I50" s="114">
        <f t="shared" si="3"/>
        <v>28.879000000000001</v>
      </c>
      <c r="J50" s="114">
        <f t="shared" si="3"/>
        <v>28.587</v>
      </c>
      <c r="K50" s="114">
        <f t="shared" si="3"/>
        <v>30.093</v>
      </c>
      <c r="L50" s="114">
        <f t="shared" si="3"/>
        <v>30.62</v>
      </c>
      <c r="M50" s="114">
        <f t="shared" si="3"/>
        <v>30.353999999999999</v>
      </c>
      <c r="N50" s="114">
        <f t="shared" si="3"/>
        <v>31.37</v>
      </c>
      <c r="O50" s="114">
        <f t="shared" si="3"/>
        <v>33.685000000000002</v>
      </c>
      <c r="P50" s="114">
        <f t="shared" si="3"/>
        <v>34.305999999999997</v>
      </c>
      <c r="Q50" s="114">
        <f t="shared" si="3"/>
        <v>35.201999999999998</v>
      </c>
      <c r="R50" s="114">
        <f t="shared" si="3"/>
        <v>37.963999999999999</v>
      </c>
      <c r="S50" s="114">
        <f t="shared" si="3"/>
        <v>40.085000000000001</v>
      </c>
      <c r="T50" s="114">
        <f t="shared" si="3"/>
        <v>38.470999999999997</v>
      </c>
      <c r="U50" s="114">
        <f t="shared" si="3"/>
        <v>42.405999999999999</v>
      </c>
      <c r="V50" s="114">
        <f t="shared" si="3"/>
        <v>45.427999999999997</v>
      </c>
      <c r="W50" s="114">
        <f t="shared" si="3"/>
        <v>46.951999999999998</v>
      </c>
      <c r="X50" s="114">
        <f t="shared" ref="X50:Y50" si="4">X65/1000</f>
        <v>48.694000000000003</v>
      </c>
      <c r="Y50" s="114">
        <f t="shared" si="4"/>
        <v>56.640999999999998</v>
      </c>
      <c r="Z50" s="114">
        <f t="shared" ref="Z50" si="5">Z65/1000</f>
        <v>61.146000000000001</v>
      </c>
    </row>
    <row r="51" spans="3:43" x14ac:dyDescent="0.2">
      <c r="C51" s="113" t="s">
        <v>21</v>
      </c>
      <c r="D51" s="114">
        <f t="shared" ref="D51:W51" si="6">(D64+SUM(D67:D70))/1000</f>
        <v>31.372</v>
      </c>
      <c r="E51" s="114">
        <f t="shared" si="6"/>
        <v>34.052999999999997</v>
      </c>
      <c r="F51" s="114">
        <f t="shared" si="6"/>
        <v>33.26</v>
      </c>
      <c r="G51" s="114">
        <f t="shared" si="6"/>
        <v>32.756999999999998</v>
      </c>
      <c r="H51" s="114">
        <f t="shared" si="6"/>
        <v>33.621000000000002</v>
      </c>
      <c r="I51" s="114">
        <f t="shared" si="6"/>
        <v>33.670999999999999</v>
      </c>
      <c r="J51" s="114">
        <f t="shared" si="6"/>
        <v>37.268000000000001</v>
      </c>
      <c r="K51" s="114">
        <f t="shared" si="6"/>
        <v>38.639000000000003</v>
      </c>
      <c r="L51" s="114">
        <f t="shared" si="6"/>
        <v>40.581000000000003</v>
      </c>
      <c r="M51" s="114">
        <f t="shared" si="6"/>
        <v>41.356000000000002</v>
      </c>
      <c r="N51" s="114">
        <f t="shared" si="6"/>
        <v>43.289000000000001</v>
      </c>
      <c r="O51" s="114">
        <f t="shared" si="6"/>
        <v>45.366999999999997</v>
      </c>
      <c r="P51" s="114">
        <f t="shared" si="6"/>
        <v>46.002000000000002</v>
      </c>
      <c r="Q51" s="114">
        <f t="shared" si="6"/>
        <v>46.807000000000002</v>
      </c>
      <c r="R51" s="114">
        <f t="shared" si="6"/>
        <v>43.18</v>
      </c>
      <c r="S51" s="114">
        <f t="shared" si="6"/>
        <v>44.222999999999999</v>
      </c>
      <c r="T51" s="114">
        <f t="shared" si="6"/>
        <v>45.545000000000002</v>
      </c>
      <c r="U51" s="114">
        <f t="shared" si="6"/>
        <v>48.548999999999999</v>
      </c>
      <c r="V51" s="114">
        <f t="shared" si="6"/>
        <v>50.856999999999999</v>
      </c>
      <c r="W51" s="114">
        <f t="shared" si="6"/>
        <v>54.241999999999997</v>
      </c>
      <c r="X51" s="114">
        <f t="shared" ref="X51:Y51" si="7">(X64+SUM(X67:X70))/1000</f>
        <v>57.023000000000003</v>
      </c>
      <c r="Y51" s="114">
        <f t="shared" si="7"/>
        <v>61.106999999999999</v>
      </c>
      <c r="Z51" s="114">
        <f t="shared" ref="Z51" si="8">(Z64+SUM(Z67:Z70))/1000</f>
        <v>65.825999999999993</v>
      </c>
    </row>
    <row r="52" spans="3:43" x14ac:dyDescent="0.2">
      <c r="C52" s="113" t="s">
        <v>38</v>
      </c>
      <c r="D52" s="114">
        <f>(D72+D73)/1000</f>
        <v>25.565999999999999</v>
      </c>
      <c r="E52" s="114">
        <f t="shared" ref="E52:W52" si="9">(E72+E73)/1000</f>
        <v>28.37</v>
      </c>
      <c r="F52" s="114">
        <f t="shared" si="9"/>
        <v>35.448999999999998</v>
      </c>
      <c r="G52" s="114">
        <f t="shared" si="9"/>
        <v>36.881</v>
      </c>
      <c r="H52" s="114">
        <f t="shared" si="9"/>
        <v>41.651000000000003</v>
      </c>
      <c r="I52" s="114">
        <f t="shared" si="9"/>
        <v>46.186</v>
      </c>
      <c r="J52" s="114">
        <f t="shared" si="9"/>
        <v>55.646000000000001</v>
      </c>
      <c r="K52" s="114">
        <f t="shared" si="9"/>
        <v>67.412000000000006</v>
      </c>
      <c r="L52" s="114">
        <f t="shared" si="9"/>
        <v>75.64</v>
      </c>
      <c r="M52" s="114">
        <f t="shared" si="9"/>
        <v>74.730999999999995</v>
      </c>
      <c r="N52" s="114">
        <f t="shared" si="9"/>
        <v>86.55</v>
      </c>
      <c r="O52" s="114">
        <f t="shared" si="9"/>
        <v>99.664000000000001</v>
      </c>
      <c r="P52" s="114">
        <f t="shared" si="9"/>
        <v>106.285</v>
      </c>
      <c r="Q52" s="114">
        <f t="shared" si="9"/>
        <v>109.23</v>
      </c>
      <c r="R52" s="114">
        <f t="shared" si="9"/>
        <v>106.274</v>
      </c>
      <c r="S52" s="114">
        <f t="shared" si="9"/>
        <v>109.985</v>
      </c>
      <c r="T52" s="114">
        <f t="shared" si="9"/>
        <v>117.182</v>
      </c>
      <c r="U52" s="114">
        <f t="shared" si="9"/>
        <v>121.77200000000001</v>
      </c>
      <c r="V52" s="114">
        <f t="shared" si="9"/>
        <v>127.15900000000001</v>
      </c>
      <c r="W52" s="114">
        <f t="shared" si="9"/>
        <v>137.673</v>
      </c>
      <c r="X52" s="114">
        <f t="shared" ref="X52:Y52" si="10">(X72+X73)/1000</f>
        <v>142.34399999999999</v>
      </c>
      <c r="Y52" s="114">
        <f t="shared" si="10"/>
        <v>170.96600000000001</v>
      </c>
      <c r="Z52" s="114">
        <f t="shared" ref="Z52" si="11">(Z72+Z73)/1000</f>
        <v>243.333</v>
      </c>
    </row>
    <row r="53" spans="3:43" x14ac:dyDescent="0.2">
      <c r="C53" s="113" t="s">
        <v>37</v>
      </c>
      <c r="D53" s="114">
        <f t="shared" ref="D53:W53" si="12">D71/1000</f>
        <v>4.9409999999999998</v>
      </c>
      <c r="E53" s="114">
        <f t="shared" si="12"/>
        <v>5.0890000000000004</v>
      </c>
      <c r="F53" s="114">
        <f t="shared" si="12"/>
        <v>5.2350000000000003</v>
      </c>
      <c r="G53" s="114">
        <f t="shared" si="12"/>
        <v>5.516</v>
      </c>
      <c r="H53" s="114">
        <f t="shared" si="12"/>
        <v>5.8559999999999999</v>
      </c>
      <c r="I53" s="114">
        <f t="shared" si="12"/>
        <v>6.0990000000000002</v>
      </c>
      <c r="J53" s="114">
        <f t="shared" si="12"/>
        <v>6.37</v>
      </c>
      <c r="K53" s="114">
        <f t="shared" si="12"/>
        <v>6.7290000000000001</v>
      </c>
      <c r="L53" s="114">
        <f t="shared" si="12"/>
        <v>6.94</v>
      </c>
      <c r="M53" s="114">
        <f t="shared" si="12"/>
        <v>6.9580000000000002</v>
      </c>
      <c r="N53" s="114">
        <f t="shared" si="12"/>
        <v>7.7839999999999998</v>
      </c>
      <c r="O53" s="114">
        <f t="shared" si="12"/>
        <v>8.2420000000000009</v>
      </c>
      <c r="P53" s="114">
        <f t="shared" si="12"/>
        <v>8.7629999999999999</v>
      </c>
      <c r="Q53" s="114">
        <f t="shared" si="12"/>
        <v>9.24</v>
      </c>
      <c r="R53" s="114">
        <f t="shared" si="12"/>
        <v>9.4640000000000004</v>
      </c>
      <c r="S53" s="114">
        <f t="shared" si="12"/>
        <v>9.9149999999999991</v>
      </c>
      <c r="T53" s="114">
        <f t="shared" si="12"/>
        <v>10.651999999999999</v>
      </c>
      <c r="U53" s="114">
        <f t="shared" si="12"/>
        <v>10.974</v>
      </c>
      <c r="V53" s="114">
        <f t="shared" si="12"/>
        <v>11.62</v>
      </c>
      <c r="W53" s="114">
        <f t="shared" si="12"/>
        <v>12.582000000000001</v>
      </c>
      <c r="X53" s="114">
        <f t="shared" ref="X53:Y53" si="13">X71/1000</f>
        <v>12.595000000000001</v>
      </c>
      <c r="Y53" s="114">
        <f t="shared" si="13"/>
        <v>13.443</v>
      </c>
      <c r="Z53" s="114">
        <f t="shared" ref="Z53" si="14">Z71/1000</f>
        <v>14.452</v>
      </c>
    </row>
    <row r="54" spans="3:43" x14ac:dyDescent="0.2">
      <c r="C54" s="113" t="s">
        <v>24</v>
      </c>
      <c r="D54" s="142">
        <f>SUM(D49:D53)</f>
        <v>125.063</v>
      </c>
      <c r="E54" s="114">
        <f t="shared" ref="E54:F54" si="15">SUM(E49:E53)</f>
        <v>132.589</v>
      </c>
      <c r="F54" s="114">
        <f t="shared" si="15"/>
        <v>141.536</v>
      </c>
      <c r="G54" s="114">
        <f t="shared" ref="G54:V54" si="16">SUM(G49:G53)</f>
        <v>144.89400000000001</v>
      </c>
      <c r="H54" s="114">
        <f t="shared" si="16"/>
        <v>153.923</v>
      </c>
      <c r="I54" s="114">
        <f t="shared" si="16"/>
        <v>160.69299999999998</v>
      </c>
      <c r="J54" s="114">
        <f t="shared" si="16"/>
        <v>176.76900000000001</v>
      </c>
      <c r="K54" s="114">
        <f t="shared" si="16"/>
        <v>194.92400000000004</v>
      </c>
      <c r="L54" s="142">
        <f t="shared" si="16"/>
        <v>209.58800000000002</v>
      </c>
      <c r="M54" s="114">
        <f t="shared" si="16"/>
        <v>209.053</v>
      </c>
      <c r="N54" s="114">
        <f t="shared" si="16"/>
        <v>233.49799999999999</v>
      </c>
      <c r="O54" s="114">
        <f t="shared" si="16"/>
        <v>257.113</v>
      </c>
      <c r="P54" s="114">
        <f t="shared" si="16"/>
        <v>266.834</v>
      </c>
      <c r="Q54" s="114">
        <f t="shared" si="16"/>
        <v>271.66000000000003</v>
      </c>
      <c r="R54" s="114">
        <f t="shared" si="16"/>
        <v>272.22899999999998</v>
      </c>
      <c r="S54" s="114">
        <f t="shared" si="16"/>
        <v>285.19400000000002</v>
      </c>
      <c r="T54" s="114">
        <f t="shared" si="16"/>
        <v>298.858</v>
      </c>
      <c r="U54" s="114">
        <f t="shared" si="16"/>
        <v>320.02100000000002</v>
      </c>
      <c r="V54" s="114">
        <f t="shared" si="16"/>
        <v>339.79200000000003</v>
      </c>
      <c r="W54" s="114">
        <f t="shared" ref="W54:X54" si="17">SUM(W49:W53)</f>
        <v>364.17700000000002</v>
      </c>
      <c r="X54" s="114">
        <f t="shared" si="17"/>
        <v>378.65200000000004</v>
      </c>
      <c r="Y54" s="114">
        <f t="shared" ref="Y54:Z54" si="18">SUM(Y49:Y53)</f>
        <v>442.43700000000001</v>
      </c>
      <c r="Z54" s="142">
        <f t="shared" si="18"/>
        <v>537.83999999999992</v>
      </c>
    </row>
    <row r="56" spans="3:43" ht="14.45" customHeight="1" x14ac:dyDescent="0.2">
      <c r="C56" s="92" t="s">
        <v>168</v>
      </c>
    </row>
    <row r="57" spans="3:43" ht="15" customHeight="1" x14ac:dyDescent="0.2">
      <c r="C57" s="92" t="s">
        <v>197</v>
      </c>
    </row>
    <row r="58" spans="3:43" ht="15" customHeight="1" x14ac:dyDescent="0.2">
      <c r="C58" s="72"/>
      <c r="Z58" s="48" t="s">
        <v>182</v>
      </c>
    </row>
    <row r="59" spans="3:43" s="118" customFormat="1" ht="15" customHeight="1" x14ac:dyDescent="0.2">
      <c r="C59" s="115" t="s">
        <v>180</v>
      </c>
      <c r="D59" s="143">
        <f t="shared" ref="D59:W59" si="19">SUM(D49:D51)</f>
        <v>94.555999999999997</v>
      </c>
      <c r="E59" s="116">
        <f t="shared" si="19"/>
        <v>99.13</v>
      </c>
      <c r="F59" s="116">
        <f t="shared" si="19"/>
        <v>100.852</v>
      </c>
      <c r="G59" s="116">
        <f t="shared" si="19"/>
        <v>102.49700000000001</v>
      </c>
      <c r="H59" s="116">
        <f t="shared" si="19"/>
        <v>106.416</v>
      </c>
      <c r="I59" s="116">
        <f t="shared" si="19"/>
        <v>108.40799999999999</v>
      </c>
      <c r="J59" s="116">
        <f t="shared" si="19"/>
        <v>114.753</v>
      </c>
      <c r="K59" s="116">
        <f t="shared" si="19"/>
        <v>120.78300000000002</v>
      </c>
      <c r="L59" s="116">
        <f t="shared" si="19"/>
        <v>127.00800000000001</v>
      </c>
      <c r="M59" s="116">
        <f t="shared" si="19"/>
        <v>127.364</v>
      </c>
      <c r="N59" s="116">
        <f t="shared" si="19"/>
        <v>139.16399999999999</v>
      </c>
      <c r="O59" s="116">
        <f t="shared" si="19"/>
        <v>149.20699999999999</v>
      </c>
      <c r="P59" s="116">
        <f t="shared" si="19"/>
        <v>151.786</v>
      </c>
      <c r="Q59" s="116">
        <f t="shared" si="19"/>
        <v>153.19</v>
      </c>
      <c r="R59" s="116">
        <f t="shared" si="19"/>
        <v>156.49099999999999</v>
      </c>
      <c r="S59" s="116">
        <f t="shared" si="19"/>
        <v>165.29399999999998</v>
      </c>
      <c r="T59" s="116">
        <f t="shared" si="19"/>
        <v>171.024</v>
      </c>
      <c r="U59" s="116">
        <f t="shared" si="19"/>
        <v>187.27500000000001</v>
      </c>
      <c r="V59" s="116">
        <f t="shared" si="19"/>
        <v>201.01300000000001</v>
      </c>
      <c r="W59" s="116">
        <f t="shared" si="19"/>
        <v>213.922</v>
      </c>
      <c r="X59" s="116">
        <f t="shared" ref="X59:Y59" si="20">SUM(X49:X51)</f>
        <v>223.71299999999999</v>
      </c>
      <c r="Y59" s="116">
        <f t="shared" si="20"/>
        <v>258.02800000000002</v>
      </c>
      <c r="Z59" s="143">
        <f t="shared" ref="Z59" si="21">SUM(Z49:Z51)</f>
        <v>280.05499999999995</v>
      </c>
    </row>
    <row r="60" spans="3:43" s="118" customFormat="1" ht="15" customHeight="1" x14ac:dyDescent="0.2">
      <c r="C60" s="115" t="s">
        <v>181</v>
      </c>
      <c r="D60" s="143">
        <f t="shared" ref="D60:W60" si="22">SUM(D52:D53)</f>
        <v>30.506999999999998</v>
      </c>
      <c r="E60" s="116">
        <f t="shared" si="22"/>
        <v>33.459000000000003</v>
      </c>
      <c r="F60" s="116">
        <f t="shared" si="22"/>
        <v>40.683999999999997</v>
      </c>
      <c r="G60" s="116">
        <f t="shared" si="22"/>
        <v>42.396999999999998</v>
      </c>
      <c r="H60" s="116">
        <f t="shared" si="22"/>
        <v>47.507000000000005</v>
      </c>
      <c r="I60" s="116">
        <f t="shared" si="22"/>
        <v>52.284999999999997</v>
      </c>
      <c r="J60" s="116">
        <f t="shared" si="22"/>
        <v>62.015999999999998</v>
      </c>
      <c r="K60" s="116">
        <f t="shared" si="22"/>
        <v>74.141000000000005</v>
      </c>
      <c r="L60" s="116">
        <f t="shared" si="22"/>
        <v>82.58</v>
      </c>
      <c r="M60" s="116">
        <f t="shared" si="22"/>
        <v>81.688999999999993</v>
      </c>
      <c r="N60" s="116">
        <f t="shared" si="22"/>
        <v>94.334000000000003</v>
      </c>
      <c r="O60" s="116">
        <f t="shared" si="22"/>
        <v>107.90600000000001</v>
      </c>
      <c r="P60" s="116">
        <f t="shared" si="22"/>
        <v>115.048</v>
      </c>
      <c r="Q60" s="116">
        <f t="shared" si="22"/>
        <v>118.47</v>
      </c>
      <c r="R60" s="116">
        <f t="shared" si="22"/>
        <v>115.738</v>
      </c>
      <c r="S60" s="116">
        <f t="shared" si="22"/>
        <v>119.9</v>
      </c>
      <c r="T60" s="116">
        <f t="shared" si="22"/>
        <v>127.834</v>
      </c>
      <c r="U60" s="116">
        <f t="shared" si="22"/>
        <v>132.74600000000001</v>
      </c>
      <c r="V60" s="116">
        <f t="shared" si="22"/>
        <v>138.779</v>
      </c>
      <c r="W60" s="116">
        <f t="shared" si="22"/>
        <v>150.255</v>
      </c>
      <c r="X60" s="116">
        <f t="shared" ref="X60:Y60" si="23">SUM(X52:X53)</f>
        <v>154.93899999999999</v>
      </c>
      <c r="Y60" s="116">
        <f t="shared" si="23"/>
        <v>184.40900000000002</v>
      </c>
      <c r="Z60" s="143">
        <f t="shared" ref="Z60" si="24">SUM(Z52:Z53)</f>
        <v>257.78500000000003</v>
      </c>
    </row>
    <row r="61" spans="3:43" x14ac:dyDescent="0.2">
      <c r="C61" s="72"/>
      <c r="D61" s="45"/>
      <c r="E61" s="117">
        <f t="shared" ref="E61:Z61" si="25">(E54/D54-1)*100</f>
        <v>6.0177670454091059</v>
      </c>
      <c r="F61" s="117">
        <f t="shared" si="25"/>
        <v>6.7479202648786929</v>
      </c>
      <c r="G61" s="117">
        <f t="shared" si="25"/>
        <v>2.3725412615871688</v>
      </c>
      <c r="H61" s="117">
        <f t="shared" si="25"/>
        <v>6.2314519579830696</v>
      </c>
      <c r="I61" s="117">
        <f t="shared" si="25"/>
        <v>4.3983030476276941</v>
      </c>
      <c r="J61" s="117">
        <f t="shared" si="25"/>
        <v>10.004169441108225</v>
      </c>
      <c r="K61" s="117">
        <f t="shared" si="25"/>
        <v>10.270465975369003</v>
      </c>
      <c r="L61" s="117">
        <f t="shared" si="25"/>
        <v>7.5229320145287382</v>
      </c>
      <c r="M61" s="117">
        <f t="shared" si="25"/>
        <v>-0.25526270588012157</v>
      </c>
      <c r="N61" s="117">
        <f t="shared" si="25"/>
        <v>11.693206985788285</v>
      </c>
      <c r="O61" s="117">
        <f t="shared" si="25"/>
        <v>10.113576989952811</v>
      </c>
      <c r="P61" s="117">
        <f t="shared" si="25"/>
        <v>3.7808278850155475</v>
      </c>
      <c r="Q61" s="117">
        <f t="shared" si="25"/>
        <v>1.8086150940284984</v>
      </c>
      <c r="R61" s="117">
        <f t="shared" si="25"/>
        <v>0.20945299271146745</v>
      </c>
      <c r="S61" s="117">
        <f t="shared" si="25"/>
        <v>4.7625344838353234</v>
      </c>
      <c r="T61" s="117">
        <f t="shared" si="25"/>
        <v>4.791124637965738</v>
      </c>
      <c r="U61" s="117">
        <f t="shared" si="25"/>
        <v>7.0812894418084804</v>
      </c>
      <c r="V61" s="117">
        <f t="shared" si="25"/>
        <v>6.1780320666456223</v>
      </c>
      <c r="W61" s="117">
        <f t="shared" si="25"/>
        <v>7.1764491218156978</v>
      </c>
      <c r="X61" s="117">
        <f t="shared" si="25"/>
        <v>3.9747155915942134</v>
      </c>
      <c r="Y61" s="117">
        <f t="shared" si="25"/>
        <v>16.84528273982442</v>
      </c>
      <c r="Z61" s="117">
        <f t="shared" si="25"/>
        <v>21.563069996406249</v>
      </c>
    </row>
    <row r="62" spans="3:43" x14ac:dyDescent="0.2">
      <c r="C62" s="111"/>
      <c r="X62" s="118"/>
      <c r="Y62" s="118"/>
      <c r="Z62" s="118"/>
      <c r="AA62" s="118"/>
      <c r="AB62" s="118"/>
      <c r="AC62" s="118"/>
      <c r="AD62" s="118"/>
      <c r="AE62" s="118"/>
      <c r="AF62" s="118"/>
      <c r="AG62" s="118"/>
      <c r="AH62" s="118"/>
      <c r="AI62" s="118"/>
      <c r="AJ62" s="118"/>
      <c r="AK62" s="118"/>
      <c r="AL62" s="118"/>
      <c r="AM62" s="118"/>
      <c r="AN62" s="118"/>
      <c r="AO62" s="118"/>
      <c r="AP62" s="118"/>
      <c r="AQ62" s="118"/>
    </row>
    <row r="63" spans="3:43" s="122" customFormat="1" x14ac:dyDescent="0.2">
      <c r="C63" s="119" t="s">
        <v>55</v>
      </c>
      <c r="D63" s="120" t="s">
        <v>0</v>
      </c>
      <c r="E63" s="120" t="s">
        <v>1</v>
      </c>
      <c r="F63" s="120" t="s">
        <v>2</v>
      </c>
      <c r="G63" s="120" t="s">
        <v>3</v>
      </c>
      <c r="H63" s="120" t="s">
        <v>4</v>
      </c>
      <c r="I63" s="120" t="s">
        <v>5</v>
      </c>
      <c r="J63" s="120" t="s">
        <v>6</v>
      </c>
      <c r="K63" s="120" t="s">
        <v>7</v>
      </c>
      <c r="L63" s="120" t="s">
        <v>8</v>
      </c>
      <c r="M63" s="120" t="s">
        <v>9</v>
      </c>
      <c r="N63" s="120" t="s">
        <v>10</v>
      </c>
      <c r="O63" s="120" t="s">
        <v>11</v>
      </c>
      <c r="P63" s="120" t="s">
        <v>12</v>
      </c>
      <c r="Q63" s="120" t="s">
        <v>94</v>
      </c>
      <c r="R63" s="120" t="s">
        <v>95</v>
      </c>
      <c r="S63" s="120" t="s">
        <v>96</v>
      </c>
      <c r="T63" s="120" t="s">
        <v>97</v>
      </c>
      <c r="U63" s="120" t="s">
        <v>98</v>
      </c>
      <c r="V63" s="120" t="s">
        <v>99</v>
      </c>
      <c r="W63" s="120" t="s">
        <v>100</v>
      </c>
      <c r="X63" s="120" t="s">
        <v>101</v>
      </c>
      <c r="Y63" s="120" t="s">
        <v>188</v>
      </c>
      <c r="Z63" s="120" t="s">
        <v>202</v>
      </c>
      <c r="AA63" s="121" t="s">
        <v>43</v>
      </c>
      <c r="AB63" s="121" t="s">
        <v>43</v>
      </c>
      <c r="AC63" s="121" t="s">
        <v>43</v>
      </c>
      <c r="AD63" s="121" t="s">
        <v>43</v>
      </c>
      <c r="AE63" s="121" t="s">
        <v>43</v>
      </c>
      <c r="AF63" s="121" t="s">
        <v>43</v>
      </c>
      <c r="AG63" s="121" t="s">
        <v>43</v>
      </c>
      <c r="AH63" s="121" t="s">
        <v>43</v>
      </c>
      <c r="AI63" s="121" t="s">
        <v>43</v>
      </c>
      <c r="AJ63" s="121" t="s">
        <v>43</v>
      </c>
      <c r="AK63" s="121" t="s">
        <v>43</v>
      </c>
      <c r="AL63" s="121" t="s">
        <v>43</v>
      </c>
      <c r="AM63" s="121" t="s">
        <v>43</v>
      </c>
      <c r="AN63" s="121" t="s">
        <v>43</v>
      </c>
      <c r="AO63" s="121" t="s">
        <v>43</v>
      </c>
      <c r="AP63" s="121" t="s">
        <v>43</v>
      </c>
      <c r="AQ63" s="121"/>
    </row>
    <row r="64" spans="3:43" s="122" customFormat="1" x14ac:dyDescent="0.2">
      <c r="C64" s="123" t="s">
        <v>40</v>
      </c>
      <c r="D64" s="124">
        <f>'Data Fig4'!C18</f>
        <v>6053</v>
      </c>
      <c r="E64" s="124">
        <f>'Data Fig4'!D18</f>
        <v>6292</v>
      </c>
      <c r="F64" s="124">
        <f>'Data Fig4'!E18</f>
        <v>6340</v>
      </c>
      <c r="G64" s="124">
        <f>'Data Fig4'!F18</f>
        <v>5990</v>
      </c>
      <c r="H64" s="124">
        <f>'Data Fig4'!G18</f>
        <v>6157</v>
      </c>
      <c r="I64" s="124">
        <f>'Data Fig4'!H18</f>
        <v>6077</v>
      </c>
      <c r="J64" s="124">
        <f>'Data Fig4'!I18</f>
        <v>5758</v>
      </c>
      <c r="K64" s="124">
        <f>'Data Fig4'!J18</f>
        <v>5882</v>
      </c>
      <c r="L64" s="124">
        <f>'Data Fig4'!K18</f>
        <v>5964</v>
      </c>
      <c r="M64" s="124">
        <f>'Data Fig4'!L18</f>
        <v>5680</v>
      </c>
      <c r="N64" s="124">
        <f>'Data Fig4'!M18</f>
        <v>5583</v>
      </c>
      <c r="O64" s="124">
        <f>'Data Fig4'!N18</f>
        <v>5928</v>
      </c>
      <c r="P64" s="124">
        <f>'Data Fig4'!O18</f>
        <v>5964</v>
      </c>
      <c r="Q64" s="124">
        <f>'Data Fig4'!P18</f>
        <v>6042</v>
      </c>
      <c r="R64" s="124">
        <f>'Data Fig4'!Q18</f>
        <v>5404</v>
      </c>
      <c r="S64" s="124">
        <f>'Data Fig4'!R18</f>
        <v>5822</v>
      </c>
      <c r="T64" s="124">
        <f>'Data Fig4'!S18</f>
        <v>5226</v>
      </c>
      <c r="U64" s="124">
        <f>'Data Fig4'!T18</f>
        <v>5569</v>
      </c>
      <c r="V64" s="124">
        <f>'Data Fig4'!U18</f>
        <v>6169</v>
      </c>
      <c r="W64" s="124">
        <f>'Data Fig4'!V18</f>
        <v>6946</v>
      </c>
      <c r="X64" s="124">
        <f>'Data Fig4'!W18</f>
        <v>6957</v>
      </c>
      <c r="Y64" s="124">
        <f>'Data Fig4'!X18</f>
        <v>7828</v>
      </c>
      <c r="Z64" s="124">
        <f>'Data Fig4'!Y18</f>
        <v>6858</v>
      </c>
      <c r="AA64" s="121"/>
      <c r="AB64" s="121"/>
      <c r="AC64" s="121"/>
      <c r="AD64" s="121"/>
      <c r="AE64" s="121"/>
      <c r="AF64" s="121"/>
      <c r="AG64" s="121"/>
      <c r="AH64" s="121"/>
      <c r="AI64" s="121"/>
      <c r="AJ64" s="121"/>
      <c r="AK64" s="121"/>
      <c r="AL64" s="121"/>
      <c r="AM64" s="121"/>
      <c r="AN64" s="121"/>
      <c r="AO64" s="121"/>
      <c r="AP64" s="121"/>
      <c r="AQ64" s="121"/>
    </row>
    <row r="65" spans="3:43" s="122" customFormat="1" x14ac:dyDescent="0.2">
      <c r="C65" s="123" t="s">
        <v>14</v>
      </c>
      <c r="D65" s="125">
        <f>'Data Fig4'!C20</f>
        <v>25994</v>
      </c>
      <c r="E65" s="125">
        <f>'Data Fig4'!D20</f>
        <v>26592</v>
      </c>
      <c r="F65" s="125">
        <f>'Data Fig4'!E20</f>
        <v>27017</v>
      </c>
      <c r="G65" s="125">
        <f>'Data Fig4'!F20</f>
        <v>27909</v>
      </c>
      <c r="H65" s="125">
        <f>'Data Fig4'!G20</f>
        <v>28915</v>
      </c>
      <c r="I65" s="125">
        <f>'Data Fig4'!H20</f>
        <v>28879</v>
      </c>
      <c r="J65" s="125">
        <f>'Data Fig4'!I20</f>
        <v>28587</v>
      </c>
      <c r="K65" s="125">
        <f>'Data Fig4'!J20</f>
        <v>30093</v>
      </c>
      <c r="L65" s="125">
        <f>'Data Fig4'!K20</f>
        <v>30620</v>
      </c>
      <c r="M65" s="125">
        <f>'Data Fig4'!L20</f>
        <v>30354</v>
      </c>
      <c r="N65" s="125">
        <f>'Data Fig4'!M20</f>
        <v>31370</v>
      </c>
      <c r="O65" s="125">
        <f>'Data Fig4'!N20</f>
        <v>33685</v>
      </c>
      <c r="P65" s="125">
        <f>'Data Fig4'!O20</f>
        <v>34306</v>
      </c>
      <c r="Q65" s="125">
        <f>'Data Fig4'!P20</f>
        <v>35202</v>
      </c>
      <c r="R65" s="125">
        <f>'Data Fig4'!Q20</f>
        <v>37964</v>
      </c>
      <c r="S65" s="125">
        <f>'Data Fig4'!R20</f>
        <v>40085</v>
      </c>
      <c r="T65" s="125">
        <f>'Data Fig4'!S20</f>
        <v>38471</v>
      </c>
      <c r="U65" s="125">
        <f>'Data Fig4'!T20</f>
        <v>42406</v>
      </c>
      <c r="V65" s="125">
        <f>'Data Fig4'!U20</f>
        <v>45428</v>
      </c>
      <c r="W65" s="125">
        <f>'Data Fig4'!V20</f>
        <v>46952</v>
      </c>
      <c r="X65" s="125">
        <f>'Data Fig4'!W20</f>
        <v>48694</v>
      </c>
      <c r="Y65" s="125">
        <f>'Data Fig4'!X20</f>
        <v>56641</v>
      </c>
      <c r="Z65" s="125">
        <f>'Data Fig4'!Y20</f>
        <v>61146</v>
      </c>
      <c r="AA65" s="121"/>
      <c r="AB65" s="121"/>
      <c r="AC65" s="121"/>
      <c r="AD65" s="121"/>
      <c r="AE65" s="121"/>
      <c r="AF65" s="121"/>
      <c r="AG65" s="121"/>
      <c r="AH65" s="121"/>
      <c r="AI65" s="121"/>
      <c r="AJ65" s="121"/>
      <c r="AK65" s="121"/>
      <c r="AL65" s="121"/>
      <c r="AM65" s="121"/>
      <c r="AN65" s="121"/>
      <c r="AO65" s="121"/>
      <c r="AP65" s="121"/>
      <c r="AQ65" s="121"/>
    </row>
    <row r="66" spans="3:43" s="122" customFormat="1" x14ac:dyDescent="0.2">
      <c r="C66" s="123" t="s">
        <v>20</v>
      </c>
      <c r="D66" s="125">
        <f>'Data Fig4'!C21</f>
        <v>37190</v>
      </c>
      <c r="E66" s="125">
        <f>'Data Fig4'!D21</f>
        <v>38485</v>
      </c>
      <c r="F66" s="125">
        <f>'Data Fig4'!E21</f>
        <v>40575</v>
      </c>
      <c r="G66" s="125">
        <f>'Data Fig4'!F21</f>
        <v>41831</v>
      </c>
      <c r="H66" s="125">
        <f>'Data Fig4'!G21</f>
        <v>43880</v>
      </c>
      <c r="I66" s="125">
        <f>'Data Fig4'!H21</f>
        <v>45858</v>
      </c>
      <c r="J66" s="125">
        <f>'Data Fig4'!I21</f>
        <v>48898</v>
      </c>
      <c r="K66" s="125">
        <f>'Data Fig4'!J21</f>
        <v>52051</v>
      </c>
      <c r="L66" s="125">
        <f>'Data Fig4'!K21</f>
        <v>55807</v>
      </c>
      <c r="M66" s="125">
        <f>'Data Fig4'!L21</f>
        <v>55654</v>
      </c>
      <c r="N66" s="125">
        <f>'Data Fig4'!M21</f>
        <v>64505</v>
      </c>
      <c r="O66" s="125">
        <f>'Data Fig4'!N21</f>
        <v>70155</v>
      </c>
      <c r="P66" s="125">
        <f>'Data Fig4'!O21</f>
        <v>71478</v>
      </c>
      <c r="Q66" s="125">
        <f>'Data Fig4'!P21</f>
        <v>71181</v>
      </c>
      <c r="R66" s="125">
        <f>'Data Fig4'!Q21</f>
        <v>75347</v>
      </c>
      <c r="S66" s="125">
        <f>'Data Fig4'!R21</f>
        <v>80986</v>
      </c>
      <c r="T66" s="125">
        <f>'Data Fig4'!S21</f>
        <v>87008</v>
      </c>
      <c r="U66" s="125">
        <f>'Data Fig4'!T21</f>
        <v>96320</v>
      </c>
      <c r="V66" s="125">
        <f>'Data Fig4'!U21</f>
        <v>104728</v>
      </c>
      <c r="W66" s="125">
        <f>'Data Fig4'!V21</f>
        <v>112728</v>
      </c>
      <c r="X66" s="125">
        <f>'Data Fig4'!W21</f>
        <v>117996</v>
      </c>
      <c r="Y66" s="125">
        <f>'Data Fig4'!X21</f>
        <v>140280</v>
      </c>
      <c r="Z66" s="125">
        <f>'Data Fig4'!Y21</f>
        <v>153083</v>
      </c>
      <c r="AA66" s="121"/>
      <c r="AB66" s="121"/>
      <c r="AC66" s="121"/>
      <c r="AD66" s="121"/>
      <c r="AE66" s="121"/>
      <c r="AF66" s="121"/>
      <c r="AG66" s="121"/>
      <c r="AH66" s="121"/>
      <c r="AI66" s="121"/>
      <c r="AJ66" s="121"/>
      <c r="AK66" s="121"/>
      <c r="AL66" s="121"/>
      <c r="AM66" s="121"/>
      <c r="AN66" s="121"/>
      <c r="AO66" s="121"/>
      <c r="AP66" s="121"/>
      <c r="AQ66" s="121"/>
    </row>
    <row r="67" spans="3:43" s="122" customFormat="1" x14ac:dyDescent="0.2">
      <c r="C67" s="123" t="s">
        <v>44</v>
      </c>
      <c r="D67" s="125">
        <f>'Data Fig4'!C22</f>
        <v>7512</v>
      </c>
      <c r="E67" s="125">
        <f>'Data Fig4'!D22</f>
        <v>8856</v>
      </c>
      <c r="F67" s="125">
        <f>'Data Fig4'!E22</f>
        <v>8969</v>
      </c>
      <c r="G67" s="125">
        <f>'Data Fig4'!F22</f>
        <v>9358</v>
      </c>
      <c r="H67" s="125">
        <f>'Data Fig4'!G22</f>
        <v>9780</v>
      </c>
      <c r="I67" s="125">
        <f>'Data Fig4'!H22</f>
        <v>9918</v>
      </c>
      <c r="J67" s="125">
        <f>'Data Fig4'!I22</f>
        <v>11358</v>
      </c>
      <c r="K67" s="125">
        <f>'Data Fig4'!J22</f>
        <v>11864</v>
      </c>
      <c r="L67" s="125">
        <f>'Data Fig4'!K22</f>
        <v>12491</v>
      </c>
      <c r="M67" s="125">
        <f>'Data Fig4'!L22</f>
        <v>12574</v>
      </c>
      <c r="N67" s="125">
        <f>'Data Fig4'!M22</f>
        <v>13825</v>
      </c>
      <c r="O67" s="125">
        <f>'Data Fig4'!N22</f>
        <v>15299</v>
      </c>
      <c r="P67" s="125">
        <f>'Data Fig4'!O22</f>
        <v>16228</v>
      </c>
      <c r="Q67" s="125">
        <f>'Data Fig4'!P22</f>
        <v>17061</v>
      </c>
      <c r="R67" s="125">
        <f>'Data Fig4'!Q22</f>
        <v>16459</v>
      </c>
      <c r="S67" s="125">
        <f>'Data Fig4'!R22</f>
        <v>16751</v>
      </c>
      <c r="T67" s="125">
        <f>'Data Fig4'!S22</f>
        <v>18399</v>
      </c>
      <c r="U67" s="125">
        <f>'Data Fig4'!T22</f>
        <v>20417</v>
      </c>
      <c r="V67" s="125">
        <f>'Data Fig4'!U22</f>
        <v>21627</v>
      </c>
      <c r="W67" s="125">
        <f>'Data Fig4'!V22</f>
        <v>23215</v>
      </c>
      <c r="X67" s="125">
        <f>'Data Fig4'!W22</f>
        <v>24726</v>
      </c>
      <c r="Y67" s="125">
        <f>'Data Fig4'!X22</f>
        <v>27600</v>
      </c>
      <c r="Z67" s="125">
        <f>'Data Fig4'!Y22</f>
        <v>33140</v>
      </c>
      <c r="AA67" s="121"/>
      <c r="AB67" s="121"/>
      <c r="AC67" s="121"/>
      <c r="AD67" s="121"/>
      <c r="AE67" s="121"/>
      <c r="AF67" s="121"/>
      <c r="AG67" s="121"/>
      <c r="AH67" s="121"/>
      <c r="AI67" s="121"/>
      <c r="AJ67" s="121"/>
      <c r="AK67" s="121"/>
      <c r="AL67" s="121"/>
      <c r="AM67" s="121"/>
      <c r="AN67" s="121"/>
      <c r="AO67" s="121"/>
      <c r="AP67" s="121"/>
      <c r="AQ67" s="121"/>
    </row>
    <row r="68" spans="3:43" s="122" customFormat="1" x14ac:dyDescent="0.2">
      <c r="C68" s="123" t="s">
        <v>45</v>
      </c>
      <c r="D68" s="125">
        <f>'Data Fig4'!C23</f>
        <v>1104</v>
      </c>
      <c r="E68" s="125">
        <f>'Data Fig4'!D23</f>
        <v>1382</v>
      </c>
      <c r="F68" s="125">
        <f>'Data Fig4'!E23</f>
        <v>1259</v>
      </c>
      <c r="G68" s="125">
        <f>'Data Fig4'!F23</f>
        <v>1117</v>
      </c>
      <c r="H68" s="125">
        <f>'Data Fig4'!G23</f>
        <v>1196</v>
      </c>
      <c r="I68" s="125">
        <f>'Data Fig4'!H23</f>
        <v>1162</v>
      </c>
      <c r="J68" s="125">
        <f>'Data Fig4'!I23</f>
        <v>1657</v>
      </c>
      <c r="K68" s="125">
        <f>'Data Fig4'!J23</f>
        <v>1587</v>
      </c>
      <c r="L68" s="125">
        <f>'Data Fig4'!K23</f>
        <v>1746</v>
      </c>
      <c r="M68" s="125">
        <f>'Data Fig4'!L23</f>
        <v>1826</v>
      </c>
      <c r="N68" s="125">
        <f>'Data Fig4'!M23</f>
        <v>1876</v>
      </c>
      <c r="O68" s="125">
        <f>'Data Fig4'!N23</f>
        <v>1970</v>
      </c>
      <c r="P68" s="125">
        <f>'Data Fig4'!O23</f>
        <v>1997</v>
      </c>
      <c r="Q68" s="125">
        <f>'Data Fig4'!P23</f>
        <v>1936</v>
      </c>
      <c r="R68" s="125">
        <f>'Data Fig4'!Q23</f>
        <v>1555</v>
      </c>
      <c r="S68" s="125">
        <f>'Data Fig4'!R23</f>
        <v>1456</v>
      </c>
      <c r="T68" s="125">
        <f>'Data Fig4'!S23</f>
        <v>1636</v>
      </c>
      <c r="U68" s="125">
        <f>'Data Fig4'!T23</f>
        <v>1690</v>
      </c>
      <c r="V68" s="125">
        <f>'Data Fig4'!U23</f>
        <v>1788</v>
      </c>
      <c r="W68" s="125">
        <f>'Data Fig4'!V23</f>
        <v>1806</v>
      </c>
      <c r="X68" s="125">
        <f>'Data Fig4'!W23</f>
        <v>1976</v>
      </c>
      <c r="Y68" s="125">
        <f>'Data Fig4'!X23</f>
        <v>1766</v>
      </c>
      <c r="Z68" s="125">
        <f>'Data Fig4'!Y23</f>
        <v>1742</v>
      </c>
      <c r="AA68" s="121"/>
      <c r="AB68" s="121"/>
      <c r="AC68" s="121"/>
      <c r="AD68" s="121"/>
      <c r="AE68" s="121"/>
      <c r="AF68" s="121"/>
      <c r="AG68" s="121"/>
      <c r="AH68" s="121"/>
      <c r="AI68" s="121"/>
      <c r="AJ68" s="121"/>
      <c r="AK68" s="121"/>
      <c r="AL68" s="121"/>
      <c r="AM68" s="121"/>
      <c r="AN68" s="121"/>
      <c r="AO68" s="121"/>
      <c r="AP68" s="121"/>
      <c r="AQ68" s="121"/>
    </row>
    <row r="69" spans="3:43" s="122" customFormat="1" x14ac:dyDescent="0.2">
      <c r="C69" s="123" t="s">
        <v>46</v>
      </c>
      <c r="D69" s="125">
        <f>'Data Fig4'!C24</f>
        <v>6671</v>
      </c>
      <c r="E69" s="125">
        <f>'Data Fig4'!D24</f>
        <v>7146</v>
      </c>
      <c r="F69" s="125">
        <f>'Data Fig4'!E24</f>
        <v>6825</v>
      </c>
      <c r="G69" s="125">
        <f>'Data Fig4'!F24</f>
        <v>6608</v>
      </c>
      <c r="H69" s="125">
        <f>'Data Fig4'!G24</f>
        <v>6753</v>
      </c>
      <c r="I69" s="125">
        <f>'Data Fig4'!H24</f>
        <v>6680</v>
      </c>
      <c r="J69" s="125">
        <f>'Data Fig4'!I24</f>
        <v>7153</v>
      </c>
      <c r="K69" s="125">
        <f>'Data Fig4'!J24</f>
        <v>7403</v>
      </c>
      <c r="L69" s="125">
        <f>'Data Fig4'!K24</f>
        <v>7772</v>
      </c>
      <c r="M69" s="125">
        <f>'Data Fig4'!L24</f>
        <v>8341</v>
      </c>
      <c r="N69" s="125">
        <f>'Data Fig4'!M24</f>
        <v>8238</v>
      </c>
      <c r="O69" s="125">
        <f>'Data Fig4'!N24</f>
        <v>8050</v>
      </c>
      <c r="P69" s="125">
        <f>'Data Fig4'!O24</f>
        <v>7828</v>
      </c>
      <c r="Q69" s="125">
        <f>'Data Fig4'!P24</f>
        <v>7633</v>
      </c>
      <c r="R69" s="125">
        <f>'Data Fig4'!Q24</f>
        <v>6996</v>
      </c>
      <c r="S69" s="125">
        <f>'Data Fig4'!R24</f>
        <v>7362</v>
      </c>
      <c r="T69" s="125">
        <f>'Data Fig4'!S24</f>
        <v>7211</v>
      </c>
      <c r="U69" s="125">
        <f>'Data Fig4'!T24</f>
        <v>7325</v>
      </c>
      <c r="V69" s="125">
        <f>'Data Fig4'!U24</f>
        <v>7576</v>
      </c>
      <c r="W69" s="125">
        <f>'Data Fig4'!V24</f>
        <v>7880</v>
      </c>
      <c r="X69" s="125">
        <f>'Data Fig4'!W24</f>
        <v>7852</v>
      </c>
      <c r="Y69" s="125">
        <f>'Data Fig4'!X24</f>
        <v>8550</v>
      </c>
      <c r="Z69" s="125">
        <f>'Data Fig4'!Y24</f>
        <v>9037</v>
      </c>
      <c r="AA69" s="121"/>
      <c r="AB69" s="121"/>
      <c r="AC69" s="121"/>
      <c r="AD69" s="121"/>
      <c r="AE69" s="121"/>
      <c r="AF69" s="121"/>
      <c r="AG69" s="121"/>
      <c r="AH69" s="121"/>
      <c r="AI69" s="121"/>
      <c r="AJ69" s="121"/>
      <c r="AK69" s="121"/>
      <c r="AL69" s="121"/>
      <c r="AM69" s="121"/>
      <c r="AN69" s="121"/>
      <c r="AO69" s="121"/>
      <c r="AP69" s="121"/>
      <c r="AQ69" s="121"/>
    </row>
    <row r="70" spans="3:43" s="122" customFormat="1" x14ac:dyDescent="0.2">
      <c r="C70" s="123" t="s">
        <v>47</v>
      </c>
      <c r="D70" s="125">
        <f>'Data Fig4'!C25</f>
        <v>10032</v>
      </c>
      <c r="E70" s="125">
        <f>'Data Fig4'!D25</f>
        <v>10377</v>
      </c>
      <c r="F70" s="125">
        <f>'Data Fig4'!E25</f>
        <v>9867</v>
      </c>
      <c r="G70" s="125">
        <f>'Data Fig4'!F25</f>
        <v>9684</v>
      </c>
      <c r="H70" s="125">
        <f>'Data Fig4'!G25</f>
        <v>9735</v>
      </c>
      <c r="I70" s="125">
        <f>'Data Fig4'!H25</f>
        <v>9834</v>
      </c>
      <c r="J70" s="125">
        <f>'Data Fig4'!I25</f>
        <v>11342</v>
      </c>
      <c r="K70" s="125">
        <f>'Data Fig4'!J25</f>
        <v>11903</v>
      </c>
      <c r="L70" s="125">
        <f>'Data Fig4'!K25</f>
        <v>12608</v>
      </c>
      <c r="M70" s="125">
        <f>'Data Fig4'!L25</f>
        <v>12935</v>
      </c>
      <c r="N70" s="125">
        <f>'Data Fig4'!M25</f>
        <v>13767</v>
      </c>
      <c r="O70" s="125">
        <f>'Data Fig4'!N25</f>
        <v>14120</v>
      </c>
      <c r="P70" s="125">
        <f>'Data Fig4'!O25</f>
        <v>13985</v>
      </c>
      <c r="Q70" s="125">
        <f>'Data Fig4'!P25</f>
        <v>14135</v>
      </c>
      <c r="R70" s="125">
        <f>'Data Fig4'!Q25</f>
        <v>12766</v>
      </c>
      <c r="S70" s="125">
        <f>'Data Fig4'!R25</f>
        <v>12832</v>
      </c>
      <c r="T70" s="125">
        <f>'Data Fig4'!S25</f>
        <v>13073</v>
      </c>
      <c r="U70" s="125">
        <f>'Data Fig4'!T25</f>
        <v>13548</v>
      </c>
      <c r="V70" s="125">
        <f>'Data Fig4'!U25</f>
        <v>13697</v>
      </c>
      <c r="W70" s="125">
        <f>'Data Fig4'!V25</f>
        <v>14395</v>
      </c>
      <c r="X70" s="125">
        <f>'Data Fig4'!W25</f>
        <v>15512</v>
      </c>
      <c r="Y70" s="125">
        <f>'Data Fig4'!X25</f>
        <v>15363</v>
      </c>
      <c r="Z70" s="125">
        <f>'Data Fig4'!Y25</f>
        <v>15049</v>
      </c>
      <c r="AA70" s="121"/>
      <c r="AB70" s="121"/>
      <c r="AC70" s="121"/>
      <c r="AD70" s="121"/>
      <c r="AE70" s="121"/>
      <c r="AF70" s="121"/>
      <c r="AG70" s="121"/>
      <c r="AH70" s="121"/>
      <c r="AI70" s="121"/>
      <c r="AJ70" s="121"/>
      <c r="AK70" s="121"/>
      <c r="AL70" s="121"/>
      <c r="AM70" s="121"/>
      <c r="AN70" s="121"/>
      <c r="AO70" s="121"/>
      <c r="AP70" s="121"/>
      <c r="AQ70" s="121"/>
    </row>
    <row r="71" spans="3:43" s="122" customFormat="1" x14ac:dyDescent="0.2">
      <c r="C71" s="123" t="s">
        <v>15</v>
      </c>
      <c r="D71" s="125">
        <f>'Data Fig4'!C31</f>
        <v>4941</v>
      </c>
      <c r="E71" s="125">
        <f>'Data Fig4'!D31</f>
        <v>5089</v>
      </c>
      <c r="F71" s="125">
        <f>'Data Fig4'!E31</f>
        <v>5235</v>
      </c>
      <c r="G71" s="125">
        <f>'Data Fig4'!F31</f>
        <v>5516</v>
      </c>
      <c r="H71" s="125">
        <f>'Data Fig4'!G31</f>
        <v>5856</v>
      </c>
      <c r="I71" s="125">
        <f>'Data Fig4'!H31</f>
        <v>6099</v>
      </c>
      <c r="J71" s="125">
        <f>'Data Fig4'!I31</f>
        <v>6370</v>
      </c>
      <c r="K71" s="125">
        <f>'Data Fig4'!J31</f>
        <v>6729</v>
      </c>
      <c r="L71" s="125">
        <f>'Data Fig4'!K31</f>
        <v>6940</v>
      </c>
      <c r="M71" s="125">
        <f>'Data Fig4'!L31</f>
        <v>6958</v>
      </c>
      <c r="N71" s="125">
        <f>'Data Fig4'!M31</f>
        <v>7784</v>
      </c>
      <c r="O71" s="125">
        <f>'Data Fig4'!N31</f>
        <v>8242</v>
      </c>
      <c r="P71" s="125">
        <f>'Data Fig4'!O31</f>
        <v>8763</v>
      </c>
      <c r="Q71" s="125">
        <f>'Data Fig4'!P31</f>
        <v>9240</v>
      </c>
      <c r="R71" s="125">
        <f>'Data Fig4'!Q31</f>
        <v>9464</v>
      </c>
      <c r="S71" s="125">
        <f>'Data Fig4'!R31</f>
        <v>9915</v>
      </c>
      <c r="T71" s="125">
        <f>'Data Fig4'!S31</f>
        <v>10652</v>
      </c>
      <c r="U71" s="125">
        <f>'Data Fig4'!T31</f>
        <v>10974</v>
      </c>
      <c r="V71" s="125">
        <f>'Data Fig4'!U31</f>
        <v>11620</v>
      </c>
      <c r="W71" s="125">
        <f>'Data Fig4'!V31</f>
        <v>12582</v>
      </c>
      <c r="X71" s="125">
        <f>'Data Fig4'!W31</f>
        <v>12595</v>
      </c>
      <c r="Y71" s="125">
        <f>'Data Fig4'!X31</f>
        <v>13443</v>
      </c>
      <c r="Z71" s="125">
        <f>'Data Fig4'!Y31</f>
        <v>14452</v>
      </c>
      <c r="AA71" s="121"/>
      <c r="AB71" s="121"/>
      <c r="AC71" s="121"/>
      <c r="AD71" s="121"/>
      <c r="AE71" s="121"/>
      <c r="AF71" s="121"/>
      <c r="AG71" s="121"/>
      <c r="AH71" s="121"/>
      <c r="AI71" s="121"/>
      <c r="AJ71" s="121"/>
      <c r="AK71" s="121"/>
      <c r="AL71" s="121"/>
      <c r="AM71" s="121"/>
      <c r="AN71" s="121"/>
      <c r="AO71" s="121"/>
      <c r="AP71" s="121"/>
      <c r="AQ71" s="121"/>
    </row>
    <row r="72" spans="3:43" s="122" customFormat="1" x14ac:dyDescent="0.2">
      <c r="C72" s="123" t="s">
        <v>52</v>
      </c>
      <c r="D72" s="124">
        <f>'Data Fig4'!C37</f>
        <v>15559</v>
      </c>
      <c r="E72" s="124">
        <f>'Data Fig4'!D37</f>
        <v>16565</v>
      </c>
      <c r="F72" s="124">
        <f>'Data Fig4'!E37</f>
        <v>21760</v>
      </c>
      <c r="G72" s="124">
        <f>'Data Fig4'!F37</f>
        <v>21008</v>
      </c>
      <c r="H72" s="124">
        <f>'Data Fig4'!G37</f>
        <v>22969</v>
      </c>
      <c r="I72" s="124">
        <f>'Data Fig4'!H37</f>
        <v>24664</v>
      </c>
      <c r="J72" s="124">
        <f>'Data Fig4'!I37</f>
        <v>29900</v>
      </c>
      <c r="K72" s="124">
        <f>'Data Fig4'!J37</f>
        <v>37333</v>
      </c>
      <c r="L72" s="124">
        <f>'Data Fig4'!K37</f>
        <v>43267</v>
      </c>
      <c r="M72" s="124">
        <f>'Data Fig4'!L37</f>
        <v>43115</v>
      </c>
      <c r="N72" s="124">
        <f>'Data Fig4'!M37</f>
        <v>52646</v>
      </c>
      <c r="O72" s="124">
        <f>'Data Fig4'!N37</f>
        <v>62568</v>
      </c>
      <c r="P72" s="124">
        <f>'Data Fig4'!O37</f>
        <v>67255</v>
      </c>
      <c r="Q72" s="124">
        <f>'Data Fig4'!P37</f>
        <v>68029</v>
      </c>
      <c r="R72" s="124">
        <f>'Data Fig4'!Q37</f>
        <v>61584</v>
      </c>
      <c r="S72" s="124">
        <f>'Data Fig4'!R37</f>
        <v>61446</v>
      </c>
      <c r="T72" s="124">
        <f>'Data Fig4'!S37</f>
        <v>62069</v>
      </c>
      <c r="U72" s="124">
        <f>'Data Fig4'!T37</f>
        <v>60379</v>
      </c>
      <c r="V72" s="124">
        <f>'Data Fig4'!U37</f>
        <v>58970</v>
      </c>
      <c r="W72" s="124">
        <f>'Data Fig4'!V37</f>
        <v>62966</v>
      </c>
      <c r="X72" s="124">
        <f>'Data Fig4'!W37</f>
        <v>62575</v>
      </c>
      <c r="Y72" s="124">
        <f>'Data Fig4'!X37</f>
        <v>76260</v>
      </c>
      <c r="Z72" s="124">
        <f>'Data Fig4'!Y37</f>
        <v>143655</v>
      </c>
      <c r="AA72" s="121"/>
      <c r="AB72" s="121"/>
      <c r="AC72" s="121"/>
      <c r="AD72" s="121"/>
      <c r="AE72" s="121"/>
      <c r="AF72" s="121"/>
      <c r="AG72" s="121"/>
      <c r="AH72" s="121"/>
      <c r="AI72" s="121"/>
      <c r="AJ72" s="121"/>
      <c r="AK72" s="121"/>
      <c r="AL72" s="121"/>
      <c r="AM72" s="121"/>
      <c r="AN72" s="121"/>
      <c r="AO72" s="121"/>
      <c r="AP72" s="121"/>
      <c r="AQ72" s="121"/>
    </row>
    <row r="73" spans="3:43" s="122" customFormat="1" x14ac:dyDescent="0.2">
      <c r="C73" s="123" t="s">
        <v>53</v>
      </c>
      <c r="D73" s="124">
        <f>'Data Fig4'!C38</f>
        <v>10007</v>
      </c>
      <c r="E73" s="124">
        <f>'Data Fig4'!D38</f>
        <v>11805</v>
      </c>
      <c r="F73" s="124">
        <f>'Data Fig4'!E38</f>
        <v>13689</v>
      </c>
      <c r="G73" s="124">
        <f>'Data Fig4'!F38</f>
        <v>15873</v>
      </c>
      <c r="H73" s="124">
        <f>'Data Fig4'!G38</f>
        <v>18682</v>
      </c>
      <c r="I73" s="124">
        <f>'Data Fig4'!H38</f>
        <v>21522</v>
      </c>
      <c r="J73" s="124">
        <f>'Data Fig4'!I38</f>
        <v>25746</v>
      </c>
      <c r="K73" s="124">
        <f>'Data Fig4'!J38</f>
        <v>30079</v>
      </c>
      <c r="L73" s="124">
        <f>'Data Fig4'!K38</f>
        <v>32373</v>
      </c>
      <c r="M73" s="124">
        <f>'Data Fig4'!L38</f>
        <v>31616</v>
      </c>
      <c r="N73" s="124">
        <f>'Data Fig4'!M38</f>
        <v>33904</v>
      </c>
      <c r="O73" s="124">
        <f>'Data Fig4'!N38</f>
        <v>37096</v>
      </c>
      <c r="P73" s="124">
        <f>'Data Fig4'!O38</f>
        <v>39030</v>
      </c>
      <c r="Q73" s="124">
        <f>'Data Fig4'!P38</f>
        <v>41201</v>
      </c>
      <c r="R73" s="124">
        <f>'Data Fig4'!Q38</f>
        <v>44690</v>
      </c>
      <c r="S73" s="124">
        <f>'Data Fig4'!R38</f>
        <v>48539</v>
      </c>
      <c r="T73" s="124">
        <f>'Data Fig4'!S38</f>
        <v>55113</v>
      </c>
      <c r="U73" s="124">
        <f>'Data Fig4'!T38</f>
        <v>61393</v>
      </c>
      <c r="V73" s="124">
        <f>'Data Fig4'!U38</f>
        <v>68189</v>
      </c>
      <c r="W73" s="124">
        <f>'Data Fig4'!V38</f>
        <v>74707</v>
      </c>
      <c r="X73" s="124">
        <f>'Data Fig4'!W38</f>
        <v>79769</v>
      </c>
      <c r="Y73" s="124">
        <f>'Data Fig4'!X38</f>
        <v>94706</v>
      </c>
      <c r="Z73" s="124">
        <f>'Data Fig4'!Y38</f>
        <v>99678</v>
      </c>
      <c r="AA73" s="121"/>
      <c r="AB73" s="121"/>
      <c r="AC73" s="121"/>
      <c r="AD73" s="121"/>
      <c r="AE73" s="121"/>
      <c r="AF73" s="121"/>
      <c r="AG73" s="121"/>
      <c r="AH73" s="121"/>
      <c r="AI73" s="121"/>
      <c r="AJ73" s="121"/>
      <c r="AK73" s="121"/>
      <c r="AL73" s="121"/>
      <c r="AM73" s="121"/>
      <c r="AN73" s="121"/>
      <c r="AO73" s="121"/>
      <c r="AP73" s="121"/>
      <c r="AQ73" s="121"/>
    </row>
    <row r="82" spans="1:26" x14ac:dyDescent="0.2">
      <c r="A82" s="126" t="s">
        <v>27</v>
      </c>
      <c r="C82" s="130" t="s">
        <v>189</v>
      </c>
    </row>
    <row r="83" spans="1:26" x14ac:dyDescent="0.2">
      <c r="C83" s="110" t="s">
        <v>214</v>
      </c>
      <c r="D83" s="122"/>
      <c r="E83" s="122"/>
      <c r="F83" s="122"/>
      <c r="G83" s="122"/>
      <c r="H83" s="122"/>
      <c r="I83" s="122"/>
      <c r="J83" s="122"/>
      <c r="K83" s="122"/>
      <c r="L83" s="122"/>
      <c r="M83" s="122"/>
      <c r="N83" s="122"/>
      <c r="O83" s="122"/>
      <c r="P83" s="122"/>
      <c r="Q83" s="122"/>
      <c r="R83" s="122"/>
      <c r="S83" s="122"/>
      <c r="T83" s="122"/>
      <c r="U83" s="122"/>
      <c r="V83" s="122"/>
      <c r="W83" s="122"/>
      <c r="X83" s="122"/>
      <c r="Y83" s="122"/>
    </row>
    <row r="84" spans="1:26" x14ac:dyDescent="0.2">
      <c r="C84" s="110" t="s">
        <v>86</v>
      </c>
      <c r="D84" s="33" t="s">
        <v>199</v>
      </c>
      <c r="E84" s="122"/>
      <c r="F84" s="122"/>
      <c r="G84" s="122"/>
      <c r="H84" s="122"/>
      <c r="I84" s="122"/>
      <c r="J84" s="122"/>
      <c r="K84" s="122"/>
      <c r="L84" s="122"/>
      <c r="M84" s="122"/>
      <c r="N84" s="122"/>
      <c r="O84" s="122"/>
      <c r="P84" s="122"/>
      <c r="Q84" s="122"/>
      <c r="R84" s="122"/>
      <c r="S84" s="122"/>
      <c r="T84" s="122"/>
      <c r="U84" s="122"/>
      <c r="V84" s="122"/>
      <c r="W84" s="122"/>
      <c r="X84" s="122"/>
      <c r="Y84" s="122"/>
    </row>
    <row r="85" spans="1:26" x14ac:dyDescent="0.2">
      <c r="C85" s="110" t="s">
        <v>87</v>
      </c>
      <c r="D85" s="154">
        <v>45757.458333333336</v>
      </c>
      <c r="E85" s="122"/>
      <c r="F85" s="122"/>
      <c r="G85" s="122"/>
      <c r="H85" s="122"/>
      <c r="I85" s="122"/>
      <c r="J85" s="122"/>
      <c r="K85" s="122"/>
      <c r="L85" s="122"/>
      <c r="M85" s="122"/>
      <c r="N85" s="122"/>
      <c r="O85" s="122"/>
      <c r="P85" s="122"/>
      <c r="Q85" s="122"/>
      <c r="R85" s="122"/>
      <c r="S85" s="122"/>
      <c r="T85" s="122"/>
      <c r="U85" s="122"/>
      <c r="V85" s="122"/>
      <c r="W85" s="122"/>
      <c r="X85" s="122"/>
      <c r="Y85" s="122"/>
    </row>
    <row r="86" spans="1:26" x14ac:dyDescent="0.2">
      <c r="C86" s="122"/>
      <c r="D86" s="122"/>
      <c r="E86" s="122"/>
      <c r="F86" s="122"/>
      <c r="G86" s="122"/>
      <c r="H86" s="122"/>
      <c r="I86" s="122"/>
      <c r="J86" s="122"/>
      <c r="K86" s="122"/>
      <c r="L86" s="122"/>
      <c r="M86" s="122"/>
      <c r="N86" s="122"/>
      <c r="O86" s="122"/>
      <c r="P86" s="122"/>
      <c r="Q86" s="122"/>
      <c r="R86" s="122"/>
      <c r="S86" s="122"/>
      <c r="T86" s="122"/>
      <c r="U86" s="122"/>
      <c r="V86" s="122"/>
      <c r="W86" s="122"/>
      <c r="X86" s="122"/>
      <c r="Y86" s="122"/>
    </row>
    <row r="87" spans="1:26" x14ac:dyDescent="0.2">
      <c r="C87" s="33" t="s">
        <v>88</v>
      </c>
      <c r="D87" s="122"/>
      <c r="E87" s="110" t="s">
        <v>89</v>
      </c>
      <c r="F87" s="122"/>
      <c r="G87" s="122"/>
      <c r="H87" s="122"/>
      <c r="I87" s="122"/>
      <c r="J87" s="122"/>
      <c r="K87" s="122"/>
      <c r="L87" s="122"/>
      <c r="M87" s="122"/>
      <c r="N87" s="122"/>
      <c r="O87" s="122"/>
      <c r="P87" s="122"/>
      <c r="Q87" s="122"/>
      <c r="R87" s="122"/>
      <c r="S87" s="122"/>
      <c r="T87" s="122"/>
      <c r="U87" s="122"/>
      <c r="V87" s="122"/>
      <c r="W87" s="122"/>
      <c r="X87" s="122"/>
      <c r="Y87" s="122"/>
    </row>
    <row r="88" spans="1:26" x14ac:dyDescent="0.2">
      <c r="C88" s="33" t="s">
        <v>90</v>
      </c>
      <c r="D88" s="122"/>
      <c r="E88" s="110" t="s">
        <v>183</v>
      </c>
      <c r="F88" s="122"/>
      <c r="G88" s="122"/>
      <c r="H88" s="122"/>
      <c r="I88" s="122"/>
      <c r="J88" s="122"/>
      <c r="K88" s="122"/>
      <c r="L88" s="122"/>
      <c r="M88" s="122"/>
      <c r="N88" s="122"/>
      <c r="O88" s="122"/>
      <c r="P88" s="122"/>
      <c r="Q88" s="122"/>
      <c r="R88" s="122"/>
      <c r="S88" s="122"/>
      <c r="T88" s="122"/>
      <c r="U88" s="122"/>
      <c r="V88" s="122"/>
      <c r="W88" s="122"/>
      <c r="X88" s="122"/>
      <c r="Y88" s="122"/>
    </row>
    <row r="89" spans="1:26" x14ac:dyDescent="0.2">
      <c r="C89" s="33" t="s">
        <v>91</v>
      </c>
      <c r="D89" s="122"/>
      <c r="E89" s="110" t="s">
        <v>92</v>
      </c>
      <c r="F89" s="122"/>
      <c r="G89" s="122"/>
      <c r="H89" s="122"/>
      <c r="I89" s="122"/>
      <c r="J89" s="122"/>
      <c r="K89" s="122"/>
      <c r="L89" s="122"/>
      <c r="M89" s="122"/>
      <c r="N89" s="122"/>
      <c r="O89" s="122"/>
      <c r="P89" s="122"/>
      <c r="Q89" s="122"/>
      <c r="R89" s="122"/>
      <c r="S89" s="122"/>
      <c r="T89" s="122"/>
      <c r="U89" s="122"/>
      <c r="V89" s="122"/>
      <c r="W89" s="122"/>
      <c r="X89" s="122"/>
      <c r="Y89" s="122"/>
    </row>
    <row r="90" spans="1:26" x14ac:dyDescent="0.2">
      <c r="C90" s="122"/>
      <c r="D90" s="122"/>
      <c r="E90" s="122"/>
      <c r="F90" s="122"/>
      <c r="G90" s="122"/>
      <c r="H90" s="122"/>
      <c r="I90" s="122"/>
      <c r="J90" s="122"/>
      <c r="K90" s="122"/>
      <c r="L90" s="122"/>
      <c r="M90" s="122"/>
      <c r="N90" s="122"/>
      <c r="O90" s="122"/>
      <c r="P90" s="122"/>
      <c r="Q90" s="122"/>
      <c r="R90" s="122"/>
      <c r="S90" s="122"/>
      <c r="T90" s="122"/>
      <c r="U90" s="122"/>
      <c r="V90" s="122"/>
      <c r="W90" s="122"/>
      <c r="X90" s="122"/>
      <c r="Y90" s="122"/>
    </row>
    <row r="91" spans="1:26" x14ac:dyDescent="0.2">
      <c r="C91" s="153" t="s">
        <v>93</v>
      </c>
      <c r="D91" s="120" t="s">
        <v>0</v>
      </c>
      <c r="E91" s="120" t="s">
        <v>1</v>
      </c>
      <c r="F91" s="120" t="s">
        <v>2</v>
      </c>
      <c r="G91" s="120" t="s">
        <v>3</v>
      </c>
      <c r="H91" s="120" t="s">
        <v>4</v>
      </c>
      <c r="I91" s="120" t="s">
        <v>5</v>
      </c>
      <c r="J91" s="120" t="s">
        <v>6</v>
      </c>
      <c r="K91" s="120" t="s">
        <v>7</v>
      </c>
      <c r="L91" s="120" t="s">
        <v>8</v>
      </c>
      <c r="M91" s="120" t="s">
        <v>9</v>
      </c>
      <c r="N91" s="120" t="s">
        <v>10</v>
      </c>
      <c r="O91" s="120" t="s">
        <v>11</v>
      </c>
      <c r="P91" s="120" t="s">
        <v>12</v>
      </c>
      <c r="Q91" s="120" t="s">
        <v>94</v>
      </c>
      <c r="R91" s="120" t="s">
        <v>95</v>
      </c>
      <c r="S91" s="120" t="s">
        <v>96</v>
      </c>
      <c r="T91" s="120" t="s">
        <v>97</v>
      </c>
      <c r="U91" s="120" t="s">
        <v>98</v>
      </c>
      <c r="V91" s="120" t="s">
        <v>99</v>
      </c>
      <c r="W91" s="120" t="s">
        <v>100</v>
      </c>
      <c r="X91" s="120" t="s">
        <v>101</v>
      </c>
      <c r="Y91" s="120" t="s">
        <v>188</v>
      </c>
      <c r="Z91" s="120" t="s">
        <v>202</v>
      </c>
    </row>
    <row r="92" spans="1:26" x14ac:dyDescent="0.2">
      <c r="C92" s="119" t="s">
        <v>54</v>
      </c>
      <c r="D92" s="127" t="s">
        <v>43</v>
      </c>
      <c r="E92" s="127" t="s">
        <v>43</v>
      </c>
      <c r="F92" s="127" t="s">
        <v>43</v>
      </c>
      <c r="G92" s="127" t="s">
        <v>43</v>
      </c>
      <c r="H92" s="127" t="s">
        <v>43</v>
      </c>
      <c r="I92" s="127" t="s">
        <v>43</v>
      </c>
      <c r="J92" s="127" t="s">
        <v>43</v>
      </c>
      <c r="K92" s="127" t="s">
        <v>43</v>
      </c>
      <c r="L92" s="127" t="s">
        <v>43</v>
      </c>
      <c r="M92" s="127" t="s">
        <v>43</v>
      </c>
      <c r="N92" s="127" t="s">
        <v>43</v>
      </c>
      <c r="O92" s="127" t="s">
        <v>43</v>
      </c>
      <c r="P92" s="127" t="s">
        <v>43</v>
      </c>
      <c r="Q92" s="127" t="s">
        <v>43</v>
      </c>
      <c r="R92" s="127" t="s">
        <v>43</v>
      </c>
      <c r="S92" s="127" t="s">
        <v>43</v>
      </c>
      <c r="T92" s="127" t="s">
        <v>43</v>
      </c>
      <c r="U92" s="127" t="s">
        <v>43</v>
      </c>
      <c r="V92" s="127" t="s">
        <v>43</v>
      </c>
      <c r="W92" s="127" t="s">
        <v>43</v>
      </c>
      <c r="X92" s="127" t="s">
        <v>43</v>
      </c>
      <c r="Y92" s="127" t="s">
        <v>43</v>
      </c>
      <c r="Z92" s="127" t="s">
        <v>43</v>
      </c>
    </row>
    <row r="93" spans="1:26" x14ac:dyDescent="0.2">
      <c r="C93" s="123" t="s">
        <v>56</v>
      </c>
      <c r="D93" s="141">
        <v>7884972.5</v>
      </c>
      <c r="E93" s="141">
        <v>8260286.5</v>
      </c>
      <c r="F93" s="141">
        <v>8559615.5</v>
      </c>
      <c r="G93" s="141">
        <v>8792710.6999999993</v>
      </c>
      <c r="H93" s="141">
        <v>9195745.9000000004</v>
      </c>
      <c r="I93" s="141">
        <v>9600084.9000000004</v>
      </c>
      <c r="J93" s="141">
        <v>10160800.6</v>
      </c>
      <c r="K93" s="141">
        <v>10788354.199999999</v>
      </c>
      <c r="L93" s="141">
        <v>11137245.699999999</v>
      </c>
      <c r="M93" s="141">
        <v>10651749.300000001</v>
      </c>
      <c r="N93" s="141">
        <v>11048421.1</v>
      </c>
      <c r="O93" s="141">
        <v>11408459.699999999</v>
      </c>
      <c r="P93" s="141">
        <v>11467792.300000001</v>
      </c>
      <c r="Q93" s="141">
        <v>11595373.5</v>
      </c>
      <c r="R93" s="141">
        <v>11868132.199999999</v>
      </c>
      <c r="S93" s="141">
        <v>12307167.4</v>
      </c>
      <c r="T93" s="141">
        <v>12640498.4</v>
      </c>
      <c r="U93" s="141">
        <v>13168340.4</v>
      </c>
      <c r="V93" s="141">
        <v>13628365.800000001</v>
      </c>
      <c r="W93" s="141">
        <v>14122990.699999999</v>
      </c>
      <c r="X93" s="141">
        <v>13580293.9</v>
      </c>
      <c r="Y93" s="141">
        <v>14794359.1</v>
      </c>
      <c r="Z93" s="48">
        <v>16144780</v>
      </c>
    </row>
    <row r="94" spans="1:26" x14ac:dyDescent="0.2">
      <c r="C94" s="122"/>
      <c r="D94" s="122"/>
      <c r="E94" s="122"/>
      <c r="F94" s="122"/>
      <c r="G94" s="122"/>
      <c r="H94" s="122"/>
      <c r="I94" s="122"/>
      <c r="J94" s="122"/>
      <c r="K94" s="122"/>
      <c r="L94" s="122"/>
      <c r="M94" s="122"/>
      <c r="N94" s="122"/>
      <c r="O94" s="122"/>
      <c r="P94" s="122"/>
      <c r="Q94" s="122"/>
      <c r="R94" s="122"/>
      <c r="S94" s="122"/>
      <c r="T94" s="122"/>
      <c r="U94" s="122"/>
      <c r="V94" s="122"/>
      <c r="W94" s="122"/>
      <c r="X94" s="122"/>
      <c r="Y94" s="122"/>
    </row>
    <row r="95" spans="1:26" x14ac:dyDescent="0.2">
      <c r="C95" s="33" t="s">
        <v>102</v>
      </c>
      <c r="D95" s="122"/>
      <c r="E95" s="122"/>
      <c r="F95" s="122"/>
      <c r="G95" s="122"/>
      <c r="H95" s="122"/>
      <c r="I95" s="122"/>
      <c r="J95" s="122"/>
      <c r="K95" s="122"/>
      <c r="L95" s="122"/>
      <c r="M95" s="122"/>
      <c r="N95" s="122"/>
      <c r="O95" s="122"/>
      <c r="P95" s="122"/>
      <c r="Q95" s="122"/>
      <c r="R95" s="122"/>
      <c r="S95" s="122"/>
      <c r="T95" s="122"/>
      <c r="U95" s="122"/>
      <c r="V95" s="122"/>
      <c r="W95" s="122"/>
      <c r="X95" s="122"/>
      <c r="Y95" s="122"/>
    </row>
    <row r="96" spans="1:26" x14ac:dyDescent="0.2">
      <c r="C96" s="33" t="s">
        <v>42</v>
      </c>
      <c r="D96" s="110" t="s">
        <v>103</v>
      </c>
      <c r="E96" s="122"/>
      <c r="F96" s="122"/>
      <c r="G96" s="122"/>
      <c r="H96" s="122"/>
      <c r="I96" s="122"/>
      <c r="J96" s="122"/>
      <c r="K96" s="122"/>
      <c r="L96" s="122"/>
      <c r="M96" s="122"/>
      <c r="N96" s="122"/>
      <c r="O96" s="122"/>
      <c r="P96" s="122"/>
      <c r="Q96" s="122"/>
      <c r="R96" s="122"/>
      <c r="S96" s="122"/>
      <c r="T96" s="122"/>
      <c r="U96" s="122"/>
      <c r="V96" s="122"/>
      <c r="W96" s="122"/>
      <c r="X96" s="122"/>
      <c r="Y96" s="122"/>
    </row>
    <row r="97" spans="3:26" x14ac:dyDescent="0.2">
      <c r="C97" s="122"/>
      <c r="D97" s="122"/>
      <c r="E97" s="122"/>
      <c r="F97" s="122"/>
      <c r="G97" s="122"/>
      <c r="H97" s="122"/>
      <c r="I97" s="122"/>
      <c r="J97" s="122"/>
      <c r="K97" s="122"/>
      <c r="L97" s="122"/>
      <c r="M97" s="122"/>
      <c r="N97" s="122"/>
      <c r="O97" s="122"/>
      <c r="P97" s="122"/>
      <c r="Q97" s="122"/>
      <c r="R97" s="122"/>
      <c r="S97" s="122"/>
      <c r="T97" s="122"/>
      <c r="U97" s="122"/>
      <c r="V97" s="122"/>
      <c r="W97" s="122"/>
      <c r="X97" s="122"/>
      <c r="Y97" s="122"/>
    </row>
    <row r="98" spans="3:26" s="118" customFormat="1" x14ac:dyDescent="0.2">
      <c r="C98" s="118" t="s">
        <v>184</v>
      </c>
      <c r="D98" s="144">
        <f t="shared" ref="D98:Y98" si="26">D54/(D93/1000)</f>
        <v>1.5860930396396435E-2</v>
      </c>
      <c r="E98" s="128">
        <f t="shared" si="26"/>
        <v>1.6051380300186924E-2</v>
      </c>
      <c r="F98" s="128">
        <f t="shared" si="26"/>
        <v>1.6535322176562721E-2</v>
      </c>
      <c r="G98" s="128">
        <f t="shared" si="26"/>
        <v>1.6478877213599218E-2</v>
      </c>
      <c r="H98" s="128">
        <f t="shared" si="26"/>
        <v>1.6738500788717966E-2</v>
      </c>
      <c r="I98" s="128">
        <f t="shared" si="26"/>
        <v>1.6738706133734294E-2</v>
      </c>
      <c r="J98" s="128">
        <f t="shared" si="26"/>
        <v>1.7397152740109868E-2</v>
      </c>
      <c r="K98" s="128">
        <f t="shared" si="26"/>
        <v>1.806800151222325E-2</v>
      </c>
      <c r="L98" s="128">
        <f t="shared" si="26"/>
        <v>1.8818656393653956E-2</v>
      </c>
      <c r="M98" s="128">
        <f t="shared" si="26"/>
        <v>1.9626166004489045E-2</v>
      </c>
      <c r="N98" s="128">
        <f t="shared" si="26"/>
        <v>2.1134060503903131E-2</v>
      </c>
      <c r="O98" s="128">
        <f t="shared" si="26"/>
        <v>2.2537047661219334E-2</v>
      </c>
      <c r="P98" s="128">
        <f t="shared" si="26"/>
        <v>2.3268122845231509E-2</v>
      </c>
      <c r="Q98" s="128">
        <f t="shared" si="26"/>
        <v>2.3428309575366419E-2</v>
      </c>
      <c r="R98" s="128">
        <f t="shared" si="26"/>
        <v>2.2937813247479667E-2</v>
      </c>
      <c r="S98" s="128">
        <f t="shared" si="26"/>
        <v>2.317300079951785E-2</v>
      </c>
      <c r="T98" s="128">
        <f t="shared" si="26"/>
        <v>2.3642896865522327E-2</v>
      </c>
      <c r="U98" s="128">
        <f t="shared" si="26"/>
        <v>2.4302303120900488E-2</v>
      </c>
      <c r="V98" s="128">
        <f t="shared" si="26"/>
        <v>2.4932703229905966E-2</v>
      </c>
      <c r="W98" s="128">
        <f t="shared" si="26"/>
        <v>2.5786110586336366E-2</v>
      </c>
      <c r="X98" s="128">
        <f t="shared" si="26"/>
        <v>2.7882459892859906E-2</v>
      </c>
      <c r="Y98" s="128">
        <f t="shared" si="26"/>
        <v>2.9905790241363008E-2</v>
      </c>
      <c r="Z98" s="144">
        <f t="shared" ref="Z98" si="27">Z54/(Z93/1000)</f>
        <v>3.3313553978437604E-2</v>
      </c>
    </row>
    <row r="99" spans="3:26" s="118" customFormat="1" x14ac:dyDescent="0.2"/>
    <row r="100" spans="3:26" s="118" customFormat="1" x14ac:dyDescent="0.2">
      <c r="C100" s="118" t="s">
        <v>185</v>
      </c>
      <c r="D100" s="128">
        <f t="shared" ref="D100:Y100" si="28">D59/(D$93/1000)</f>
        <v>1.1991925146219596E-2</v>
      </c>
      <c r="E100" s="128">
        <f t="shared" si="28"/>
        <v>1.200079440343867E-2</v>
      </c>
      <c r="F100" s="128">
        <f t="shared" si="28"/>
        <v>1.1782304941150687E-2</v>
      </c>
      <c r="G100" s="128">
        <f t="shared" si="28"/>
        <v>1.1657042236133166E-2</v>
      </c>
      <c r="H100" s="128">
        <f t="shared" si="28"/>
        <v>1.1572307581922202E-2</v>
      </c>
      <c r="I100" s="128">
        <f t="shared" si="28"/>
        <v>1.1292400132836325E-2</v>
      </c>
      <c r="J100" s="128">
        <f t="shared" si="28"/>
        <v>1.1293696679767536E-2</v>
      </c>
      <c r="K100" s="128">
        <f t="shared" si="28"/>
        <v>1.1195683582580189E-2</v>
      </c>
      <c r="L100" s="128">
        <f t="shared" si="28"/>
        <v>1.1403896746212576E-2</v>
      </c>
      <c r="M100" s="128">
        <f t="shared" si="28"/>
        <v>1.1957097037572972E-2</v>
      </c>
      <c r="N100" s="128">
        <f t="shared" si="28"/>
        <v>1.2595826927704629E-2</v>
      </c>
      <c r="O100" s="128">
        <f t="shared" si="28"/>
        <v>1.3078627958864596E-2</v>
      </c>
      <c r="P100" s="128">
        <f t="shared" si="28"/>
        <v>1.3235851856158921E-2</v>
      </c>
      <c r="Q100" s="128">
        <f t="shared" si="28"/>
        <v>1.3211303628986164E-2</v>
      </c>
      <c r="R100" s="128">
        <f t="shared" si="28"/>
        <v>1.3185815372026273E-2</v>
      </c>
      <c r="S100" s="128">
        <f t="shared" si="28"/>
        <v>1.3430710303006034E-2</v>
      </c>
      <c r="T100" s="128">
        <f t="shared" si="28"/>
        <v>1.35298462598595E-2</v>
      </c>
      <c r="U100" s="128">
        <f t="shared" si="28"/>
        <v>1.4221609884872052E-2</v>
      </c>
      <c r="V100" s="128">
        <f t="shared" si="28"/>
        <v>1.4749604094131372E-2</v>
      </c>
      <c r="W100" s="128">
        <f t="shared" si="28"/>
        <v>1.5147075045514264E-2</v>
      </c>
      <c r="X100" s="128">
        <f t="shared" si="28"/>
        <v>1.6473354821871712E-2</v>
      </c>
      <c r="Y100" s="128">
        <f t="shared" si="28"/>
        <v>1.7440971809316162E-2</v>
      </c>
      <c r="Z100" s="128">
        <f t="shared" ref="Z100" si="29">Z59/(Z$93/1000)</f>
        <v>1.7346473597038791E-2</v>
      </c>
    </row>
    <row r="101" spans="3:26" s="118" customFormat="1" x14ac:dyDescent="0.2">
      <c r="C101" s="118" t="s">
        <v>186</v>
      </c>
      <c r="D101" s="144">
        <f t="shared" ref="D101:Y101" si="30">D60/(D$93/1000)</f>
        <v>3.8690052501768393E-3</v>
      </c>
      <c r="E101" s="128">
        <f t="shared" si="30"/>
        <v>4.0505858967482544E-3</v>
      </c>
      <c r="F101" s="128">
        <f t="shared" si="30"/>
        <v>4.7530172354120345E-3</v>
      </c>
      <c r="G101" s="128">
        <f t="shared" si="30"/>
        <v>4.8218349774660505E-3</v>
      </c>
      <c r="H101" s="128">
        <f t="shared" si="30"/>
        <v>5.1661932067957649E-3</v>
      </c>
      <c r="I101" s="128">
        <f t="shared" si="30"/>
        <v>5.4463060008979707E-3</v>
      </c>
      <c r="J101" s="128">
        <f t="shared" si="30"/>
        <v>6.1034560603423311E-3</v>
      </c>
      <c r="K101" s="128">
        <f t="shared" si="30"/>
        <v>6.8723179296430598E-3</v>
      </c>
      <c r="L101" s="128">
        <f t="shared" si="30"/>
        <v>7.4147596474413782E-3</v>
      </c>
      <c r="M101" s="128">
        <f t="shared" si="30"/>
        <v>7.6690689669160709E-3</v>
      </c>
      <c r="N101" s="128">
        <f t="shared" si="30"/>
        <v>8.5382335761985031E-3</v>
      </c>
      <c r="O101" s="128">
        <f t="shared" si="30"/>
        <v>9.4584197023547378E-3</v>
      </c>
      <c r="P101" s="128">
        <f t="shared" si="30"/>
        <v>1.0032270989072587E-2</v>
      </c>
      <c r="Q101" s="128">
        <f t="shared" si="30"/>
        <v>1.0217005946380253E-2</v>
      </c>
      <c r="R101" s="128">
        <f t="shared" si="30"/>
        <v>9.7519978754533922E-3</v>
      </c>
      <c r="S101" s="128">
        <f t="shared" si="30"/>
        <v>9.7422904965118132E-3</v>
      </c>
      <c r="T101" s="128">
        <f t="shared" si="30"/>
        <v>1.0113050605662827E-2</v>
      </c>
      <c r="U101" s="128">
        <f t="shared" si="30"/>
        <v>1.0080693236028436E-2</v>
      </c>
      <c r="V101" s="128">
        <f t="shared" si="30"/>
        <v>1.018309913577459E-2</v>
      </c>
      <c r="W101" s="128">
        <f t="shared" si="30"/>
        <v>1.0639035540822102E-2</v>
      </c>
      <c r="X101" s="128">
        <f t="shared" si="30"/>
        <v>1.140910507098819E-2</v>
      </c>
      <c r="Y101" s="128">
        <f t="shared" si="30"/>
        <v>1.2464818432046849E-2</v>
      </c>
      <c r="Z101" s="144">
        <f t="shared" ref="Z101" si="31">Z60/(Z$93/1000)</f>
        <v>1.5967080381398817E-2</v>
      </c>
    </row>
    <row r="118" spans="3:3" x14ac:dyDescent="0.2">
      <c r="C118" s="129"/>
    </row>
  </sheetData>
  <phoneticPr fontId="9" type="noConversion"/>
  <hyperlinks>
    <hyperlink ref="C82" r:id="rId1" display="https://ec.europa.eu/eurostat/databrowser/view/NAMA_10_GDP__custom_2213556/bookmark/table?lang=en&amp;bookmarkId=6987a30d-0036-4f73-a9e1-affd6d9623e9" xr:uid="{14B25122-1409-4D6C-95CA-D9E7286E966A}"/>
  </hyperlinks>
  <pageMargins left="0.75" right="0.75" top="1" bottom="1" header="0.5" footer="0.5"/>
  <pageSetup paperSize="9" scale="10" firstPageNumber="0" fitToWidth="0" fitToHeight="0" pageOrder="overThenDown"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71"/>
  <sheetViews>
    <sheetView workbookViewId="0">
      <selection activeCell="B35" sqref="B35:X35"/>
    </sheetView>
  </sheetViews>
  <sheetFormatPr defaultColWidth="8.7109375" defaultRowHeight="11.45" customHeight="1" x14ac:dyDescent="0.2"/>
  <cols>
    <col min="1" max="1" width="44.140625" style="122" bestFit="1" customWidth="1"/>
    <col min="2" max="2" width="16.28515625" style="122" customWidth="1"/>
    <col min="3" max="22" width="11" style="122" customWidth="1"/>
    <col min="23" max="23" width="10.140625" style="122" customWidth="1"/>
    <col min="24" max="24" width="10.140625" style="122" bestFit="1" customWidth="1"/>
    <col min="25" max="16384" width="8.7109375" style="122"/>
  </cols>
  <sheetData>
    <row r="1" spans="1:24" ht="11.45" customHeight="1" x14ac:dyDescent="0.2">
      <c r="A1" s="122" t="s">
        <v>114</v>
      </c>
    </row>
    <row r="3" spans="1:24" ht="11.45" customHeight="1" x14ac:dyDescent="0.2">
      <c r="A3" s="110" t="s">
        <v>198</v>
      </c>
      <c r="D3" s="130" t="s">
        <v>189</v>
      </c>
    </row>
    <row r="4" spans="1:24" ht="11.45" customHeight="1" x14ac:dyDescent="0.2">
      <c r="A4" s="110" t="s">
        <v>86</v>
      </c>
      <c r="B4" s="33" t="s">
        <v>174</v>
      </c>
    </row>
    <row r="5" spans="1:24" ht="11.45" customHeight="1" x14ac:dyDescent="0.2">
      <c r="A5" s="110" t="s">
        <v>87</v>
      </c>
      <c r="B5" s="131" t="s">
        <v>113</v>
      </c>
    </row>
    <row r="7" spans="1:24" ht="11.45" customHeight="1" x14ac:dyDescent="0.2">
      <c r="A7" s="33" t="s">
        <v>88</v>
      </c>
      <c r="C7" s="110" t="s">
        <v>89</v>
      </c>
    </row>
    <row r="8" spans="1:24" ht="11.45" customHeight="1" x14ac:dyDescent="0.2">
      <c r="A8" s="33" t="s">
        <v>105</v>
      </c>
      <c r="C8" s="110" t="s">
        <v>106</v>
      </c>
    </row>
    <row r="9" spans="1:24" ht="11.45" customHeight="1" x14ac:dyDescent="0.2">
      <c r="A9" s="33" t="s">
        <v>108</v>
      </c>
      <c r="C9" s="110" t="s">
        <v>39</v>
      </c>
    </row>
    <row r="10" spans="1:24" ht="11.45" customHeight="1" x14ac:dyDescent="0.2">
      <c r="A10" s="33" t="s">
        <v>91</v>
      </c>
      <c r="C10" s="110" t="s">
        <v>107</v>
      </c>
    </row>
    <row r="11" spans="1:24" ht="11.45" customHeight="1" x14ac:dyDescent="0.2">
      <c r="A11" s="33" t="s">
        <v>109</v>
      </c>
      <c r="C11" s="110" t="s">
        <v>110</v>
      </c>
    </row>
    <row r="12" spans="1:24" ht="11.45" customHeight="1" x14ac:dyDescent="0.2">
      <c r="A12" s="33" t="s">
        <v>90</v>
      </c>
      <c r="C12" s="110" t="s">
        <v>111</v>
      </c>
    </row>
    <row r="14" spans="1:24" ht="11.45" customHeight="1" x14ac:dyDescent="0.2">
      <c r="A14" s="153" t="s">
        <v>93</v>
      </c>
      <c r="B14" s="120" t="s">
        <v>0</v>
      </c>
      <c r="C14" s="120" t="s">
        <v>1</v>
      </c>
      <c r="D14" s="120" t="s">
        <v>2</v>
      </c>
      <c r="E14" s="120" t="s">
        <v>3</v>
      </c>
      <c r="F14" s="120" t="s">
        <v>4</v>
      </c>
      <c r="G14" s="120" t="s">
        <v>5</v>
      </c>
      <c r="H14" s="120" t="s">
        <v>6</v>
      </c>
      <c r="I14" s="120" t="s">
        <v>7</v>
      </c>
      <c r="J14" s="120" t="s">
        <v>8</v>
      </c>
      <c r="K14" s="120" t="s">
        <v>9</v>
      </c>
      <c r="L14" s="120" t="s">
        <v>10</v>
      </c>
      <c r="M14" s="120" t="s">
        <v>11</v>
      </c>
      <c r="N14" s="120" t="s">
        <v>12</v>
      </c>
      <c r="O14" s="120" t="s">
        <v>94</v>
      </c>
      <c r="P14" s="120" t="s">
        <v>95</v>
      </c>
      <c r="Q14" s="120" t="s">
        <v>96</v>
      </c>
      <c r="R14" s="120" t="s">
        <v>97</v>
      </c>
      <c r="S14" s="120" t="s">
        <v>98</v>
      </c>
      <c r="T14" s="120" t="s">
        <v>99</v>
      </c>
      <c r="U14" s="120" t="s">
        <v>100</v>
      </c>
      <c r="V14" s="120" t="s">
        <v>101</v>
      </c>
      <c r="W14" s="120" t="s">
        <v>188</v>
      </c>
      <c r="X14" s="120" t="s">
        <v>202</v>
      </c>
    </row>
    <row r="15" spans="1:24" ht="11.45" customHeight="1" x14ac:dyDescent="0.2">
      <c r="A15" s="119" t="s">
        <v>54</v>
      </c>
      <c r="B15" s="127" t="s">
        <v>43</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row>
    <row r="16" spans="1:24" ht="11.45" customHeight="1" x14ac:dyDescent="0.2">
      <c r="A16" s="123" t="s">
        <v>56</v>
      </c>
      <c r="B16" s="125">
        <v>3028000</v>
      </c>
      <c r="C16" s="125">
        <v>3135000</v>
      </c>
      <c r="D16" s="125">
        <v>3376000</v>
      </c>
      <c r="E16" s="125">
        <v>3170000</v>
      </c>
      <c r="F16" s="125">
        <v>3191000</v>
      </c>
      <c r="G16" s="125">
        <v>3210000</v>
      </c>
      <c r="H16" s="125">
        <v>3379000</v>
      </c>
      <c r="I16" s="125">
        <v>3544000</v>
      </c>
      <c r="J16" s="125">
        <v>3616000</v>
      </c>
      <c r="K16" s="125">
        <v>3716000</v>
      </c>
      <c r="L16" s="125">
        <v>3951000</v>
      </c>
      <c r="M16" s="125">
        <v>4251000</v>
      </c>
      <c r="N16" s="125">
        <v>4347000</v>
      </c>
      <c r="O16" s="125">
        <v>4240000</v>
      </c>
      <c r="P16" s="125">
        <v>4165000</v>
      </c>
      <c r="Q16" s="125">
        <v>4316000</v>
      </c>
      <c r="R16" s="125">
        <v>4393000</v>
      </c>
      <c r="S16" s="125">
        <v>4625000</v>
      </c>
      <c r="T16" s="125">
        <v>4795000</v>
      </c>
      <c r="U16" s="125">
        <v>5091000</v>
      </c>
      <c r="V16" s="125">
        <v>5307000</v>
      </c>
      <c r="W16" s="122">
        <v>5903000</v>
      </c>
      <c r="X16" s="122">
        <v>6673000</v>
      </c>
    </row>
    <row r="18" spans="1:4" ht="11.45" customHeight="1" x14ac:dyDescent="0.2">
      <c r="A18" s="33" t="s">
        <v>102</v>
      </c>
    </row>
    <row r="19" spans="1:4" ht="11.45" customHeight="1" x14ac:dyDescent="0.2">
      <c r="A19" s="33" t="s">
        <v>42</v>
      </c>
      <c r="B19" s="110" t="s">
        <v>103</v>
      </c>
    </row>
    <row r="20" spans="1:4" s="132" customFormat="1" ht="11.45" customHeight="1" thickBot="1" x14ac:dyDescent="0.25"/>
    <row r="22" spans="1:4" ht="12.75" x14ac:dyDescent="0.2">
      <c r="A22" s="110" t="s">
        <v>198</v>
      </c>
      <c r="D22" s="130" t="s">
        <v>189</v>
      </c>
    </row>
    <row r="23" spans="1:4" ht="12.75" x14ac:dyDescent="0.2">
      <c r="A23" s="110" t="s">
        <v>86</v>
      </c>
      <c r="B23" s="33" t="s">
        <v>175</v>
      </c>
    </row>
    <row r="24" spans="1:4" ht="12.75" x14ac:dyDescent="0.2">
      <c r="A24" s="110" t="s">
        <v>87</v>
      </c>
      <c r="B24" s="131" t="s">
        <v>113</v>
      </c>
    </row>
    <row r="26" spans="1:4" ht="12.75" x14ac:dyDescent="0.2">
      <c r="A26" s="33" t="s">
        <v>88</v>
      </c>
      <c r="C26" s="110" t="s">
        <v>89</v>
      </c>
    </row>
    <row r="27" spans="1:4" ht="12.75" x14ac:dyDescent="0.2">
      <c r="A27" s="33" t="s">
        <v>105</v>
      </c>
      <c r="C27" s="110" t="s">
        <v>106</v>
      </c>
    </row>
    <row r="28" spans="1:4" ht="12.75" x14ac:dyDescent="0.2">
      <c r="A28" s="33" t="s">
        <v>108</v>
      </c>
      <c r="C28" s="110" t="s">
        <v>39</v>
      </c>
    </row>
    <row r="29" spans="1:4" ht="12.75" x14ac:dyDescent="0.2">
      <c r="A29" s="33" t="s">
        <v>91</v>
      </c>
      <c r="C29" s="110" t="s">
        <v>112</v>
      </c>
    </row>
    <row r="30" spans="1:4" ht="12.75" x14ac:dyDescent="0.2">
      <c r="A30" s="33" t="s">
        <v>109</v>
      </c>
      <c r="C30" s="110" t="s">
        <v>110</v>
      </c>
    </row>
    <row r="31" spans="1:4" ht="12.75" x14ac:dyDescent="0.2">
      <c r="A31" s="33" t="s">
        <v>90</v>
      </c>
      <c r="C31" s="110" t="s">
        <v>203</v>
      </c>
    </row>
    <row r="33" spans="1:24" ht="12.75" x14ac:dyDescent="0.2">
      <c r="A33" s="153" t="s">
        <v>93</v>
      </c>
      <c r="B33" s="120" t="s">
        <v>0</v>
      </c>
      <c r="C33" s="120" t="s">
        <v>1</v>
      </c>
      <c r="D33" s="120" t="s">
        <v>2</v>
      </c>
      <c r="E33" s="120" t="s">
        <v>3</v>
      </c>
      <c r="F33" s="120" t="s">
        <v>4</v>
      </c>
      <c r="G33" s="120" t="s">
        <v>5</v>
      </c>
      <c r="H33" s="120" t="s">
        <v>6</v>
      </c>
      <c r="I33" s="120" t="s">
        <v>7</v>
      </c>
      <c r="J33" s="120" t="s">
        <v>8</v>
      </c>
      <c r="K33" s="120" t="s">
        <v>9</v>
      </c>
      <c r="L33" s="120" t="s">
        <v>10</v>
      </c>
      <c r="M33" s="120" t="s">
        <v>11</v>
      </c>
      <c r="N33" s="120" t="s">
        <v>12</v>
      </c>
      <c r="O33" s="120" t="s">
        <v>94</v>
      </c>
      <c r="P33" s="120" t="s">
        <v>95</v>
      </c>
      <c r="Q33" s="120" t="s">
        <v>96</v>
      </c>
      <c r="R33" s="120" t="s">
        <v>97</v>
      </c>
      <c r="S33" s="120" t="s">
        <v>98</v>
      </c>
      <c r="T33" s="120" t="s">
        <v>99</v>
      </c>
      <c r="U33" s="120" t="s">
        <v>100</v>
      </c>
      <c r="V33" s="120" t="s">
        <v>101</v>
      </c>
      <c r="W33" s="120" t="s">
        <v>188</v>
      </c>
      <c r="X33" s="120" t="s">
        <v>202</v>
      </c>
    </row>
    <row r="34" spans="1:24" ht="12.75" x14ac:dyDescent="0.2">
      <c r="A34" s="119" t="s">
        <v>54</v>
      </c>
      <c r="B34" s="127" t="s">
        <v>43</v>
      </c>
      <c r="C34" s="127" t="s">
        <v>43</v>
      </c>
      <c r="D34" s="127" t="s">
        <v>43</v>
      </c>
      <c r="E34" s="127" t="s">
        <v>43</v>
      </c>
      <c r="F34" s="127" t="s">
        <v>43</v>
      </c>
      <c r="G34" s="127" t="s">
        <v>43</v>
      </c>
      <c r="H34" s="127" t="s">
        <v>43</v>
      </c>
      <c r="I34" s="127" t="s">
        <v>43</v>
      </c>
      <c r="J34" s="127" t="s">
        <v>43</v>
      </c>
      <c r="K34" s="127" t="s">
        <v>43</v>
      </c>
      <c r="L34" s="127" t="s">
        <v>43</v>
      </c>
      <c r="M34" s="127" t="s">
        <v>43</v>
      </c>
      <c r="N34" s="127" t="s">
        <v>43</v>
      </c>
      <c r="O34" s="127" t="s">
        <v>43</v>
      </c>
      <c r="P34" s="127" t="s">
        <v>43</v>
      </c>
      <c r="Q34" s="127" t="s">
        <v>43</v>
      </c>
      <c r="R34" s="127" t="s">
        <v>43</v>
      </c>
      <c r="S34" s="127" t="s">
        <v>43</v>
      </c>
      <c r="T34" s="127" t="s">
        <v>43</v>
      </c>
      <c r="U34" s="127" t="s">
        <v>43</v>
      </c>
      <c r="V34" s="127" t="s">
        <v>43</v>
      </c>
      <c r="W34" s="127" t="s">
        <v>43</v>
      </c>
      <c r="X34" s="127" t="s">
        <v>43</v>
      </c>
    </row>
    <row r="35" spans="1:24" ht="12.75" x14ac:dyDescent="0.2">
      <c r="A35" s="123" t="s">
        <v>56</v>
      </c>
      <c r="B35" s="125">
        <v>160333</v>
      </c>
      <c r="C35" s="125">
        <v>165532</v>
      </c>
      <c r="D35" s="125">
        <v>172424</v>
      </c>
      <c r="E35" s="125">
        <v>173324</v>
      </c>
      <c r="F35" s="125">
        <v>180910</v>
      </c>
      <c r="G35" s="125">
        <v>184702</v>
      </c>
      <c r="H35" s="125">
        <v>199310</v>
      </c>
      <c r="I35" s="125">
        <v>213848</v>
      </c>
      <c r="J35" s="125">
        <v>223736</v>
      </c>
      <c r="K35" s="125">
        <v>222620</v>
      </c>
      <c r="L35" s="125">
        <v>245865</v>
      </c>
      <c r="M35" s="125">
        <v>268026</v>
      </c>
      <c r="N35" s="125">
        <v>274987</v>
      </c>
      <c r="O35" s="125">
        <v>277371</v>
      </c>
      <c r="P35" s="125">
        <v>276187</v>
      </c>
      <c r="Q35" s="125">
        <v>285196</v>
      </c>
      <c r="R35" s="125">
        <v>296701</v>
      </c>
      <c r="S35" s="125">
        <v>313819</v>
      </c>
      <c r="T35" s="125">
        <v>328833</v>
      </c>
      <c r="U35" s="125">
        <v>346239</v>
      </c>
      <c r="V35" s="125">
        <v>352399</v>
      </c>
      <c r="W35" s="133">
        <v>403334</v>
      </c>
      <c r="X35" s="133">
        <v>462810</v>
      </c>
    </row>
    <row r="37" spans="1:24" ht="12.75" x14ac:dyDescent="0.2">
      <c r="A37" s="33" t="s">
        <v>102</v>
      </c>
    </row>
    <row r="38" spans="1:24" ht="12.75" x14ac:dyDescent="0.2">
      <c r="A38" s="33" t="s">
        <v>42</v>
      </c>
      <c r="B38" s="110" t="s">
        <v>103</v>
      </c>
    </row>
    <row r="39" spans="1:24" s="132" customFormat="1" ht="13.5" thickBot="1" x14ac:dyDescent="0.25"/>
    <row r="41" spans="1:24" ht="12.75" x14ac:dyDescent="0.2">
      <c r="A41" s="110" t="s">
        <v>190</v>
      </c>
      <c r="B41" s="130" t="s">
        <v>189</v>
      </c>
    </row>
    <row r="42" spans="1:24" ht="11.45" customHeight="1" x14ac:dyDescent="0.2">
      <c r="A42" s="110" t="s">
        <v>86</v>
      </c>
      <c r="B42" s="33" t="s">
        <v>173</v>
      </c>
    </row>
    <row r="43" spans="1:24" ht="12.75" x14ac:dyDescent="0.2">
      <c r="A43" s="110" t="s">
        <v>87</v>
      </c>
      <c r="B43" s="154">
        <v>45749.458333333336</v>
      </c>
    </row>
    <row r="45" spans="1:24" ht="12.75" x14ac:dyDescent="0.2">
      <c r="A45" s="33" t="s">
        <v>88</v>
      </c>
      <c r="C45" s="110" t="s">
        <v>89</v>
      </c>
    </row>
    <row r="46" spans="1:24" ht="12.75" x14ac:dyDescent="0.2">
      <c r="A46" s="33" t="s">
        <v>90</v>
      </c>
      <c r="C46" s="110" t="s">
        <v>104</v>
      </c>
    </row>
    <row r="47" spans="1:24" ht="12.75" x14ac:dyDescent="0.2">
      <c r="A47" s="33" t="s">
        <v>105</v>
      </c>
      <c r="C47" s="110" t="s">
        <v>106</v>
      </c>
    </row>
    <row r="48" spans="1:24" ht="12.75" x14ac:dyDescent="0.2">
      <c r="A48" s="33" t="s">
        <v>91</v>
      </c>
      <c r="C48" s="110" t="s">
        <v>107</v>
      </c>
    </row>
    <row r="50" spans="1:24" ht="12.75" x14ac:dyDescent="0.2">
      <c r="A50" s="153" t="s">
        <v>93</v>
      </c>
      <c r="B50" s="120" t="s">
        <v>0</v>
      </c>
      <c r="C50" s="120" t="s">
        <v>1</v>
      </c>
      <c r="D50" s="120" t="s">
        <v>2</v>
      </c>
      <c r="E50" s="120" t="s">
        <v>3</v>
      </c>
      <c r="F50" s="120" t="s">
        <v>4</v>
      </c>
      <c r="G50" s="120" t="s">
        <v>5</v>
      </c>
      <c r="H50" s="120" t="s">
        <v>6</v>
      </c>
      <c r="I50" s="120" t="s">
        <v>7</v>
      </c>
      <c r="J50" s="120" t="s">
        <v>8</v>
      </c>
      <c r="K50" s="120" t="s">
        <v>9</v>
      </c>
      <c r="L50" s="120" t="s">
        <v>10</v>
      </c>
      <c r="M50" s="120" t="s">
        <v>11</v>
      </c>
      <c r="N50" s="120" t="s">
        <v>12</v>
      </c>
      <c r="O50" s="120" t="s">
        <v>94</v>
      </c>
      <c r="P50" s="120" t="s">
        <v>95</v>
      </c>
      <c r="Q50" s="120" t="s">
        <v>96</v>
      </c>
      <c r="R50" s="120" t="s">
        <v>97</v>
      </c>
      <c r="S50" s="120" t="s">
        <v>98</v>
      </c>
      <c r="T50" s="120" t="s">
        <v>99</v>
      </c>
      <c r="U50" s="120" t="s">
        <v>100</v>
      </c>
      <c r="V50" s="120" t="s">
        <v>101</v>
      </c>
      <c r="W50" s="120" t="s">
        <v>188</v>
      </c>
      <c r="X50" s="120" t="s">
        <v>202</v>
      </c>
    </row>
    <row r="51" spans="1:24" ht="12.75" x14ac:dyDescent="0.2">
      <c r="A51" s="119" t="s">
        <v>54</v>
      </c>
      <c r="B51" s="127" t="s">
        <v>43</v>
      </c>
      <c r="C51" s="127" t="s">
        <v>43</v>
      </c>
      <c r="D51" s="127" t="s">
        <v>43</v>
      </c>
      <c r="E51" s="127" t="s">
        <v>43</v>
      </c>
      <c r="F51" s="127" t="s">
        <v>43</v>
      </c>
      <c r="G51" s="127" t="s">
        <v>43</v>
      </c>
      <c r="H51" s="127" t="s">
        <v>43</v>
      </c>
      <c r="I51" s="127" t="s">
        <v>43</v>
      </c>
      <c r="J51" s="127" t="s">
        <v>43</v>
      </c>
      <c r="K51" s="127" t="s">
        <v>43</v>
      </c>
      <c r="L51" s="127" t="s">
        <v>43</v>
      </c>
      <c r="M51" s="127" t="s">
        <v>43</v>
      </c>
      <c r="N51" s="127" t="s">
        <v>43</v>
      </c>
      <c r="O51" s="127" t="s">
        <v>43</v>
      </c>
      <c r="P51" s="127" t="s">
        <v>43</v>
      </c>
      <c r="Q51" s="127" t="s">
        <v>43</v>
      </c>
      <c r="R51" s="127" t="s">
        <v>43</v>
      </c>
      <c r="S51" s="127" t="s">
        <v>43</v>
      </c>
      <c r="T51" s="127" t="s">
        <v>43</v>
      </c>
      <c r="U51" s="127" t="s">
        <v>43</v>
      </c>
      <c r="V51" s="127" t="s">
        <v>43</v>
      </c>
      <c r="W51" s="127" t="s">
        <v>43</v>
      </c>
      <c r="X51" s="127" t="s">
        <v>43</v>
      </c>
    </row>
    <row r="52" spans="1:24" ht="12.75" x14ac:dyDescent="0.2">
      <c r="A52" s="123" t="s">
        <v>56</v>
      </c>
      <c r="B52" s="134">
        <v>187426.27</v>
      </c>
      <c r="C52" s="135">
        <v>188755.35</v>
      </c>
      <c r="D52" s="135">
        <v>188439.81</v>
      </c>
      <c r="E52" s="134">
        <v>189055.08</v>
      </c>
      <c r="F52" s="134">
        <v>189950.36</v>
      </c>
      <c r="G52" s="134">
        <v>191887.02</v>
      </c>
      <c r="H52" s="134">
        <v>195524.61</v>
      </c>
      <c r="I52" s="134">
        <v>199550.87</v>
      </c>
      <c r="J52" s="134">
        <v>201498.42</v>
      </c>
      <c r="K52" s="134">
        <v>197856.87</v>
      </c>
      <c r="L52" s="134">
        <v>196017.81</v>
      </c>
      <c r="M52" s="134">
        <v>196082.83</v>
      </c>
      <c r="N52" s="134">
        <v>195569.45</v>
      </c>
      <c r="O52" s="134">
        <v>194853.06</v>
      </c>
      <c r="P52" s="134">
        <v>196609.88</v>
      </c>
      <c r="Q52" s="134">
        <v>198467.14</v>
      </c>
      <c r="R52" s="134">
        <v>201062.47</v>
      </c>
      <c r="S52" s="134">
        <v>204309.57</v>
      </c>
      <c r="T52" s="134">
        <v>207295.51</v>
      </c>
      <c r="U52" s="134">
        <v>209899.34</v>
      </c>
      <c r="V52" s="134">
        <v>207102.07999999999</v>
      </c>
      <c r="W52" s="134">
        <v>210398.76</v>
      </c>
      <c r="X52" s="134">
        <v>215048.76</v>
      </c>
    </row>
    <row r="54" spans="1:24" ht="12.75" x14ac:dyDescent="0.2">
      <c r="A54" s="33" t="s">
        <v>102</v>
      </c>
    </row>
    <row r="55" spans="1:24" ht="12.75" x14ac:dyDescent="0.2">
      <c r="A55" s="33" t="s">
        <v>42</v>
      </c>
      <c r="B55" s="110" t="s">
        <v>103</v>
      </c>
    </row>
    <row r="56" spans="1:24" s="138" customFormat="1" ht="13.5" thickBot="1" x14ac:dyDescent="0.25">
      <c r="A56" s="136"/>
      <c r="B56" s="137"/>
    </row>
    <row r="58" spans="1:24" ht="12.75" x14ac:dyDescent="0.2">
      <c r="A58" s="110" t="s">
        <v>191</v>
      </c>
      <c r="B58" s="130" t="s">
        <v>189</v>
      </c>
    </row>
    <row r="59" spans="1:24" ht="12.75" x14ac:dyDescent="0.2">
      <c r="A59" s="110" t="s">
        <v>86</v>
      </c>
      <c r="B59" s="33" t="s">
        <v>192</v>
      </c>
    </row>
    <row r="60" spans="1:24" ht="12.75" x14ac:dyDescent="0.2">
      <c r="A60" s="110" t="s">
        <v>87</v>
      </c>
      <c r="B60" s="154">
        <v>45757.458333333336</v>
      </c>
    </row>
    <row r="62" spans="1:24" ht="12.75" x14ac:dyDescent="0.2">
      <c r="A62" s="33" t="s">
        <v>88</v>
      </c>
      <c r="C62" s="110" t="s">
        <v>89</v>
      </c>
    </row>
    <row r="63" spans="1:24" ht="12.75" x14ac:dyDescent="0.2">
      <c r="A63" s="33" t="s">
        <v>90</v>
      </c>
      <c r="C63" s="110" t="s">
        <v>204</v>
      </c>
    </row>
    <row r="64" spans="1:24" ht="12.75" x14ac:dyDescent="0.2">
      <c r="A64" s="33" t="s">
        <v>91</v>
      </c>
      <c r="C64" s="110" t="s">
        <v>92</v>
      </c>
    </row>
    <row r="66" spans="1:24" ht="12.75" x14ac:dyDescent="0.2">
      <c r="A66" s="153" t="s">
        <v>93</v>
      </c>
      <c r="B66" s="120" t="s">
        <v>0</v>
      </c>
      <c r="C66" s="120" t="s">
        <v>1</v>
      </c>
      <c r="D66" s="120" t="s">
        <v>2</v>
      </c>
      <c r="E66" s="120" t="s">
        <v>3</v>
      </c>
      <c r="F66" s="120" t="s">
        <v>4</v>
      </c>
      <c r="G66" s="120" t="s">
        <v>5</v>
      </c>
      <c r="H66" s="120" t="s">
        <v>6</v>
      </c>
      <c r="I66" s="120" t="s">
        <v>7</v>
      </c>
      <c r="J66" s="120" t="s">
        <v>8</v>
      </c>
      <c r="K66" s="120" t="s">
        <v>9</v>
      </c>
      <c r="L66" s="120" t="s">
        <v>10</v>
      </c>
      <c r="M66" s="120" t="s">
        <v>11</v>
      </c>
      <c r="N66" s="120" t="s">
        <v>12</v>
      </c>
      <c r="O66" s="120" t="s">
        <v>94</v>
      </c>
      <c r="P66" s="120" t="s">
        <v>95</v>
      </c>
      <c r="Q66" s="120" t="s">
        <v>96</v>
      </c>
      <c r="R66" s="120" t="s">
        <v>97</v>
      </c>
      <c r="S66" s="120" t="s">
        <v>98</v>
      </c>
      <c r="T66" s="120" t="s">
        <v>99</v>
      </c>
      <c r="U66" s="120" t="s">
        <v>100</v>
      </c>
      <c r="V66" s="120" t="s">
        <v>101</v>
      </c>
      <c r="W66" s="120" t="s">
        <v>188</v>
      </c>
      <c r="X66" s="120" t="s">
        <v>202</v>
      </c>
    </row>
    <row r="67" spans="1:24" ht="12.75" x14ac:dyDescent="0.2">
      <c r="A67" s="119" t="s">
        <v>54</v>
      </c>
      <c r="B67" s="127" t="s">
        <v>43</v>
      </c>
      <c r="C67" s="127" t="s">
        <v>43</v>
      </c>
      <c r="D67" s="127" t="s">
        <v>43</v>
      </c>
      <c r="E67" s="127" t="s">
        <v>43</v>
      </c>
      <c r="F67" s="127" t="s">
        <v>43</v>
      </c>
      <c r="G67" s="127" t="s">
        <v>43</v>
      </c>
      <c r="H67" s="127" t="s">
        <v>43</v>
      </c>
      <c r="I67" s="127" t="s">
        <v>43</v>
      </c>
      <c r="J67" s="127" t="s">
        <v>43</v>
      </c>
      <c r="K67" s="127" t="s">
        <v>43</v>
      </c>
      <c r="L67" s="127" t="s">
        <v>43</v>
      </c>
      <c r="M67" s="127" t="s">
        <v>43</v>
      </c>
      <c r="N67" s="127" t="s">
        <v>43</v>
      </c>
      <c r="O67" s="127" t="s">
        <v>43</v>
      </c>
      <c r="P67" s="127" t="s">
        <v>43</v>
      </c>
      <c r="Q67" s="127" t="s">
        <v>43</v>
      </c>
      <c r="R67" s="127" t="s">
        <v>43</v>
      </c>
      <c r="S67" s="127" t="s">
        <v>43</v>
      </c>
      <c r="T67" s="127" t="s">
        <v>43</v>
      </c>
      <c r="U67" s="127" t="s">
        <v>43</v>
      </c>
      <c r="V67" s="127" t="s">
        <v>43</v>
      </c>
      <c r="W67" s="127" t="s">
        <v>43</v>
      </c>
      <c r="X67" s="127" t="s">
        <v>43</v>
      </c>
    </row>
    <row r="68" spans="1:24" ht="12.75" x14ac:dyDescent="0.2">
      <c r="A68" s="123" t="s">
        <v>56</v>
      </c>
      <c r="B68" s="155">
        <v>83.236000000000004</v>
      </c>
      <c r="C68" s="155">
        <v>84.998999999999995</v>
      </c>
      <c r="D68" s="155">
        <v>85.885000000000005</v>
      </c>
      <c r="E68" s="155">
        <v>86.653000000000006</v>
      </c>
      <c r="F68" s="155">
        <v>88.850999999999999</v>
      </c>
      <c r="G68" s="155">
        <v>90.572999999999993</v>
      </c>
      <c r="H68" s="155">
        <v>93.772999999999996</v>
      </c>
      <c r="I68" s="155">
        <v>96.697000000000003</v>
      </c>
      <c r="J68" s="155">
        <v>97.301000000000002</v>
      </c>
      <c r="K68" s="155">
        <v>93.15</v>
      </c>
      <c r="L68" s="155">
        <v>95.138999999999996</v>
      </c>
      <c r="M68" s="155">
        <v>96.960999999999999</v>
      </c>
      <c r="N68" s="155">
        <v>96.195999999999998</v>
      </c>
      <c r="O68" s="155">
        <v>96.153999999999996</v>
      </c>
      <c r="P68" s="155">
        <v>97.71</v>
      </c>
      <c r="Q68" s="155">
        <v>100</v>
      </c>
      <c r="R68" s="155">
        <v>101.946</v>
      </c>
      <c r="S68" s="155">
        <v>104.79</v>
      </c>
      <c r="T68" s="155">
        <v>106.94</v>
      </c>
      <c r="U68" s="155">
        <v>108.949</v>
      </c>
      <c r="V68" s="155">
        <v>102.893</v>
      </c>
      <c r="W68" s="155">
        <v>109.404</v>
      </c>
      <c r="X68" s="155">
        <v>113.217</v>
      </c>
    </row>
    <row r="70" spans="1:24" ht="12.75" x14ac:dyDescent="0.2">
      <c r="A70" s="33" t="s">
        <v>102</v>
      </c>
    </row>
    <row r="71" spans="1:24" ht="12.75" x14ac:dyDescent="0.2">
      <c r="A71" s="33" t="s">
        <v>42</v>
      </c>
      <c r="B71" s="110" t="s">
        <v>103</v>
      </c>
    </row>
  </sheetData>
  <phoneticPr fontId="9" type="noConversion"/>
  <hyperlinks>
    <hyperlink ref="B41" r:id="rId1" display="https://ec.europa.eu/eurostat/databrowser/view/NAMA_10_A10_E__custom_10576749/default/table?lang=en" xr:uid="{648164D2-83C8-4FB7-8FEA-D1955472B943}"/>
    <hyperlink ref="B58" r:id="rId2" display="https://ec.europa.eu/eurostat/databrowser/view/NAMA_10_GDP__custom_10576936/default/table?lang=en" xr:uid="{BBA56615-B1BF-469C-A4AB-EB51345925AA}"/>
    <hyperlink ref="D3" r:id="rId3" display="https://ec.europa.eu/eurostat/databrowser/view/ENV_AC_EGSS1__custom_5165203/bookmark/table?lang=en&amp;bookmarkId=99f02c01-de54-48b4-93ad-b9ac1d567437" xr:uid="{82EF08DF-A90E-4F8B-A836-64E710FD2429}"/>
    <hyperlink ref="D22" r:id="rId4" display="https://ec.europa.eu/eurostat/databrowser/view/ENV_AC_EGSS2__custom_5165273/bookmark/table?lang=en&amp;bookmarkId=cb33028a-186a-4044-8c3e-40fb9bc00fb4" xr:uid="{39705E63-98C4-4938-9755-24BD91D34223}"/>
  </hyperlinks>
  <pageMargins left="0.7" right="0.7" top="0.75" bottom="0.75" header="0.3" footer="0.3"/>
  <pageSetup paperSize="9" orientation="portrait" verticalDpi="36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Y45"/>
  <sheetViews>
    <sheetView workbookViewId="0">
      <selection activeCell="C35" sqref="C35:Y36"/>
    </sheetView>
  </sheetViews>
  <sheetFormatPr defaultColWidth="8.7109375" defaultRowHeight="12.75" x14ac:dyDescent="0.2"/>
  <cols>
    <col min="1" max="1" width="17.42578125" style="122" customWidth="1"/>
    <col min="2" max="2" width="32.85546875" style="122" customWidth="1"/>
    <col min="3" max="22" width="11" style="122" customWidth="1"/>
    <col min="23" max="25" width="9.140625" style="122" bestFit="1" customWidth="1"/>
    <col min="26" max="16384" width="8.7109375" style="122"/>
  </cols>
  <sheetData>
    <row r="1" spans="1:25" x14ac:dyDescent="0.2">
      <c r="A1" s="122" t="s">
        <v>154</v>
      </c>
    </row>
    <row r="3" spans="1:25" x14ac:dyDescent="0.2">
      <c r="A3" s="110" t="s">
        <v>198</v>
      </c>
      <c r="E3" s="130" t="s">
        <v>189</v>
      </c>
    </row>
    <row r="4" spans="1:25" x14ac:dyDescent="0.2">
      <c r="A4" s="110" t="s">
        <v>86</v>
      </c>
      <c r="B4" s="33" t="s">
        <v>174</v>
      </c>
    </row>
    <row r="5" spans="1:25" x14ac:dyDescent="0.2">
      <c r="A5" s="110" t="s">
        <v>87</v>
      </c>
      <c r="B5" s="131" t="s">
        <v>113</v>
      </c>
    </row>
    <row r="7" spans="1:25" x14ac:dyDescent="0.2">
      <c r="A7" s="33" t="s">
        <v>88</v>
      </c>
      <c r="C7" s="110" t="s">
        <v>89</v>
      </c>
    </row>
    <row r="8" spans="1:25" x14ac:dyDescent="0.2">
      <c r="A8" s="33" t="s">
        <v>105</v>
      </c>
      <c r="C8" s="110" t="s">
        <v>106</v>
      </c>
    </row>
    <row r="9" spans="1:25" x14ac:dyDescent="0.2">
      <c r="A9" s="33" t="s">
        <v>91</v>
      </c>
      <c r="C9" s="110" t="s">
        <v>107</v>
      </c>
    </row>
    <row r="10" spans="1:25" x14ac:dyDescent="0.2">
      <c r="A10" s="33" t="s">
        <v>109</v>
      </c>
      <c r="C10" s="110" t="s">
        <v>110</v>
      </c>
    </row>
    <row r="11" spans="1:25" x14ac:dyDescent="0.2">
      <c r="A11" s="33" t="s">
        <v>90</v>
      </c>
      <c r="C11" s="110" t="s">
        <v>111</v>
      </c>
    </row>
    <row r="12" spans="1:25" x14ac:dyDescent="0.2">
      <c r="A12" s="33" t="s">
        <v>125</v>
      </c>
      <c r="C12" s="110" t="s">
        <v>56</v>
      </c>
    </row>
    <row r="14" spans="1:25" x14ac:dyDescent="0.2">
      <c r="A14" s="158" t="s">
        <v>93</v>
      </c>
      <c r="B14" s="158" t="s">
        <v>93</v>
      </c>
      <c r="C14" s="120" t="s">
        <v>0</v>
      </c>
      <c r="D14" s="120" t="s">
        <v>1</v>
      </c>
      <c r="E14" s="120" t="s">
        <v>2</v>
      </c>
      <c r="F14" s="120" t="s">
        <v>3</v>
      </c>
      <c r="G14" s="120" t="s">
        <v>4</v>
      </c>
      <c r="H14" s="120" t="s">
        <v>5</v>
      </c>
      <c r="I14" s="120" t="s">
        <v>6</v>
      </c>
      <c r="J14" s="120" t="s">
        <v>7</v>
      </c>
      <c r="K14" s="120" t="s">
        <v>8</v>
      </c>
      <c r="L14" s="120" t="s">
        <v>9</v>
      </c>
      <c r="M14" s="120" t="s">
        <v>10</v>
      </c>
      <c r="N14" s="120" t="s">
        <v>11</v>
      </c>
      <c r="O14" s="120" t="s">
        <v>12</v>
      </c>
      <c r="P14" s="120" t="s">
        <v>94</v>
      </c>
      <c r="Q14" s="120" t="s">
        <v>95</v>
      </c>
      <c r="R14" s="120" t="s">
        <v>96</v>
      </c>
      <c r="S14" s="120" t="s">
        <v>97</v>
      </c>
      <c r="T14" s="120" t="s">
        <v>98</v>
      </c>
      <c r="U14" s="120" t="s">
        <v>99</v>
      </c>
      <c r="V14" s="120" t="s">
        <v>100</v>
      </c>
      <c r="W14" s="120" t="s">
        <v>101</v>
      </c>
      <c r="X14" s="120" t="s">
        <v>188</v>
      </c>
      <c r="Y14" s="120" t="s">
        <v>202</v>
      </c>
    </row>
    <row r="15" spans="1:25" x14ac:dyDescent="0.2">
      <c r="A15" s="119" t="s">
        <v>126</v>
      </c>
      <c r="B15" s="119" t="s">
        <v>55</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c r="Y15" s="127" t="s">
        <v>43</v>
      </c>
    </row>
    <row r="16" spans="1:25" x14ac:dyDescent="0.2">
      <c r="A16" s="123" t="s">
        <v>127</v>
      </c>
      <c r="B16" s="123" t="s">
        <v>39</v>
      </c>
      <c r="C16" s="125">
        <v>3028000</v>
      </c>
      <c r="D16" s="125">
        <v>3135000</v>
      </c>
      <c r="E16" s="125">
        <v>3376000</v>
      </c>
      <c r="F16" s="125">
        <v>3170000</v>
      </c>
      <c r="G16" s="125">
        <v>3191000</v>
      </c>
      <c r="H16" s="125">
        <v>3210000</v>
      </c>
      <c r="I16" s="125">
        <v>3379000</v>
      </c>
      <c r="J16" s="125">
        <v>3544000</v>
      </c>
      <c r="K16" s="125">
        <v>3616000</v>
      </c>
      <c r="L16" s="125">
        <v>3716000</v>
      </c>
      <c r="M16" s="125">
        <v>3951000</v>
      </c>
      <c r="N16" s="125">
        <v>4251000</v>
      </c>
      <c r="O16" s="125">
        <v>4347000</v>
      </c>
      <c r="P16" s="125">
        <v>4240000</v>
      </c>
      <c r="Q16" s="125">
        <v>4165000</v>
      </c>
      <c r="R16" s="125">
        <v>4316000</v>
      </c>
      <c r="S16" s="125">
        <v>4393000</v>
      </c>
      <c r="T16" s="125">
        <v>4625000</v>
      </c>
      <c r="U16" s="125">
        <v>4795000</v>
      </c>
      <c r="V16" s="125">
        <v>5091000</v>
      </c>
      <c r="W16" s="125">
        <v>5307000</v>
      </c>
      <c r="X16" s="125">
        <v>5903000</v>
      </c>
      <c r="Y16" s="125">
        <v>6673000</v>
      </c>
    </row>
    <row r="17" spans="1:25" x14ac:dyDescent="0.2">
      <c r="A17" s="123" t="s">
        <v>128</v>
      </c>
      <c r="B17" s="123" t="s">
        <v>40</v>
      </c>
      <c r="C17" s="124">
        <v>163000</v>
      </c>
      <c r="D17" s="124">
        <v>163000</v>
      </c>
      <c r="E17" s="124">
        <v>156000</v>
      </c>
      <c r="F17" s="124">
        <v>142000</v>
      </c>
      <c r="G17" s="124">
        <v>138000</v>
      </c>
      <c r="H17" s="124">
        <v>125000</v>
      </c>
      <c r="I17" s="124">
        <v>117000</v>
      </c>
      <c r="J17" s="124">
        <v>111000</v>
      </c>
      <c r="K17" s="124">
        <v>112000</v>
      </c>
      <c r="L17" s="124">
        <v>109000</v>
      </c>
      <c r="M17" s="124">
        <v>103000</v>
      </c>
      <c r="N17" s="124">
        <v>109000</v>
      </c>
      <c r="O17" s="124">
        <v>98000</v>
      </c>
      <c r="P17" s="124">
        <v>101000</v>
      </c>
      <c r="Q17" s="124">
        <v>93000</v>
      </c>
      <c r="R17" s="124">
        <v>100000</v>
      </c>
      <c r="S17" s="124">
        <v>75000</v>
      </c>
      <c r="T17" s="124">
        <v>74000</v>
      </c>
      <c r="U17" s="124">
        <v>84000</v>
      </c>
      <c r="V17" s="124">
        <v>91000</v>
      </c>
      <c r="W17" s="124">
        <v>92000</v>
      </c>
      <c r="X17" s="124">
        <v>96000</v>
      </c>
      <c r="Y17" s="124">
        <v>91000</v>
      </c>
    </row>
    <row r="18" spans="1:25" x14ac:dyDescent="0.2">
      <c r="A18" s="123" t="s">
        <v>129</v>
      </c>
      <c r="B18" s="123" t="s">
        <v>41</v>
      </c>
      <c r="C18" s="125" t="s">
        <v>42</v>
      </c>
      <c r="D18" s="125" t="s">
        <v>42</v>
      </c>
      <c r="E18" s="125" t="s">
        <v>42</v>
      </c>
      <c r="F18" s="125" t="s">
        <v>42</v>
      </c>
      <c r="G18" s="125" t="s">
        <v>42</v>
      </c>
      <c r="H18" s="125" t="s">
        <v>42</v>
      </c>
      <c r="I18" s="125" t="s">
        <v>42</v>
      </c>
      <c r="J18" s="125" t="s">
        <v>42</v>
      </c>
      <c r="K18" s="125" t="s">
        <v>42</v>
      </c>
      <c r="L18" s="125" t="s">
        <v>42</v>
      </c>
      <c r="M18" s="125" t="s">
        <v>42</v>
      </c>
      <c r="N18" s="125" t="s">
        <v>42</v>
      </c>
      <c r="O18" s="125" t="s">
        <v>42</v>
      </c>
      <c r="P18" s="125" t="s">
        <v>42</v>
      </c>
      <c r="Q18" s="125" t="s">
        <v>42</v>
      </c>
      <c r="R18" s="125" t="s">
        <v>42</v>
      </c>
      <c r="S18" s="125" t="s">
        <v>42</v>
      </c>
      <c r="T18" s="125" t="s">
        <v>42</v>
      </c>
      <c r="U18" s="125" t="s">
        <v>42</v>
      </c>
      <c r="V18" s="125" t="s">
        <v>42</v>
      </c>
      <c r="W18" s="125" t="s">
        <v>42</v>
      </c>
      <c r="X18" s="125" t="s">
        <v>42</v>
      </c>
      <c r="Y18" s="125" t="s">
        <v>42</v>
      </c>
    </row>
    <row r="19" spans="1:25" x14ac:dyDescent="0.2">
      <c r="A19" s="123" t="s">
        <v>130</v>
      </c>
      <c r="B19" s="123" t="s">
        <v>14</v>
      </c>
      <c r="C19" s="124">
        <v>643000</v>
      </c>
      <c r="D19" s="124">
        <v>641000</v>
      </c>
      <c r="E19" s="124">
        <v>625000</v>
      </c>
      <c r="F19" s="124">
        <v>610000</v>
      </c>
      <c r="G19" s="124">
        <v>590000</v>
      </c>
      <c r="H19" s="124">
        <v>557000</v>
      </c>
      <c r="I19" s="124">
        <v>527000</v>
      </c>
      <c r="J19" s="124">
        <v>551000</v>
      </c>
      <c r="K19" s="124">
        <v>534000</v>
      </c>
      <c r="L19" s="124">
        <v>542000</v>
      </c>
      <c r="M19" s="124">
        <v>529000</v>
      </c>
      <c r="N19" s="124">
        <v>554000</v>
      </c>
      <c r="O19" s="124">
        <v>546000</v>
      </c>
      <c r="P19" s="124">
        <v>556000</v>
      </c>
      <c r="Q19" s="124">
        <v>624000</v>
      </c>
      <c r="R19" s="124">
        <v>647000</v>
      </c>
      <c r="S19" s="124">
        <v>550000</v>
      </c>
      <c r="T19" s="124">
        <v>587000</v>
      </c>
      <c r="U19" s="124">
        <v>618000</v>
      </c>
      <c r="V19" s="124">
        <v>626000</v>
      </c>
      <c r="W19" s="124">
        <v>651000</v>
      </c>
      <c r="X19" s="124">
        <v>713000</v>
      </c>
      <c r="Y19" s="124">
        <v>744000</v>
      </c>
    </row>
    <row r="20" spans="1:25" x14ac:dyDescent="0.2">
      <c r="A20" s="123" t="s">
        <v>131</v>
      </c>
      <c r="B20" s="123" t="s">
        <v>20</v>
      </c>
      <c r="C20" s="125">
        <v>807000</v>
      </c>
      <c r="D20" s="125">
        <v>819000</v>
      </c>
      <c r="E20" s="125">
        <v>827000</v>
      </c>
      <c r="F20" s="125">
        <v>835000</v>
      </c>
      <c r="G20" s="125">
        <v>861000</v>
      </c>
      <c r="H20" s="125">
        <v>893000</v>
      </c>
      <c r="I20" s="125">
        <v>931000</v>
      </c>
      <c r="J20" s="125">
        <v>914000</v>
      </c>
      <c r="K20" s="125">
        <v>932000</v>
      </c>
      <c r="L20" s="125">
        <v>944000</v>
      </c>
      <c r="M20" s="125">
        <v>1023000</v>
      </c>
      <c r="N20" s="125">
        <v>1075000</v>
      </c>
      <c r="O20" s="125">
        <v>1103000</v>
      </c>
      <c r="P20" s="125">
        <v>1088000</v>
      </c>
      <c r="Q20" s="125">
        <v>1103000</v>
      </c>
      <c r="R20" s="125">
        <v>1149000</v>
      </c>
      <c r="S20" s="125">
        <v>1222000</v>
      </c>
      <c r="T20" s="125">
        <v>1328000</v>
      </c>
      <c r="U20" s="125">
        <v>1422000</v>
      </c>
      <c r="V20" s="125">
        <v>1579000</v>
      </c>
      <c r="W20" s="125">
        <v>1639000</v>
      </c>
      <c r="X20" s="125">
        <v>1870000</v>
      </c>
      <c r="Y20" s="125">
        <v>1961000</v>
      </c>
    </row>
    <row r="21" spans="1:25" x14ac:dyDescent="0.2">
      <c r="A21" s="123" t="s">
        <v>132</v>
      </c>
      <c r="B21" s="123" t="s">
        <v>44</v>
      </c>
      <c r="C21" s="124">
        <v>220000</v>
      </c>
      <c r="D21" s="124">
        <v>249000</v>
      </c>
      <c r="E21" s="124">
        <v>261000</v>
      </c>
      <c r="F21" s="124">
        <v>274000</v>
      </c>
      <c r="G21" s="124">
        <v>277000</v>
      </c>
      <c r="H21" s="124">
        <v>292000</v>
      </c>
      <c r="I21" s="124">
        <v>315000</v>
      </c>
      <c r="J21" s="124">
        <v>316000</v>
      </c>
      <c r="K21" s="124">
        <v>324000</v>
      </c>
      <c r="L21" s="124">
        <v>344000</v>
      </c>
      <c r="M21" s="124">
        <v>356000</v>
      </c>
      <c r="N21" s="124">
        <v>371000</v>
      </c>
      <c r="O21" s="124">
        <v>396000</v>
      </c>
      <c r="P21" s="124">
        <v>401000</v>
      </c>
      <c r="Q21" s="124">
        <v>397000</v>
      </c>
      <c r="R21" s="124">
        <v>409000</v>
      </c>
      <c r="S21" s="124">
        <v>435000</v>
      </c>
      <c r="T21" s="124">
        <v>504000</v>
      </c>
      <c r="U21" s="124">
        <v>536000</v>
      </c>
      <c r="V21" s="124">
        <v>552000</v>
      </c>
      <c r="W21" s="124">
        <v>594000</v>
      </c>
      <c r="X21" s="124">
        <v>636000</v>
      </c>
      <c r="Y21" s="124">
        <v>668000</v>
      </c>
    </row>
    <row r="22" spans="1:25" x14ac:dyDescent="0.2">
      <c r="A22" s="123" t="s">
        <v>133</v>
      </c>
      <c r="B22" s="123" t="s">
        <v>45</v>
      </c>
      <c r="C22" s="125">
        <v>23000</v>
      </c>
      <c r="D22" s="125">
        <v>27000</v>
      </c>
      <c r="E22" s="125">
        <v>24000</v>
      </c>
      <c r="F22" s="125">
        <v>21000</v>
      </c>
      <c r="G22" s="125">
        <v>21000</v>
      </c>
      <c r="H22" s="125">
        <v>20000</v>
      </c>
      <c r="I22" s="125">
        <v>29000</v>
      </c>
      <c r="J22" s="125">
        <v>27000</v>
      </c>
      <c r="K22" s="125">
        <v>28000</v>
      </c>
      <c r="L22" s="125">
        <v>31000</v>
      </c>
      <c r="M22" s="125">
        <v>30000</v>
      </c>
      <c r="N22" s="125">
        <v>31000</v>
      </c>
      <c r="O22" s="125">
        <v>32000</v>
      </c>
      <c r="P22" s="125">
        <v>30000</v>
      </c>
      <c r="Q22" s="125">
        <v>25000</v>
      </c>
      <c r="R22" s="125">
        <v>23000</v>
      </c>
      <c r="S22" s="125">
        <v>25000</v>
      </c>
      <c r="T22" s="125">
        <v>25000</v>
      </c>
      <c r="U22" s="125">
        <v>25000</v>
      </c>
      <c r="V22" s="125">
        <v>25000</v>
      </c>
      <c r="W22" s="125">
        <v>28000</v>
      </c>
      <c r="X22" s="125">
        <v>24000</v>
      </c>
      <c r="Y22" s="125">
        <v>23000</v>
      </c>
    </row>
    <row r="23" spans="1:25" x14ac:dyDescent="0.2">
      <c r="A23" s="123" t="s">
        <v>134</v>
      </c>
      <c r="B23" s="123" t="s">
        <v>46</v>
      </c>
      <c r="C23" s="124">
        <v>175000</v>
      </c>
      <c r="D23" s="124">
        <v>174000</v>
      </c>
      <c r="E23" s="124">
        <v>159000</v>
      </c>
      <c r="F23" s="124">
        <v>149000</v>
      </c>
      <c r="G23" s="124">
        <v>144000</v>
      </c>
      <c r="H23" s="124">
        <v>136000</v>
      </c>
      <c r="I23" s="124">
        <v>139000</v>
      </c>
      <c r="J23" s="124">
        <v>139000</v>
      </c>
      <c r="K23" s="124">
        <v>137000</v>
      </c>
      <c r="L23" s="124">
        <v>147000</v>
      </c>
      <c r="M23" s="124">
        <v>142000</v>
      </c>
      <c r="N23" s="124">
        <v>137000</v>
      </c>
      <c r="O23" s="124">
        <v>132000</v>
      </c>
      <c r="P23" s="124">
        <v>126000</v>
      </c>
      <c r="Q23" s="124">
        <v>118000</v>
      </c>
      <c r="R23" s="124">
        <v>124000</v>
      </c>
      <c r="S23" s="124">
        <v>119000</v>
      </c>
      <c r="T23" s="124">
        <v>122000</v>
      </c>
      <c r="U23" s="124">
        <v>117000</v>
      </c>
      <c r="V23" s="124">
        <v>118000</v>
      </c>
      <c r="W23" s="124">
        <v>118000</v>
      </c>
      <c r="X23" s="124">
        <v>125000</v>
      </c>
      <c r="Y23" s="124">
        <v>126000</v>
      </c>
    </row>
    <row r="24" spans="1:25" x14ac:dyDescent="0.2">
      <c r="A24" s="123" t="s">
        <v>135</v>
      </c>
      <c r="B24" s="123" t="s">
        <v>47</v>
      </c>
      <c r="C24" s="125">
        <v>253000</v>
      </c>
      <c r="D24" s="125">
        <v>254000</v>
      </c>
      <c r="E24" s="125">
        <v>235000</v>
      </c>
      <c r="F24" s="125">
        <v>224000</v>
      </c>
      <c r="G24" s="125">
        <v>217000</v>
      </c>
      <c r="H24" s="125">
        <v>208000</v>
      </c>
      <c r="I24" s="125">
        <v>224000</v>
      </c>
      <c r="J24" s="125">
        <v>225000</v>
      </c>
      <c r="K24" s="125">
        <v>227000</v>
      </c>
      <c r="L24" s="125">
        <v>232000</v>
      </c>
      <c r="M24" s="125">
        <v>240000</v>
      </c>
      <c r="N24" s="125">
        <v>238000</v>
      </c>
      <c r="O24" s="125">
        <v>239000</v>
      </c>
      <c r="P24" s="125">
        <v>232000</v>
      </c>
      <c r="Q24" s="125">
        <v>211000</v>
      </c>
      <c r="R24" s="125">
        <v>216000</v>
      </c>
      <c r="S24" s="125">
        <v>216000</v>
      </c>
      <c r="T24" s="125">
        <v>219000</v>
      </c>
      <c r="U24" s="125">
        <v>212000</v>
      </c>
      <c r="V24" s="125">
        <v>215000</v>
      </c>
      <c r="W24" s="125">
        <v>239000</v>
      </c>
      <c r="X24" s="125">
        <v>230000</v>
      </c>
      <c r="Y24" s="125">
        <v>214000</v>
      </c>
    </row>
    <row r="25" spans="1:25" x14ac:dyDescent="0.2">
      <c r="A25" s="123" t="s">
        <v>136</v>
      </c>
      <c r="B25" s="123" t="s">
        <v>48</v>
      </c>
      <c r="C25" s="124" t="s">
        <v>42</v>
      </c>
      <c r="D25" s="124" t="s">
        <v>42</v>
      </c>
      <c r="E25" s="124" t="s">
        <v>42</v>
      </c>
      <c r="F25" s="124" t="s">
        <v>42</v>
      </c>
      <c r="G25" s="124" t="s">
        <v>42</v>
      </c>
      <c r="H25" s="124" t="s">
        <v>42</v>
      </c>
      <c r="I25" s="124" t="s">
        <v>42</v>
      </c>
      <c r="J25" s="124" t="s">
        <v>42</v>
      </c>
      <c r="K25" s="124" t="s">
        <v>42</v>
      </c>
      <c r="L25" s="124" t="s">
        <v>42</v>
      </c>
      <c r="M25" s="124" t="s">
        <v>42</v>
      </c>
      <c r="N25" s="124" t="s">
        <v>42</v>
      </c>
      <c r="O25" s="124" t="s">
        <v>42</v>
      </c>
      <c r="P25" s="124" t="s">
        <v>42</v>
      </c>
      <c r="Q25" s="124" t="s">
        <v>42</v>
      </c>
      <c r="R25" s="124" t="s">
        <v>42</v>
      </c>
      <c r="S25" s="124" t="s">
        <v>42</v>
      </c>
      <c r="T25" s="124" t="s">
        <v>42</v>
      </c>
      <c r="U25" s="124" t="s">
        <v>42</v>
      </c>
      <c r="V25" s="124" t="s">
        <v>42</v>
      </c>
      <c r="W25" s="124" t="s">
        <v>42</v>
      </c>
      <c r="X25" s="124" t="s">
        <v>42</v>
      </c>
      <c r="Y25" s="124" t="s">
        <v>42</v>
      </c>
    </row>
    <row r="26" spans="1:25" x14ac:dyDescent="0.2">
      <c r="A26" s="123" t="s">
        <v>137</v>
      </c>
      <c r="B26" s="123" t="s">
        <v>49</v>
      </c>
      <c r="C26" s="125" t="s">
        <v>42</v>
      </c>
      <c r="D26" s="125" t="s">
        <v>42</v>
      </c>
      <c r="E26" s="125" t="s">
        <v>42</v>
      </c>
      <c r="F26" s="125" t="s">
        <v>42</v>
      </c>
      <c r="G26" s="125" t="s">
        <v>42</v>
      </c>
      <c r="H26" s="125" t="s">
        <v>42</v>
      </c>
      <c r="I26" s="125" t="s">
        <v>42</v>
      </c>
      <c r="J26" s="125" t="s">
        <v>42</v>
      </c>
      <c r="K26" s="125" t="s">
        <v>42</v>
      </c>
      <c r="L26" s="125" t="s">
        <v>42</v>
      </c>
      <c r="M26" s="125" t="s">
        <v>42</v>
      </c>
      <c r="N26" s="125" t="s">
        <v>42</v>
      </c>
      <c r="O26" s="125" t="s">
        <v>42</v>
      </c>
      <c r="P26" s="125" t="s">
        <v>42</v>
      </c>
      <c r="Q26" s="125" t="s">
        <v>42</v>
      </c>
      <c r="R26" s="125" t="s">
        <v>42</v>
      </c>
      <c r="S26" s="125" t="s">
        <v>42</v>
      </c>
      <c r="T26" s="125" t="s">
        <v>42</v>
      </c>
      <c r="U26" s="125" t="s">
        <v>42</v>
      </c>
      <c r="V26" s="125" t="s">
        <v>42</v>
      </c>
      <c r="W26" s="125" t="s">
        <v>42</v>
      </c>
      <c r="X26" s="125" t="s">
        <v>42</v>
      </c>
      <c r="Y26" s="125" t="s">
        <v>42</v>
      </c>
    </row>
    <row r="27" spans="1:25" x14ac:dyDescent="0.2">
      <c r="A27" s="123" t="s">
        <v>138</v>
      </c>
      <c r="B27" s="123" t="s">
        <v>50</v>
      </c>
      <c r="C27" s="124" t="s">
        <v>42</v>
      </c>
      <c r="D27" s="124" t="s">
        <v>42</v>
      </c>
      <c r="E27" s="124" t="s">
        <v>42</v>
      </c>
      <c r="F27" s="124" t="s">
        <v>42</v>
      </c>
      <c r="G27" s="124" t="s">
        <v>42</v>
      </c>
      <c r="H27" s="124" t="s">
        <v>42</v>
      </c>
      <c r="I27" s="124" t="s">
        <v>42</v>
      </c>
      <c r="J27" s="124" t="s">
        <v>42</v>
      </c>
      <c r="K27" s="124" t="s">
        <v>42</v>
      </c>
      <c r="L27" s="124" t="s">
        <v>42</v>
      </c>
      <c r="M27" s="124" t="s">
        <v>42</v>
      </c>
      <c r="N27" s="124" t="s">
        <v>42</v>
      </c>
      <c r="O27" s="124" t="s">
        <v>42</v>
      </c>
      <c r="P27" s="124" t="s">
        <v>42</v>
      </c>
      <c r="Q27" s="124" t="s">
        <v>42</v>
      </c>
      <c r="R27" s="124" t="s">
        <v>42</v>
      </c>
      <c r="S27" s="124" t="s">
        <v>42</v>
      </c>
      <c r="T27" s="124" t="s">
        <v>42</v>
      </c>
      <c r="U27" s="124" t="s">
        <v>42</v>
      </c>
      <c r="V27" s="124" t="s">
        <v>42</v>
      </c>
      <c r="W27" s="124" t="s">
        <v>42</v>
      </c>
      <c r="X27" s="124" t="s">
        <v>42</v>
      </c>
      <c r="Y27" s="124" t="s">
        <v>42</v>
      </c>
    </row>
    <row r="28" spans="1:25" x14ac:dyDescent="0.2">
      <c r="A28" s="123" t="s">
        <v>139</v>
      </c>
      <c r="B28" s="123" t="s">
        <v>51</v>
      </c>
      <c r="C28" s="125" t="s">
        <v>42</v>
      </c>
      <c r="D28" s="125" t="s">
        <v>42</v>
      </c>
      <c r="E28" s="125" t="s">
        <v>42</v>
      </c>
      <c r="F28" s="125" t="s">
        <v>42</v>
      </c>
      <c r="G28" s="125" t="s">
        <v>42</v>
      </c>
      <c r="H28" s="125" t="s">
        <v>42</v>
      </c>
      <c r="I28" s="125" t="s">
        <v>42</v>
      </c>
      <c r="J28" s="125" t="s">
        <v>42</v>
      </c>
      <c r="K28" s="125" t="s">
        <v>42</v>
      </c>
      <c r="L28" s="125" t="s">
        <v>42</v>
      </c>
      <c r="M28" s="125" t="s">
        <v>42</v>
      </c>
      <c r="N28" s="125" t="s">
        <v>42</v>
      </c>
      <c r="O28" s="125" t="s">
        <v>42</v>
      </c>
      <c r="P28" s="125" t="s">
        <v>42</v>
      </c>
      <c r="Q28" s="125" t="s">
        <v>42</v>
      </c>
      <c r="R28" s="125" t="s">
        <v>42</v>
      </c>
      <c r="S28" s="125" t="s">
        <v>42</v>
      </c>
      <c r="T28" s="125" t="s">
        <v>42</v>
      </c>
      <c r="U28" s="125" t="s">
        <v>42</v>
      </c>
      <c r="V28" s="125" t="s">
        <v>42</v>
      </c>
      <c r="W28" s="125" t="s">
        <v>42</v>
      </c>
      <c r="X28" s="125" t="s">
        <v>42</v>
      </c>
      <c r="Y28" s="125" t="s">
        <v>42</v>
      </c>
    </row>
    <row r="29" spans="1:25" x14ac:dyDescent="0.2">
      <c r="A29" s="123" t="s">
        <v>140</v>
      </c>
      <c r="B29" s="123" t="s">
        <v>15</v>
      </c>
      <c r="C29" s="124">
        <v>128000</v>
      </c>
      <c r="D29" s="124">
        <v>128000</v>
      </c>
      <c r="E29" s="124">
        <v>125000</v>
      </c>
      <c r="F29" s="124">
        <v>122000</v>
      </c>
      <c r="G29" s="124">
        <v>125000</v>
      </c>
      <c r="H29" s="124">
        <v>128000</v>
      </c>
      <c r="I29" s="124">
        <v>133000</v>
      </c>
      <c r="J29" s="124">
        <v>134000</v>
      </c>
      <c r="K29" s="124">
        <v>132000</v>
      </c>
      <c r="L29" s="124">
        <v>131000</v>
      </c>
      <c r="M29" s="124">
        <v>133000</v>
      </c>
      <c r="N29" s="124">
        <v>139000</v>
      </c>
      <c r="O29" s="124">
        <v>146000</v>
      </c>
      <c r="P29" s="124">
        <v>154000</v>
      </c>
      <c r="Q29" s="124">
        <v>158000</v>
      </c>
      <c r="R29" s="124">
        <v>163000</v>
      </c>
      <c r="S29" s="124">
        <v>159000</v>
      </c>
      <c r="T29" s="124">
        <v>159000</v>
      </c>
      <c r="U29" s="124">
        <v>166000</v>
      </c>
      <c r="V29" s="124">
        <v>179000</v>
      </c>
      <c r="W29" s="124">
        <v>181000</v>
      </c>
      <c r="X29" s="124">
        <v>191000</v>
      </c>
      <c r="Y29" s="124">
        <v>198000</v>
      </c>
    </row>
    <row r="30" spans="1:25" x14ac:dyDescent="0.2">
      <c r="A30" s="123" t="s">
        <v>141</v>
      </c>
      <c r="B30" s="123" t="s">
        <v>115</v>
      </c>
      <c r="C30" s="125" t="s">
        <v>42</v>
      </c>
      <c r="D30" s="125" t="s">
        <v>42</v>
      </c>
      <c r="E30" s="125" t="s">
        <v>42</v>
      </c>
      <c r="F30" s="125" t="s">
        <v>42</v>
      </c>
      <c r="G30" s="125" t="s">
        <v>42</v>
      </c>
      <c r="H30" s="125" t="s">
        <v>42</v>
      </c>
      <c r="I30" s="125" t="s">
        <v>42</v>
      </c>
      <c r="J30" s="125" t="s">
        <v>42</v>
      </c>
      <c r="K30" s="125" t="s">
        <v>42</v>
      </c>
      <c r="L30" s="125" t="s">
        <v>42</v>
      </c>
      <c r="M30" s="125" t="s">
        <v>42</v>
      </c>
      <c r="N30" s="125" t="s">
        <v>42</v>
      </c>
      <c r="O30" s="125" t="s">
        <v>42</v>
      </c>
      <c r="P30" s="125" t="s">
        <v>42</v>
      </c>
      <c r="Q30" s="125" t="s">
        <v>42</v>
      </c>
      <c r="R30" s="125" t="s">
        <v>42</v>
      </c>
      <c r="S30" s="125" t="s">
        <v>42</v>
      </c>
      <c r="T30" s="125" t="s">
        <v>42</v>
      </c>
      <c r="U30" s="125" t="s">
        <v>42</v>
      </c>
      <c r="V30" s="125" t="s">
        <v>42</v>
      </c>
      <c r="W30" s="125" t="s">
        <v>42</v>
      </c>
      <c r="X30" s="125" t="s">
        <v>42</v>
      </c>
      <c r="Y30" s="125" t="s">
        <v>42</v>
      </c>
    </row>
    <row r="31" spans="1:25" x14ac:dyDescent="0.2">
      <c r="A31" s="123" t="s">
        <v>142</v>
      </c>
      <c r="B31" s="123" t="s">
        <v>116</v>
      </c>
      <c r="C31" s="124" t="s">
        <v>42</v>
      </c>
      <c r="D31" s="124" t="s">
        <v>42</v>
      </c>
      <c r="E31" s="124" t="s">
        <v>42</v>
      </c>
      <c r="F31" s="124" t="s">
        <v>42</v>
      </c>
      <c r="G31" s="124" t="s">
        <v>42</v>
      </c>
      <c r="H31" s="124" t="s">
        <v>42</v>
      </c>
      <c r="I31" s="124" t="s">
        <v>42</v>
      </c>
      <c r="J31" s="124" t="s">
        <v>42</v>
      </c>
      <c r="K31" s="124" t="s">
        <v>42</v>
      </c>
      <c r="L31" s="124" t="s">
        <v>42</v>
      </c>
      <c r="M31" s="124" t="s">
        <v>42</v>
      </c>
      <c r="N31" s="124" t="s">
        <v>42</v>
      </c>
      <c r="O31" s="124" t="s">
        <v>42</v>
      </c>
      <c r="P31" s="124" t="s">
        <v>42</v>
      </c>
      <c r="Q31" s="124" t="s">
        <v>42</v>
      </c>
      <c r="R31" s="124" t="s">
        <v>42</v>
      </c>
      <c r="S31" s="124" t="s">
        <v>42</v>
      </c>
      <c r="T31" s="124" t="s">
        <v>42</v>
      </c>
      <c r="U31" s="124" t="s">
        <v>42</v>
      </c>
      <c r="V31" s="124" t="s">
        <v>42</v>
      </c>
      <c r="W31" s="124" t="s">
        <v>42</v>
      </c>
      <c r="X31" s="124" t="s">
        <v>42</v>
      </c>
      <c r="Y31" s="124" t="s">
        <v>42</v>
      </c>
    </row>
    <row r="32" spans="1:25" x14ac:dyDescent="0.2">
      <c r="A32" s="123" t="s">
        <v>143</v>
      </c>
      <c r="B32" s="123" t="s">
        <v>117</v>
      </c>
      <c r="C32" s="125" t="s">
        <v>42</v>
      </c>
      <c r="D32" s="125" t="s">
        <v>42</v>
      </c>
      <c r="E32" s="125" t="s">
        <v>42</v>
      </c>
      <c r="F32" s="125" t="s">
        <v>42</v>
      </c>
      <c r="G32" s="125" t="s">
        <v>42</v>
      </c>
      <c r="H32" s="125" t="s">
        <v>42</v>
      </c>
      <c r="I32" s="125" t="s">
        <v>42</v>
      </c>
      <c r="J32" s="125" t="s">
        <v>42</v>
      </c>
      <c r="K32" s="125" t="s">
        <v>42</v>
      </c>
      <c r="L32" s="125" t="s">
        <v>42</v>
      </c>
      <c r="M32" s="125" t="s">
        <v>42</v>
      </c>
      <c r="N32" s="125" t="s">
        <v>42</v>
      </c>
      <c r="O32" s="125" t="s">
        <v>42</v>
      </c>
      <c r="P32" s="125" t="s">
        <v>42</v>
      </c>
      <c r="Q32" s="125" t="s">
        <v>42</v>
      </c>
      <c r="R32" s="125" t="s">
        <v>42</v>
      </c>
      <c r="S32" s="125" t="s">
        <v>42</v>
      </c>
      <c r="T32" s="125" t="s">
        <v>42</v>
      </c>
      <c r="U32" s="125" t="s">
        <v>42</v>
      </c>
      <c r="V32" s="125" t="s">
        <v>42</v>
      </c>
      <c r="W32" s="125" t="s">
        <v>42</v>
      </c>
      <c r="X32" s="125" t="s">
        <v>42</v>
      </c>
      <c r="Y32" s="125" t="s">
        <v>42</v>
      </c>
    </row>
    <row r="33" spans="1:25" x14ac:dyDescent="0.2">
      <c r="A33" s="123" t="s">
        <v>144</v>
      </c>
      <c r="B33" s="123" t="s">
        <v>118</v>
      </c>
      <c r="C33" s="124" t="s">
        <v>42</v>
      </c>
      <c r="D33" s="124" t="s">
        <v>42</v>
      </c>
      <c r="E33" s="124" t="s">
        <v>42</v>
      </c>
      <c r="F33" s="124" t="s">
        <v>42</v>
      </c>
      <c r="G33" s="124" t="s">
        <v>42</v>
      </c>
      <c r="H33" s="124" t="s">
        <v>42</v>
      </c>
      <c r="I33" s="124" t="s">
        <v>42</v>
      </c>
      <c r="J33" s="124" t="s">
        <v>42</v>
      </c>
      <c r="K33" s="124" t="s">
        <v>42</v>
      </c>
      <c r="L33" s="124" t="s">
        <v>42</v>
      </c>
      <c r="M33" s="124" t="s">
        <v>42</v>
      </c>
      <c r="N33" s="124" t="s">
        <v>42</v>
      </c>
      <c r="O33" s="124" t="s">
        <v>42</v>
      </c>
      <c r="P33" s="124" t="s">
        <v>42</v>
      </c>
      <c r="Q33" s="124" t="s">
        <v>42</v>
      </c>
      <c r="R33" s="124" t="s">
        <v>42</v>
      </c>
      <c r="S33" s="124" t="s">
        <v>42</v>
      </c>
      <c r="T33" s="124" t="s">
        <v>42</v>
      </c>
      <c r="U33" s="124" t="s">
        <v>42</v>
      </c>
      <c r="V33" s="124" t="s">
        <v>42</v>
      </c>
      <c r="W33" s="124" t="s">
        <v>42</v>
      </c>
      <c r="X33" s="124" t="s">
        <v>42</v>
      </c>
      <c r="Y33" s="124" t="s">
        <v>42</v>
      </c>
    </row>
    <row r="34" spans="1:25" x14ac:dyDescent="0.2">
      <c r="A34" s="123" t="s">
        <v>145</v>
      </c>
      <c r="B34" s="123" t="s">
        <v>22</v>
      </c>
      <c r="C34" s="125" t="s">
        <v>42</v>
      </c>
      <c r="D34" s="125" t="s">
        <v>42</v>
      </c>
      <c r="E34" s="125" t="s">
        <v>42</v>
      </c>
      <c r="F34" s="125" t="s">
        <v>42</v>
      </c>
      <c r="G34" s="125" t="s">
        <v>42</v>
      </c>
      <c r="H34" s="125" t="s">
        <v>42</v>
      </c>
      <c r="I34" s="125" t="s">
        <v>42</v>
      </c>
      <c r="J34" s="125" t="s">
        <v>42</v>
      </c>
      <c r="K34" s="125" t="s">
        <v>42</v>
      </c>
      <c r="L34" s="125" t="s">
        <v>42</v>
      </c>
      <c r="M34" s="125" t="s">
        <v>42</v>
      </c>
      <c r="N34" s="125" t="s">
        <v>42</v>
      </c>
      <c r="O34" s="125" t="s">
        <v>42</v>
      </c>
      <c r="P34" s="125" t="s">
        <v>42</v>
      </c>
      <c r="Q34" s="125" t="s">
        <v>42</v>
      </c>
      <c r="R34" s="125" t="s">
        <v>42</v>
      </c>
      <c r="S34" s="125" t="s">
        <v>42</v>
      </c>
      <c r="T34" s="125" t="s">
        <v>42</v>
      </c>
      <c r="U34" s="125" t="s">
        <v>42</v>
      </c>
      <c r="V34" s="125" t="s">
        <v>42</v>
      </c>
      <c r="W34" s="125" t="s">
        <v>42</v>
      </c>
      <c r="X34" s="125" t="s">
        <v>42</v>
      </c>
      <c r="Y34" s="125" t="s">
        <v>42</v>
      </c>
    </row>
    <row r="35" spans="1:25" x14ac:dyDescent="0.2">
      <c r="A35" s="123" t="s">
        <v>146</v>
      </c>
      <c r="B35" s="123" t="s">
        <v>52</v>
      </c>
      <c r="C35" s="124">
        <v>371000</v>
      </c>
      <c r="D35" s="124">
        <v>401000</v>
      </c>
      <c r="E35" s="124">
        <v>645000</v>
      </c>
      <c r="F35" s="124">
        <v>434000</v>
      </c>
      <c r="G35" s="124">
        <v>412000</v>
      </c>
      <c r="H35" s="124">
        <v>394000</v>
      </c>
      <c r="I35" s="124">
        <v>446000</v>
      </c>
      <c r="J35" s="124">
        <v>540000</v>
      </c>
      <c r="K35" s="124">
        <v>573000</v>
      </c>
      <c r="L35" s="124">
        <v>618000</v>
      </c>
      <c r="M35" s="124">
        <v>746000</v>
      </c>
      <c r="N35" s="124">
        <v>910000</v>
      </c>
      <c r="O35" s="124">
        <v>935000</v>
      </c>
      <c r="P35" s="124">
        <v>811000</v>
      </c>
      <c r="Q35" s="124">
        <v>646000</v>
      </c>
      <c r="R35" s="124">
        <v>651000</v>
      </c>
      <c r="S35" s="124">
        <v>669000</v>
      </c>
      <c r="T35" s="124">
        <v>615000</v>
      </c>
      <c r="U35" s="124">
        <v>544000</v>
      </c>
      <c r="V35" s="124">
        <v>559000</v>
      </c>
      <c r="W35" s="124">
        <v>546000</v>
      </c>
      <c r="X35" s="124">
        <v>634000</v>
      </c>
      <c r="Y35" s="124">
        <v>1239000</v>
      </c>
    </row>
    <row r="36" spans="1:25" x14ac:dyDescent="0.2">
      <c r="A36" s="123" t="s">
        <v>147</v>
      </c>
      <c r="B36" s="123" t="s">
        <v>53</v>
      </c>
      <c r="C36" s="125">
        <v>244000</v>
      </c>
      <c r="D36" s="125">
        <v>280000</v>
      </c>
      <c r="E36" s="125">
        <v>318000</v>
      </c>
      <c r="F36" s="125">
        <v>359000</v>
      </c>
      <c r="G36" s="125">
        <v>406000</v>
      </c>
      <c r="H36" s="125">
        <v>455000</v>
      </c>
      <c r="I36" s="125">
        <v>517000</v>
      </c>
      <c r="J36" s="125">
        <v>587000</v>
      </c>
      <c r="K36" s="125">
        <v>616000</v>
      </c>
      <c r="L36" s="125">
        <v>618000</v>
      </c>
      <c r="M36" s="125">
        <v>647000</v>
      </c>
      <c r="N36" s="125">
        <v>686000</v>
      </c>
      <c r="O36" s="125">
        <v>720000</v>
      </c>
      <c r="P36" s="125">
        <v>739000</v>
      </c>
      <c r="Q36" s="125">
        <v>790000</v>
      </c>
      <c r="R36" s="125">
        <v>836000</v>
      </c>
      <c r="S36" s="125">
        <v>922000</v>
      </c>
      <c r="T36" s="125">
        <v>992000</v>
      </c>
      <c r="U36" s="125">
        <v>1070000</v>
      </c>
      <c r="V36" s="125">
        <v>1147000</v>
      </c>
      <c r="W36" s="125">
        <v>1220000</v>
      </c>
      <c r="X36" s="125">
        <v>1384000</v>
      </c>
      <c r="Y36" s="125">
        <v>1411000</v>
      </c>
    </row>
    <row r="37" spans="1:25" x14ac:dyDescent="0.2">
      <c r="A37" s="123" t="s">
        <v>148</v>
      </c>
      <c r="B37" s="123" t="s">
        <v>119</v>
      </c>
      <c r="C37" s="124" t="s">
        <v>42</v>
      </c>
      <c r="D37" s="124" t="s">
        <v>42</v>
      </c>
      <c r="E37" s="124" t="s">
        <v>42</v>
      </c>
      <c r="F37" s="124" t="s">
        <v>42</v>
      </c>
      <c r="G37" s="124" t="s">
        <v>42</v>
      </c>
      <c r="H37" s="124" t="s">
        <v>42</v>
      </c>
      <c r="I37" s="124" t="s">
        <v>42</v>
      </c>
      <c r="J37" s="124" t="s">
        <v>42</v>
      </c>
      <c r="K37" s="124" t="s">
        <v>42</v>
      </c>
      <c r="L37" s="124" t="s">
        <v>42</v>
      </c>
      <c r="M37" s="124" t="s">
        <v>42</v>
      </c>
      <c r="N37" s="124" t="s">
        <v>42</v>
      </c>
      <c r="O37" s="124" t="s">
        <v>42</v>
      </c>
      <c r="P37" s="124" t="s">
        <v>42</v>
      </c>
      <c r="Q37" s="124" t="s">
        <v>42</v>
      </c>
      <c r="R37" s="124" t="s">
        <v>42</v>
      </c>
      <c r="S37" s="124" t="s">
        <v>42</v>
      </c>
      <c r="T37" s="124" t="s">
        <v>42</v>
      </c>
      <c r="U37" s="124" t="s">
        <v>42</v>
      </c>
      <c r="V37" s="124" t="s">
        <v>42</v>
      </c>
      <c r="W37" s="124" t="s">
        <v>42</v>
      </c>
      <c r="X37" s="124" t="s">
        <v>42</v>
      </c>
      <c r="Y37" s="124" t="s">
        <v>42</v>
      </c>
    </row>
    <row r="38" spans="1:25" x14ac:dyDescent="0.2">
      <c r="A38" s="123" t="s">
        <v>149</v>
      </c>
      <c r="B38" s="123" t="s">
        <v>120</v>
      </c>
      <c r="C38" s="125" t="s">
        <v>42</v>
      </c>
      <c r="D38" s="125" t="s">
        <v>42</v>
      </c>
      <c r="E38" s="125" t="s">
        <v>42</v>
      </c>
      <c r="F38" s="125" t="s">
        <v>42</v>
      </c>
      <c r="G38" s="125" t="s">
        <v>42</v>
      </c>
      <c r="H38" s="125" t="s">
        <v>42</v>
      </c>
      <c r="I38" s="125" t="s">
        <v>42</v>
      </c>
      <c r="J38" s="125" t="s">
        <v>42</v>
      </c>
      <c r="K38" s="125" t="s">
        <v>42</v>
      </c>
      <c r="L38" s="125" t="s">
        <v>42</v>
      </c>
      <c r="M38" s="125" t="s">
        <v>42</v>
      </c>
      <c r="N38" s="125" t="s">
        <v>42</v>
      </c>
      <c r="O38" s="125" t="s">
        <v>42</v>
      </c>
      <c r="P38" s="125" t="s">
        <v>42</v>
      </c>
      <c r="Q38" s="125" t="s">
        <v>42</v>
      </c>
      <c r="R38" s="125" t="s">
        <v>42</v>
      </c>
      <c r="S38" s="125" t="s">
        <v>42</v>
      </c>
      <c r="T38" s="125" t="s">
        <v>42</v>
      </c>
      <c r="U38" s="125" t="s">
        <v>42</v>
      </c>
      <c r="V38" s="125" t="s">
        <v>42</v>
      </c>
      <c r="W38" s="125" t="s">
        <v>42</v>
      </c>
      <c r="X38" s="125" t="s">
        <v>42</v>
      </c>
      <c r="Y38" s="125" t="s">
        <v>42</v>
      </c>
    </row>
    <row r="39" spans="1:25" x14ac:dyDescent="0.2">
      <c r="A39" s="123" t="s">
        <v>150</v>
      </c>
      <c r="B39" s="123" t="s">
        <v>121</v>
      </c>
      <c r="C39" s="124" t="s">
        <v>42</v>
      </c>
      <c r="D39" s="124" t="s">
        <v>42</v>
      </c>
      <c r="E39" s="124" t="s">
        <v>42</v>
      </c>
      <c r="F39" s="124" t="s">
        <v>42</v>
      </c>
      <c r="G39" s="124" t="s">
        <v>42</v>
      </c>
      <c r="H39" s="124" t="s">
        <v>42</v>
      </c>
      <c r="I39" s="124" t="s">
        <v>42</v>
      </c>
      <c r="J39" s="124" t="s">
        <v>42</v>
      </c>
      <c r="K39" s="124" t="s">
        <v>42</v>
      </c>
      <c r="L39" s="124" t="s">
        <v>42</v>
      </c>
      <c r="M39" s="124" t="s">
        <v>42</v>
      </c>
      <c r="N39" s="124" t="s">
        <v>42</v>
      </c>
      <c r="O39" s="124" t="s">
        <v>42</v>
      </c>
      <c r="P39" s="124" t="s">
        <v>42</v>
      </c>
      <c r="Q39" s="124" t="s">
        <v>42</v>
      </c>
      <c r="R39" s="124" t="s">
        <v>42</v>
      </c>
      <c r="S39" s="124" t="s">
        <v>42</v>
      </c>
      <c r="T39" s="124" t="s">
        <v>42</v>
      </c>
      <c r="U39" s="124" t="s">
        <v>42</v>
      </c>
      <c r="V39" s="124" t="s">
        <v>42</v>
      </c>
      <c r="W39" s="124" t="s">
        <v>42</v>
      </c>
      <c r="X39" s="124" t="s">
        <v>42</v>
      </c>
      <c r="Y39" s="124" t="s">
        <v>42</v>
      </c>
    </row>
    <row r="40" spans="1:25" x14ac:dyDescent="0.2">
      <c r="A40" s="123" t="s">
        <v>151</v>
      </c>
      <c r="B40" s="123" t="s">
        <v>122</v>
      </c>
      <c r="C40" s="125" t="s">
        <v>42</v>
      </c>
      <c r="D40" s="125" t="s">
        <v>42</v>
      </c>
      <c r="E40" s="125" t="s">
        <v>42</v>
      </c>
      <c r="F40" s="125" t="s">
        <v>42</v>
      </c>
      <c r="G40" s="125" t="s">
        <v>42</v>
      </c>
      <c r="H40" s="125" t="s">
        <v>42</v>
      </c>
      <c r="I40" s="125" t="s">
        <v>42</v>
      </c>
      <c r="J40" s="125" t="s">
        <v>42</v>
      </c>
      <c r="K40" s="125" t="s">
        <v>42</v>
      </c>
      <c r="L40" s="125" t="s">
        <v>42</v>
      </c>
      <c r="M40" s="125" t="s">
        <v>42</v>
      </c>
      <c r="N40" s="125" t="s">
        <v>42</v>
      </c>
      <c r="O40" s="125" t="s">
        <v>42</v>
      </c>
      <c r="P40" s="125" t="s">
        <v>42</v>
      </c>
      <c r="Q40" s="125" t="s">
        <v>42</v>
      </c>
      <c r="R40" s="125" t="s">
        <v>42</v>
      </c>
      <c r="S40" s="125" t="s">
        <v>42</v>
      </c>
      <c r="T40" s="125" t="s">
        <v>42</v>
      </c>
      <c r="U40" s="125" t="s">
        <v>42</v>
      </c>
      <c r="V40" s="125" t="s">
        <v>42</v>
      </c>
      <c r="W40" s="125" t="s">
        <v>42</v>
      </c>
      <c r="X40" s="125" t="s">
        <v>42</v>
      </c>
      <c r="Y40" s="125" t="s">
        <v>42</v>
      </c>
    </row>
    <row r="41" spans="1:25" x14ac:dyDescent="0.2">
      <c r="A41" s="123" t="s">
        <v>152</v>
      </c>
      <c r="B41" s="123" t="s">
        <v>123</v>
      </c>
      <c r="C41" s="124" t="s">
        <v>42</v>
      </c>
      <c r="D41" s="124" t="s">
        <v>42</v>
      </c>
      <c r="E41" s="124" t="s">
        <v>42</v>
      </c>
      <c r="F41" s="124" t="s">
        <v>42</v>
      </c>
      <c r="G41" s="124" t="s">
        <v>42</v>
      </c>
      <c r="H41" s="124" t="s">
        <v>42</v>
      </c>
      <c r="I41" s="124" t="s">
        <v>42</v>
      </c>
      <c r="J41" s="124" t="s">
        <v>42</v>
      </c>
      <c r="K41" s="124" t="s">
        <v>42</v>
      </c>
      <c r="L41" s="124" t="s">
        <v>42</v>
      </c>
      <c r="M41" s="124" t="s">
        <v>42</v>
      </c>
      <c r="N41" s="124" t="s">
        <v>42</v>
      </c>
      <c r="O41" s="124" t="s">
        <v>42</v>
      </c>
      <c r="P41" s="124" t="s">
        <v>42</v>
      </c>
      <c r="Q41" s="124" t="s">
        <v>42</v>
      </c>
      <c r="R41" s="124" t="s">
        <v>42</v>
      </c>
      <c r="S41" s="124" t="s">
        <v>42</v>
      </c>
      <c r="T41" s="124" t="s">
        <v>42</v>
      </c>
      <c r="U41" s="124" t="s">
        <v>42</v>
      </c>
      <c r="V41" s="124" t="s">
        <v>42</v>
      </c>
      <c r="W41" s="124" t="s">
        <v>42</v>
      </c>
      <c r="X41" s="124" t="s">
        <v>42</v>
      </c>
      <c r="Y41" s="124" t="s">
        <v>42</v>
      </c>
    </row>
    <row r="42" spans="1:25" x14ac:dyDescent="0.2">
      <c r="A42" s="123" t="s">
        <v>153</v>
      </c>
      <c r="B42" s="123" t="s">
        <v>124</v>
      </c>
      <c r="C42" s="125" t="s">
        <v>42</v>
      </c>
      <c r="D42" s="125" t="s">
        <v>42</v>
      </c>
      <c r="E42" s="125" t="s">
        <v>42</v>
      </c>
      <c r="F42" s="125" t="s">
        <v>42</v>
      </c>
      <c r="G42" s="125" t="s">
        <v>42</v>
      </c>
      <c r="H42" s="125" t="s">
        <v>42</v>
      </c>
      <c r="I42" s="125" t="s">
        <v>42</v>
      </c>
      <c r="J42" s="125" t="s">
        <v>42</v>
      </c>
      <c r="K42" s="125" t="s">
        <v>42</v>
      </c>
      <c r="L42" s="125" t="s">
        <v>42</v>
      </c>
      <c r="M42" s="125" t="s">
        <v>42</v>
      </c>
      <c r="N42" s="125" t="s">
        <v>42</v>
      </c>
      <c r="O42" s="125" t="s">
        <v>42</v>
      </c>
      <c r="P42" s="125" t="s">
        <v>42</v>
      </c>
      <c r="Q42" s="125" t="s">
        <v>42</v>
      </c>
      <c r="R42" s="125" t="s">
        <v>42</v>
      </c>
      <c r="S42" s="125" t="s">
        <v>42</v>
      </c>
      <c r="T42" s="125" t="s">
        <v>42</v>
      </c>
      <c r="U42" s="125" t="s">
        <v>42</v>
      </c>
      <c r="V42" s="125" t="s">
        <v>42</v>
      </c>
      <c r="W42" s="125" t="s">
        <v>42</v>
      </c>
      <c r="X42" s="125" t="s">
        <v>42</v>
      </c>
      <c r="Y42" s="125" t="s">
        <v>42</v>
      </c>
    </row>
    <row r="44" spans="1:25" x14ac:dyDescent="0.2">
      <c r="A44" s="33" t="s">
        <v>102</v>
      </c>
    </row>
    <row r="45" spans="1:25" x14ac:dyDescent="0.2">
      <c r="A45" s="33" t="s">
        <v>42</v>
      </c>
      <c r="B45" s="110" t="s">
        <v>103</v>
      </c>
    </row>
  </sheetData>
  <mergeCells count="1">
    <mergeCell ref="A14:B14"/>
  </mergeCells>
  <phoneticPr fontId="9" type="noConversion"/>
  <hyperlinks>
    <hyperlink ref="E3" r:id="rId1" display="https://ec.europa.eu/eurostat/databrowser/view/ENV_AC_EGSS1__custom_2199758/bookmark/table?lang=en&amp;bookmarkId=e7565215-ae77-4c77-8afb-e6b2e7399793" xr:uid="{262B04F4-F5DF-42C5-939B-BAB29C9FAADD}"/>
  </hyperlinks>
  <pageMargins left="0.7" right="0.7" top="0.75" bottom="0.75" header="0.3" footer="0.3"/>
  <pageSetup orientation="portrait" horizontalDpi="360" verticalDpi="36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G24"/>
  <sheetViews>
    <sheetView workbookViewId="0">
      <selection activeCell="G31" sqref="G31"/>
    </sheetView>
  </sheetViews>
  <sheetFormatPr defaultColWidth="8.7109375" defaultRowHeight="11.45" customHeight="1" x14ac:dyDescent="0.2"/>
  <cols>
    <col min="1" max="1" width="32.85546875" style="122" customWidth="1"/>
    <col min="2" max="2" width="13.140625" style="122" customWidth="1"/>
    <col min="3" max="3" width="21.85546875" style="122" customWidth="1"/>
    <col min="4" max="4" width="13.140625" style="122" customWidth="1"/>
    <col min="5" max="5" width="21.85546875" style="122" customWidth="1"/>
    <col min="6" max="6" width="13.140625" style="122" customWidth="1"/>
    <col min="7" max="7" width="21.85546875" style="122" customWidth="1"/>
    <col min="8" max="16384" width="8.7109375" style="122"/>
  </cols>
  <sheetData>
    <row r="1" spans="1:7" ht="12.75" x14ac:dyDescent="0.2">
      <c r="A1" s="122" t="s">
        <v>176</v>
      </c>
    </row>
    <row r="3" spans="1:7" ht="12.75" x14ac:dyDescent="0.2">
      <c r="A3" s="110" t="s">
        <v>198</v>
      </c>
      <c r="D3" s="130" t="s">
        <v>189</v>
      </c>
    </row>
    <row r="4" spans="1:7" ht="12.75" x14ac:dyDescent="0.2">
      <c r="A4" s="110" t="s">
        <v>86</v>
      </c>
      <c r="B4" s="33" t="s">
        <v>172</v>
      </c>
    </row>
    <row r="5" spans="1:7" ht="12.75" x14ac:dyDescent="0.2">
      <c r="A5" s="110" t="s">
        <v>87</v>
      </c>
      <c r="B5" s="131" t="s">
        <v>113</v>
      </c>
    </row>
    <row r="7" spans="1:7" ht="12.75" x14ac:dyDescent="0.2">
      <c r="A7" s="33" t="s">
        <v>88</v>
      </c>
      <c r="C7" s="110" t="s">
        <v>89</v>
      </c>
    </row>
    <row r="8" spans="1:7" ht="12.75" x14ac:dyDescent="0.2">
      <c r="A8" s="33" t="s">
        <v>109</v>
      </c>
      <c r="C8" s="110" t="s">
        <v>110</v>
      </c>
    </row>
    <row r="9" spans="1:7" ht="12.75" x14ac:dyDescent="0.2">
      <c r="A9" s="33" t="s">
        <v>108</v>
      </c>
      <c r="C9" s="110" t="s">
        <v>39</v>
      </c>
    </row>
    <row r="10" spans="1:7" ht="12.75" x14ac:dyDescent="0.2">
      <c r="A10" s="33" t="s">
        <v>125</v>
      </c>
      <c r="C10" s="110" t="s">
        <v>56</v>
      </c>
    </row>
    <row r="11" spans="1:7" ht="12.75" x14ac:dyDescent="0.2">
      <c r="A11" s="33" t="s">
        <v>155</v>
      </c>
      <c r="C11" s="110">
        <v>2022</v>
      </c>
    </row>
    <row r="13" spans="1:7" ht="12.75" x14ac:dyDescent="0.2">
      <c r="A13" s="153" t="s">
        <v>156</v>
      </c>
      <c r="B13" s="159" t="s">
        <v>112</v>
      </c>
      <c r="C13" s="159" t="s">
        <v>112</v>
      </c>
      <c r="D13" s="159" t="s">
        <v>157</v>
      </c>
      <c r="E13" s="159" t="s">
        <v>157</v>
      </c>
      <c r="F13" s="159" t="s">
        <v>107</v>
      </c>
      <c r="G13" s="159" t="s">
        <v>107</v>
      </c>
    </row>
    <row r="14" spans="1:7" ht="12.75" x14ac:dyDescent="0.2">
      <c r="A14" s="153" t="s">
        <v>158</v>
      </c>
      <c r="B14" s="120" t="s">
        <v>159</v>
      </c>
      <c r="C14" s="120" t="s">
        <v>111</v>
      </c>
      <c r="D14" s="120" t="s">
        <v>159</v>
      </c>
      <c r="E14" s="120" t="s">
        <v>111</v>
      </c>
      <c r="F14" s="120" t="s">
        <v>159</v>
      </c>
      <c r="G14" s="120" t="s">
        <v>111</v>
      </c>
    </row>
    <row r="15" spans="1:7" ht="12.75" x14ac:dyDescent="0.2">
      <c r="A15" s="119" t="s">
        <v>160</v>
      </c>
      <c r="B15" s="127" t="s">
        <v>43</v>
      </c>
      <c r="C15" s="127" t="s">
        <v>43</v>
      </c>
      <c r="D15" s="127" t="s">
        <v>43</v>
      </c>
      <c r="E15" s="127" t="s">
        <v>43</v>
      </c>
      <c r="F15" s="127" t="s">
        <v>43</v>
      </c>
      <c r="G15" s="127" t="s">
        <v>43</v>
      </c>
    </row>
    <row r="16" spans="1:7" ht="12.75" x14ac:dyDescent="0.2">
      <c r="A16" s="123" t="s">
        <v>106</v>
      </c>
      <c r="B16" s="125">
        <v>537840</v>
      </c>
      <c r="C16" s="125" t="s">
        <v>42</v>
      </c>
      <c r="D16" s="125">
        <v>1506945</v>
      </c>
      <c r="E16" s="125" t="s">
        <v>42</v>
      </c>
      <c r="F16" s="125" t="s">
        <v>42</v>
      </c>
      <c r="G16" s="125">
        <v>6673000</v>
      </c>
    </row>
    <row r="17" spans="1:7" ht="12.75" x14ac:dyDescent="0.2">
      <c r="A17" s="123" t="s">
        <v>16</v>
      </c>
      <c r="B17" s="124">
        <v>35118</v>
      </c>
      <c r="C17" s="124" t="s">
        <v>42</v>
      </c>
      <c r="D17" s="124">
        <v>71877</v>
      </c>
      <c r="E17" s="124" t="s">
        <v>42</v>
      </c>
      <c r="F17" s="124" t="s">
        <v>42</v>
      </c>
      <c r="G17" s="124">
        <v>739000</v>
      </c>
    </row>
    <row r="18" spans="1:7" ht="12.75" x14ac:dyDescent="0.2">
      <c r="A18" s="123" t="s">
        <v>17</v>
      </c>
      <c r="B18" s="125">
        <v>53778</v>
      </c>
      <c r="C18" s="125" t="s">
        <v>42</v>
      </c>
      <c r="D18" s="125">
        <v>189747</v>
      </c>
      <c r="E18" s="125" t="s">
        <v>42</v>
      </c>
      <c r="F18" s="125" t="s">
        <v>42</v>
      </c>
      <c r="G18" s="125">
        <v>604000</v>
      </c>
    </row>
    <row r="19" spans="1:7" ht="12.75" x14ac:dyDescent="0.2">
      <c r="A19" s="123" t="s">
        <v>161</v>
      </c>
      <c r="B19" s="124">
        <v>256356</v>
      </c>
      <c r="C19" s="124" t="s">
        <v>42</v>
      </c>
      <c r="D19" s="124">
        <v>792221</v>
      </c>
      <c r="E19" s="124" t="s">
        <v>42</v>
      </c>
      <c r="F19" s="124" t="s">
        <v>42</v>
      </c>
      <c r="G19" s="124">
        <v>2517000</v>
      </c>
    </row>
    <row r="20" spans="1:7" ht="12.75" x14ac:dyDescent="0.2">
      <c r="A20" s="123" t="s">
        <v>18</v>
      </c>
      <c r="B20" s="125">
        <v>105864</v>
      </c>
      <c r="C20" s="125" t="s">
        <v>42</v>
      </c>
      <c r="D20" s="125">
        <v>300952</v>
      </c>
      <c r="E20" s="125" t="s">
        <v>42</v>
      </c>
      <c r="F20" s="125" t="s">
        <v>42</v>
      </c>
      <c r="G20" s="125">
        <v>1709000</v>
      </c>
    </row>
    <row r="21" spans="1:7" ht="12.75" x14ac:dyDescent="0.2">
      <c r="A21" s="123" t="s">
        <v>19</v>
      </c>
      <c r="B21" s="124">
        <v>86725</v>
      </c>
      <c r="C21" s="124" t="s">
        <v>42</v>
      </c>
      <c r="D21" s="124">
        <v>152148</v>
      </c>
      <c r="E21" s="124" t="s">
        <v>42</v>
      </c>
      <c r="F21" s="124" t="s">
        <v>42</v>
      </c>
      <c r="G21" s="124">
        <v>1104000</v>
      </c>
    </row>
    <row r="23" spans="1:7" ht="12.75" x14ac:dyDescent="0.2">
      <c r="A23" s="33" t="s">
        <v>102</v>
      </c>
    </row>
    <row r="24" spans="1:7" ht="12.75" x14ac:dyDescent="0.2">
      <c r="A24" s="33" t="s">
        <v>42</v>
      </c>
      <c r="B24" s="110" t="s">
        <v>103</v>
      </c>
    </row>
  </sheetData>
  <mergeCells count="3">
    <mergeCell ref="B13:C13"/>
    <mergeCell ref="D13:E13"/>
    <mergeCell ref="F13:G13"/>
  </mergeCells>
  <hyperlinks>
    <hyperlink ref="D3" r:id="rId1" display="https://ec.europa.eu/eurostat/databrowser/view/ENV_AC_EGSS3__custom_5165660/bookmark/table?lang=en&amp;bookmarkId=1e15e917-a5f0-4486-9f56-cafde779ec04" xr:uid="{B64FBB78-3DFE-4BAD-8C62-6D139946F44C}"/>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Y49"/>
  <sheetViews>
    <sheetView topLeftCell="A7" workbookViewId="0">
      <selection activeCell="C37" sqref="C37:Y38"/>
    </sheetView>
  </sheetViews>
  <sheetFormatPr defaultColWidth="8.7109375" defaultRowHeight="12.75" x14ac:dyDescent="0.2"/>
  <cols>
    <col min="1" max="1" width="17.42578125" style="122" customWidth="1"/>
    <col min="2" max="2" width="38.42578125" style="122" customWidth="1"/>
    <col min="3" max="22" width="11" style="122" customWidth="1"/>
    <col min="23" max="25" width="9.42578125" style="122" customWidth="1"/>
    <col min="26" max="16384" width="8.7109375" style="122"/>
  </cols>
  <sheetData>
    <row r="1" spans="1:25" x14ac:dyDescent="0.2">
      <c r="A1" s="122" t="s">
        <v>167</v>
      </c>
    </row>
    <row r="3" spans="1:25" x14ac:dyDescent="0.2">
      <c r="A3" s="110" t="s">
        <v>198</v>
      </c>
      <c r="D3" s="130" t="s">
        <v>189</v>
      </c>
    </row>
    <row r="4" spans="1:25" x14ac:dyDescent="0.2">
      <c r="A4" s="110" t="s">
        <v>86</v>
      </c>
      <c r="B4" s="33" t="s">
        <v>175</v>
      </c>
    </row>
    <row r="5" spans="1:25" x14ac:dyDescent="0.2">
      <c r="A5" s="110" t="s">
        <v>87</v>
      </c>
      <c r="B5" s="131" t="s">
        <v>113</v>
      </c>
    </row>
    <row r="7" spans="1:25" x14ac:dyDescent="0.2">
      <c r="A7" s="33" t="s">
        <v>88</v>
      </c>
      <c r="C7" s="110" t="s">
        <v>89</v>
      </c>
    </row>
    <row r="8" spans="1:25" x14ac:dyDescent="0.2">
      <c r="A8" s="33" t="s">
        <v>105</v>
      </c>
      <c r="C8" s="110" t="s">
        <v>106</v>
      </c>
    </row>
    <row r="9" spans="1:25" x14ac:dyDescent="0.2">
      <c r="A9" s="33" t="s">
        <v>91</v>
      </c>
      <c r="C9" s="110" t="s">
        <v>112</v>
      </c>
    </row>
    <row r="10" spans="1:25" x14ac:dyDescent="0.2">
      <c r="A10" s="33" t="s">
        <v>109</v>
      </c>
      <c r="C10" s="110" t="s">
        <v>110</v>
      </c>
    </row>
    <row r="11" spans="1:25" x14ac:dyDescent="0.2">
      <c r="A11" s="33" t="s">
        <v>90</v>
      </c>
      <c r="C11" s="110" t="s">
        <v>159</v>
      </c>
    </row>
    <row r="12" spans="1:25" x14ac:dyDescent="0.2">
      <c r="A12" s="33" t="s">
        <v>125</v>
      </c>
      <c r="C12" s="110" t="s">
        <v>56</v>
      </c>
    </row>
    <row r="14" spans="1:25" x14ac:dyDescent="0.2">
      <c r="A14" s="158" t="s">
        <v>93</v>
      </c>
      <c r="B14" s="158" t="s">
        <v>93</v>
      </c>
      <c r="C14" s="120" t="s">
        <v>0</v>
      </c>
      <c r="D14" s="120" t="s">
        <v>1</v>
      </c>
      <c r="E14" s="120" t="s">
        <v>2</v>
      </c>
      <c r="F14" s="120" t="s">
        <v>3</v>
      </c>
      <c r="G14" s="120" t="s">
        <v>4</v>
      </c>
      <c r="H14" s="120" t="s">
        <v>5</v>
      </c>
      <c r="I14" s="120" t="s">
        <v>6</v>
      </c>
      <c r="J14" s="120" t="s">
        <v>7</v>
      </c>
      <c r="K14" s="120" t="s">
        <v>8</v>
      </c>
      <c r="L14" s="120" t="s">
        <v>9</v>
      </c>
      <c r="M14" s="120" t="s">
        <v>10</v>
      </c>
      <c r="N14" s="120" t="s">
        <v>11</v>
      </c>
      <c r="O14" s="120" t="s">
        <v>12</v>
      </c>
      <c r="P14" s="120" t="s">
        <v>94</v>
      </c>
      <c r="Q14" s="120" t="s">
        <v>95</v>
      </c>
      <c r="R14" s="120" t="s">
        <v>96</v>
      </c>
      <c r="S14" s="120" t="s">
        <v>97</v>
      </c>
      <c r="T14" s="120" t="s">
        <v>98</v>
      </c>
      <c r="U14" s="120" t="s">
        <v>99</v>
      </c>
      <c r="V14" s="120" t="s">
        <v>100</v>
      </c>
      <c r="W14" s="120" t="s">
        <v>101</v>
      </c>
      <c r="X14" s="120" t="s">
        <v>188</v>
      </c>
      <c r="Y14" s="120" t="s">
        <v>202</v>
      </c>
    </row>
    <row r="15" spans="1:25" x14ac:dyDescent="0.2">
      <c r="A15" s="119" t="s">
        <v>126</v>
      </c>
      <c r="B15" s="119" t="s">
        <v>55</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c r="Y15" s="127" t="s">
        <v>43</v>
      </c>
    </row>
    <row r="16" spans="1:25" x14ac:dyDescent="0.2">
      <c r="A16" s="123" t="s">
        <v>127</v>
      </c>
      <c r="B16" s="123" t="s">
        <v>39</v>
      </c>
      <c r="C16" s="125">
        <v>125064</v>
      </c>
      <c r="D16" s="125">
        <v>132590</v>
      </c>
      <c r="E16" s="125">
        <v>141537</v>
      </c>
      <c r="F16" s="125">
        <v>144894</v>
      </c>
      <c r="G16" s="125">
        <v>153923</v>
      </c>
      <c r="H16" s="125">
        <v>160693</v>
      </c>
      <c r="I16" s="125">
        <v>176769</v>
      </c>
      <c r="J16" s="125">
        <v>194924</v>
      </c>
      <c r="K16" s="125">
        <v>209587</v>
      </c>
      <c r="L16" s="125">
        <v>209054</v>
      </c>
      <c r="M16" s="125">
        <v>233497</v>
      </c>
      <c r="N16" s="125">
        <v>257113</v>
      </c>
      <c r="O16" s="125">
        <v>266833</v>
      </c>
      <c r="P16" s="125">
        <v>271661</v>
      </c>
      <c r="Q16" s="125">
        <v>272229</v>
      </c>
      <c r="R16" s="125">
        <v>285196</v>
      </c>
      <c r="S16" s="125">
        <v>298859</v>
      </c>
      <c r="T16" s="125">
        <v>320021</v>
      </c>
      <c r="U16" s="125">
        <v>339792</v>
      </c>
      <c r="V16" s="125">
        <v>364176</v>
      </c>
      <c r="W16" s="125">
        <v>378653</v>
      </c>
      <c r="X16" s="125">
        <v>442436</v>
      </c>
      <c r="Y16" s="125">
        <v>537840</v>
      </c>
    </row>
    <row r="17" spans="1:25" x14ac:dyDescent="0.2">
      <c r="A17" s="123" t="s">
        <v>163</v>
      </c>
      <c r="B17" s="123" t="s">
        <v>164</v>
      </c>
      <c r="C17" s="124">
        <v>94556</v>
      </c>
      <c r="D17" s="124">
        <v>99131</v>
      </c>
      <c r="E17" s="124">
        <v>100852</v>
      </c>
      <c r="F17" s="124">
        <v>102497</v>
      </c>
      <c r="G17" s="124">
        <v>106416</v>
      </c>
      <c r="H17" s="124">
        <v>108408</v>
      </c>
      <c r="I17" s="124">
        <v>114753</v>
      </c>
      <c r="J17" s="124">
        <v>120783</v>
      </c>
      <c r="K17" s="124">
        <v>127008</v>
      </c>
      <c r="L17" s="124">
        <v>127364</v>
      </c>
      <c r="M17" s="124">
        <v>139163</v>
      </c>
      <c r="N17" s="124">
        <v>149207</v>
      </c>
      <c r="O17" s="124">
        <v>151785</v>
      </c>
      <c r="P17" s="124">
        <v>153191</v>
      </c>
      <c r="Q17" s="124">
        <v>156491</v>
      </c>
      <c r="R17" s="124">
        <v>165295</v>
      </c>
      <c r="S17" s="124">
        <v>171025</v>
      </c>
      <c r="T17" s="124">
        <v>187274</v>
      </c>
      <c r="U17" s="124">
        <v>201013</v>
      </c>
      <c r="V17" s="124">
        <v>213922</v>
      </c>
      <c r="W17" s="124">
        <v>223713</v>
      </c>
      <c r="X17" s="124">
        <v>258027</v>
      </c>
      <c r="Y17" s="124">
        <v>280055</v>
      </c>
    </row>
    <row r="18" spans="1:25" x14ac:dyDescent="0.2">
      <c r="A18" s="123" t="s">
        <v>128</v>
      </c>
      <c r="B18" s="123" t="s">
        <v>40</v>
      </c>
      <c r="C18" s="125">
        <v>6053</v>
      </c>
      <c r="D18" s="125">
        <v>6292</v>
      </c>
      <c r="E18" s="125">
        <v>6340</v>
      </c>
      <c r="F18" s="125">
        <v>5990</v>
      </c>
      <c r="G18" s="125">
        <v>6157</v>
      </c>
      <c r="H18" s="125">
        <v>6077</v>
      </c>
      <c r="I18" s="125">
        <v>5758</v>
      </c>
      <c r="J18" s="125">
        <v>5882</v>
      </c>
      <c r="K18" s="125">
        <v>5964</v>
      </c>
      <c r="L18" s="125">
        <v>5680</v>
      </c>
      <c r="M18" s="125">
        <v>5583</v>
      </c>
      <c r="N18" s="125">
        <v>5928</v>
      </c>
      <c r="O18" s="125">
        <v>5964</v>
      </c>
      <c r="P18" s="125">
        <v>6042</v>
      </c>
      <c r="Q18" s="125">
        <v>5404</v>
      </c>
      <c r="R18" s="125">
        <v>5822</v>
      </c>
      <c r="S18" s="125">
        <v>5226</v>
      </c>
      <c r="T18" s="125">
        <v>5569</v>
      </c>
      <c r="U18" s="125">
        <v>6169</v>
      </c>
      <c r="V18" s="125">
        <v>6946</v>
      </c>
      <c r="W18" s="125">
        <v>6957</v>
      </c>
      <c r="X18" s="125">
        <v>7828</v>
      </c>
      <c r="Y18" s="125">
        <v>6858</v>
      </c>
    </row>
    <row r="19" spans="1:25" x14ac:dyDescent="0.2">
      <c r="A19" s="123" t="s">
        <v>129</v>
      </c>
      <c r="B19" s="123" t="s">
        <v>41</v>
      </c>
      <c r="C19" s="124" t="s">
        <v>42</v>
      </c>
      <c r="D19" s="124" t="s">
        <v>42</v>
      </c>
      <c r="E19" s="124" t="s">
        <v>42</v>
      </c>
      <c r="F19" s="124" t="s">
        <v>42</v>
      </c>
      <c r="G19" s="124" t="s">
        <v>42</v>
      </c>
      <c r="H19" s="124" t="s">
        <v>42</v>
      </c>
      <c r="I19" s="124" t="s">
        <v>42</v>
      </c>
      <c r="J19" s="124" t="s">
        <v>42</v>
      </c>
      <c r="K19" s="124" t="s">
        <v>42</v>
      </c>
      <c r="L19" s="124" t="s">
        <v>42</v>
      </c>
      <c r="M19" s="124" t="s">
        <v>42</v>
      </c>
      <c r="N19" s="124" t="s">
        <v>42</v>
      </c>
      <c r="O19" s="124" t="s">
        <v>42</v>
      </c>
      <c r="P19" s="124" t="s">
        <v>42</v>
      </c>
      <c r="Q19" s="124" t="s">
        <v>42</v>
      </c>
      <c r="R19" s="124" t="s">
        <v>42</v>
      </c>
      <c r="S19" s="124" t="s">
        <v>42</v>
      </c>
      <c r="T19" s="124" t="s">
        <v>42</v>
      </c>
      <c r="U19" s="124" t="s">
        <v>42</v>
      </c>
      <c r="V19" s="124" t="s">
        <v>42</v>
      </c>
      <c r="W19" s="124" t="s">
        <v>42</v>
      </c>
      <c r="X19" s="124" t="s">
        <v>42</v>
      </c>
      <c r="Y19" s="124" t="s">
        <v>42</v>
      </c>
    </row>
    <row r="20" spans="1:25" x14ac:dyDescent="0.2">
      <c r="A20" s="123" t="s">
        <v>130</v>
      </c>
      <c r="B20" s="123" t="s">
        <v>14</v>
      </c>
      <c r="C20" s="125">
        <v>25994</v>
      </c>
      <c r="D20" s="125">
        <v>26592</v>
      </c>
      <c r="E20" s="125">
        <v>27017</v>
      </c>
      <c r="F20" s="125">
        <v>27909</v>
      </c>
      <c r="G20" s="125">
        <v>28915</v>
      </c>
      <c r="H20" s="125">
        <v>28879</v>
      </c>
      <c r="I20" s="125">
        <v>28587</v>
      </c>
      <c r="J20" s="125">
        <v>30093</v>
      </c>
      <c r="K20" s="125">
        <v>30620</v>
      </c>
      <c r="L20" s="125">
        <v>30354</v>
      </c>
      <c r="M20" s="125">
        <v>31370</v>
      </c>
      <c r="N20" s="125">
        <v>33685</v>
      </c>
      <c r="O20" s="125">
        <v>34306</v>
      </c>
      <c r="P20" s="125">
        <v>35202</v>
      </c>
      <c r="Q20" s="125">
        <v>37964</v>
      </c>
      <c r="R20" s="125">
        <v>40085</v>
      </c>
      <c r="S20" s="125">
        <v>38471</v>
      </c>
      <c r="T20" s="125">
        <v>42406</v>
      </c>
      <c r="U20" s="125">
        <v>45428</v>
      </c>
      <c r="V20" s="125">
        <v>46952</v>
      </c>
      <c r="W20" s="125">
        <v>48694</v>
      </c>
      <c r="X20" s="125">
        <v>56641</v>
      </c>
      <c r="Y20" s="125">
        <v>61146</v>
      </c>
    </row>
    <row r="21" spans="1:25" x14ac:dyDescent="0.2">
      <c r="A21" s="123" t="s">
        <v>131</v>
      </c>
      <c r="B21" s="123" t="s">
        <v>20</v>
      </c>
      <c r="C21" s="124">
        <v>37190</v>
      </c>
      <c r="D21" s="124">
        <v>38485</v>
      </c>
      <c r="E21" s="124">
        <v>40575</v>
      </c>
      <c r="F21" s="124">
        <v>41831</v>
      </c>
      <c r="G21" s="124">
        <v>43880</v>
      </c>
      <c r="H21" s="124">
        <v>45858</v>
      </c>
      <c r="I21" s="124">
        <v>48898</v>
      </c>
      <c r="J21" s="124">
        <v>52051</v>
      </c>
      <c r="K21" s="124">
        <v>55807</v>
      </c>
      <c r="L21" s="124">
        <v>55654</v>
      </c>
      <c r="M21" s="124">
        <v>64505</v>
      </c>
      <c r="N21" s="124">
        <v>70155</v>
      </c>
      <c r="O21" s="124">
        <v>71478</v>
      </c>
      <c r="P21" s="124">
        <v>71181</v>
      </c>
      <c r="Q21" s="124">
        <v>75347</v>
      </c>
      <c r="R21" s="124">
        <v>80986</v>
      </c>
      <c r="S21" s="124">
        <v>87008</v>
      </c>
      <c r="T21" s="124">
        <v>96320</v>
      </c>
      <c r="U21" s="124">
        <v>104728</v>
      </c>
      <c r="V21" s="124">
        <v>112728</v>
      </c>
      <c r="W21" s="124">
        <v>117996</v>
      </c>
      <c r="X21" s="124">
        <v>140280</v>
      </c>
      <c r="Y21" s="124">
        <v>153083</v>
      </c>
    </row>
    <row r="22" spans="1:25" x14ac:dyDescent="0.2">
      <c r="A22" s="123" t="s">
        <v>132</v>
      </c>
      <c r="B22" s="123" t="s">
        <v>44</v>
      </c>
      <c r="C22" s="125">
        <v>7512</v>
      </c>
      <c r="D22" s="125">
        <v>8856</v>
      </c>
      <c r="E22" s="125">
        <v>8969</v>
      </c>
      <c r="F22" s="125">
        <v>9358</v>
      </c>
      <c r="G22" s="125">
        <v>9780</v>
      </c>
      <c r="H22" s="125">
        <v>9918</v>
      </c>
      <c r="I22" s="125">
        <v>11358</v>
      </c>
      <c r="J22" s="125">
        <v>11864</v>
      </c>
      <c r="K22" s="125">
        <v>12491</v>
      </c>
      <c r="L22" s="125">
        <v>12574</v>
      </c>
      <c r="M22" s="125">
        <v>13825</v>
      </c>
      <c r="N22" s="125">
        <v>15299</v>
      </c>
      <c r="O22" s="125">
        <v>16228</v>
      </c>
      <c r="P22" s="125">
        <v>17061</v>
      </c>
      <c r="Q22" s="125">
        <v>16459</v>
      </c>
      <c r="R22" s="125">
        <v>16751</v>
      </c>
      <c r="S22" s="125">
        <v>18399</v>
      </c>
      <c r="T22" s="125">
        <v>20417</v>
      </c>
      <c r="U22" s="125">
        <v>21627</v>
      </c>
      <c r="V22" s="125">
        <v>23215</v>
      </c>
      <c r="W22" s="125">
        <v>24726</v>
      </c>
      <c r="X22" s="125">
        <v>27600</v>
      </c>
      <c r="Y22" s="125">
        <v>33140</v>
      </c>
    </row>
    <row r="23" spans="1:25" x14ac:dyDescent="0.2">
      <c r="A23" s="123" t="s">
        <v>133</v>
      </c>
      <c r="B23" s="123" t="s">
        <v>45</v>
      </c>
      <c r="C23" s="124">
        <v>1104</v>
      </c>
      <c r="D23" s="124">
        <v>1382</v>
      </c>
      <c r="E23" s="124">
        <v>1259</v>
      </c>
      <c r="F23" s="124">
        <v>1117</v>
      </c>
      <c r="G23" s="124">
        <v>1196</v>
      </c>
      <c r="H23" s="124">
        <v>1162</v>
      </c>
      <c r="I23" s="124">
        <v>1657</v>
      </c>
      <c r="J23" s="124">
        <v>1587</v>
      </c>
      <c r="K23" s="124">
        <v>1746</v>
      </c>
      <c r="L23" s="124">
        <v>1826</v>
      </c>
      <c r="M23" s="124">
        <v>1876</v>
      </c>
      <c r="N23" s="124">
        <v>1970</v>
      </c>
      <c r="O23" s="124">
        <v>1997</v>
      </c>
      <c r="P23" s="124">
        <v>1936</v>
      </c>
      <c r="Q23" s="124">
        <v>1555</v>
      </c>
      <c r="R23" s="124">
        <v>1456</v>
      </c>
      <c r="S23" s="124">
        <v>1636</v>
      </c>
      <c r="T23" s="124">
        <v>1690</v>
      </c>
      <c r="U23" s="124">
        <v>1788</v>
      </c>
      <c r="V23" s="124">
        <v>1806</v>
      </c>
      <c r="W23" s="124">
        <v>1976</v>
      </c>
      <c r="X23" s="124">
        <v>1766</v>
      </c>
      <c r="Y23" s="124">
        <v>1742</v>
      </c>
    </row>
    <row r="24" spans="1:25" x14ac:dyDescent="0.2">
      <c r="A24" s="123" t="s">
        <v>134</v>
      </c>
      <c r="B24" s="123" t="s">
        <v>46</v>
      </c>
      <c r="C24" s="125">
        <v>6671</v>
      </c>
      <c r="D24" s="125">
        <v>7146</v>
      </c>
      <c r="E24" s="125">
        <v>6825</v>
      </c>
      <c r="F24" s="125">
        <v>6608</v>
      </c>
      <c r="G24" s="125">
        <v>6753</v>
      </c>
      <c r="H24" s="125">
        <v>6680</v>
      </c>
      <c r="I24" s="125">
        <v>7153</v>
      </c>
      <c r="J24" s="125">
        <v>7403</v>
      </c>
      <c r="K24" s="125">
        <v>7772</v>
      </c>
      <c r="L24" s="125">
        <v>8341</v>
      </c>
      <c r="M24" s="125">
        <v>8238</v>
      </c>
      <c r="N24" s="125">
        <v>8050</v>
      </c>
      <c r="O24" s="125">
        <v>7828</v>
      </c>
      <c r="P24" s="125">
        <v>7633</v>
      </c>
      <c r="Q24" s="125">
        <v>6996</v>
      </c>
      <c r="R24" s="125">
        <v>7362</v>
      </c>
      <c r="S24" s="125">
        <v>7211</v>
      </c>
      <c r="T24" s="125">
        <v>7325</v>
      </c>
      <c r="U24" s="125">
        <v>7576</v>
      </c>
      <c r="V24" s="125">
        <v>7880</v>
      </c>
      <c r="W24" s="125">
        <v>7852</v>
      </c>
      <c r="X24" s="125">
        <v>8550</v>
      </c>
      <c r="Y24" s="125">
        <v>9037</v>
      </c>
    </row>
    <row r="25" spans="1:25" x14ac:dyDescent="0.2">
      <c r="A25" s="123" t="s">
        <v>135</v>
      </c>
      <c r="B25" s="123" t="s">
        <v>47</v>
      </c>
      <c r="C25" s="124">
        <v>10032</v>
      </c>
      <c r="D25" s="124">
        <v>10377</v>
      </c>
      <c r="E25" s="124">
        <v>9867</v>
      </c>
      <c r="F25" s="124">
        <v>9684</v>
      </c>
      <c r="G25" s="124">
        <v>9735</v>
      </c>
      <c r="H25" s="124">
        <v>9834</v>
      </c>
      <c r="I25" s="124">
        <v>11342</v>
      </c>
      <c r="J25" s="124">
        <v>11903</v>
      </c>
      <c r="K25" s="124">
        <v>12608</v>
      </c>
      <c r="L25" s="124">
        <v>12935</v>
      </c>
      <c r="M25" s="124">
        <v>13767</v>
      </c>
      <c r="N25" s="124">
        <v>14120</v>
      </c>
      <c r="O25" s="124">
        <v>13985</v>
      </c>
      <c r="P25" s="124">
        <v>14135</v>
      </c>
      <c r="Q25" s="124">
        <v>12766</v>
      </c>
      <c r="R25" s="124">
        <v>12832</v>
      </c>
      <c r="S25" s="124">
        <v>13073</v>
      </c>
      <c r="T25" s="124">
        <v>13548</v>
      </c>
      <c r="U25" s="124">
        <v>13697</v>
      </c>
      <c r="V25" s="124">
        <v>14395</v>
      </c>
      <c r="W25" s="124">
        <v>15512</v>
      </c>
      <c r="X25" s="124">
        <v>15363</v>
      </c>
      <c r="Y25" s="124">
        <v>15049</v>
      </c>
    </row>
    <row r="26" spans="1:25" x14ac:dyDescent="0.2">
      <c r="A26" s="123" t="s">
        <v>136</v>
      </c>
      <c r="B26" s="123" t="s">
        <v>48</v>
      </c>
      <c r="C26" s="125" t="s">
        <v>42</v>
      </c>
      <c r="D26" s="125" t="s">
        <v>42</v>
      </c>
      <c r="E26" s="125" t="s">
        <v>42</v>
      </c>
      <c r="F26" s="125" t="s">
        <v>42</v>
      </c>
      <c r="G26" s="125" t="s">
        <v>42</v>
      </c>
      <c r="H26" s="125" t="s">
        <v>42</v>
      </c>
      <c r="I26" s="125" t="s">
        <v>42</v>
      </c>
      <c r="J26" s="125" t="s">
        <v>42</v>
      </c>
      <c r="K26" s="125" t="s">
        <v>42</v>
      </c>
      <c r="L26" s="125" t="s">
        <v>42</v>
      </c>
      <c r="M26" s="125" t="s">
        <v>42</v>
      </c>
      <c r="N26" s="125" t="s">
        <v>42</v>
      </c>
      <c r="O26" s="125" t="s">
        <v>42</v>
      </c>
      <c r="P26" s="125" t="s">
        <v>42</v>
      </c>
      <c r="Q26" s="125" t="s">
        <v>42</v>
      </c>
      <c r="R26" s="125" t="s">
        <v>42</v>
      </c>
      <c r="S26" s="125" t="s">
        <v>42</v>
      </c>
      <c r="T26" s="125" t="s">
        <v>42</v>
      </c>
      <c r="U26" s="125" t="s">
        <v>42</v>
      </c>
      <c r="V26" s="125" t="s">
        <v>42</v>
      </c>
      <c r="W26" s="125" t="s">
        <v>42</v>
      </c>
      <c r="X26" s="125" t="s">
        <v>42</v>
      </c>
      <c r="Y26" s="125" t="s">
        <v>42</v>
      </c>
    </row>
    <row r="27" spans="1:25" x14ac:dyDescent="0.2">
      <c r="A27" s="123" t="s">
        <v>137</v>
      </c>
      <c r="B27" s="123" t="s">
        <v>49</v>
      </c>
      <c r="C27" s="124" t="s">
        <v>42</v>
      </c>
      <c r="D27" s="124" t="s">
        <v>42</v>
      </c>
      <c r="E27" s="124" t="s">
        <v>42</v>
      </c>
      <c r="F27" s="124" t="s">
        <v>42</v>
      </c>
      <c r="G27" s="124" t="s">
        <v>42</v>
      </c>
      <c r="H27" s="124" t="s">
        <v>42</v>
      </c>
      <c r="I27" s="124" t="s">
        <v>42</v>
      </c>
      <c r="J27" s="124" t="s">
        <v>42</v>
      </c>
      <c r="K27" s="124" t="s">
        <v>42</v>
      </c>
      <c r="L27" s="124" t="s">
        <v>42</v>
      </c>
      <c r="M27" s="124" t="s">
        <v>42</v>
      </c>
      <c r="N27" s="124" t="s">
        <v>42</v>
      </c>
      <c r="O27" s="124" t="s">
        <v>42</v>
      </c>
      <c r="P27" s="124" t="s">
        <v>42</v>
      </c>
      <c r="Q27" s="124" t="s">
        <v>42</v>
      </c>
      <c r="R27" s="124" t="s">
        <v>42</v>
      </c>
      <c r="S27" s="124" t="s">
        <v>42</v>
      </c>
      <c r="T27" s="124" t="s">
        <v>42</v>
      </c>
      <c r="U27" s="124" t="s">
        <v>42</v>
      </c>
      <c r="V27" s="124" t="s">
        <v>42</v>
      </c>
      <c r="W27" s="124" t="s">
        <v>42</v>
      </c>
      <c r="X27" s="124" t="s">
        <v>42</v>
      </c>
      <c r="Y27" s="124" t="s">
        <v>42</v>
      </c>
    </row>
    <row r="28" spans="1:25" x14ac:dyDescent="0.2">
      <c r="A28" s="123" t="s">
        <v>138</v>
      </c>
      <c r="B28" s="123" t="s">
        <v>50</v>
      </c>
      <c r="C28" s="125" t="s">
        <v>42</v>
      </c>
      <c r="D28" s="125" t="s">
        <v>42</v>
      </c>
      <c r="E28" s="125" t="s">
        <v>42</v>
      </c>
      <c r="F28" s="125" t="s">
        <v>42</v>
      </c>
      <c r="G28" s="125" t="s">
        <v>42</v>
      </c>
      <c r="H28" s="125" t="s">
        <v>42</v>
      </c>
      <c r="I28" s="125" t="s">
        <v>42</v>
      </c>
      <c r="J28" s="125" t="s">
        <v>42</v>
      </c>
      <c r="K28" s="125" t="s">
        <v>42</v>
      </c>
      <c r="L28" s="125" t="s">
        <v>42</v>
      </c>
      <c r="M28" s="125" t="s">
        <v>42</v>
      </c>
      <c r="N28" s="125" t="s">
        <v>42</v>
      </c>
      <c r="O28" s="125" t="s">
        <v>42</v>
      </c>
      <c r="P28" s="125" t="s">
        <v>42</v>
      </c>
      <c r="Q28" s="125" t="s">
        <v>42</v>
      </c>
      <c r="R28" s="125" t="s">
        <v>42</v>
      </c>
      <c r="S28" s="125" t="s">
        <v>42</v>
      </c>
      <c r="T28" s="125" t="s">
        <v>42</v>
      </c>
      <c r="U28" s="125" t="s">
        <v>42</v>
      </c>
      <c r="V28" s="125" t="s">
        <v>42</v>
      </c>
      <c r="W28" s="125" t="s">
        <v>42</v>
      </c>
      <c r="X28" s="125" t="s">
        <v>42</v>
      </c>
      <c r="Y28" s="125" t="s">
        <v>42</v>
      </c>
    </row>
    <row r="29" spans="1:25" x14ac:dyDescent="0.2">
      <c r="A29" s="123" t="s">
        <v>139</v>
      </c>
      <c r="B29" s="123" t="s">
        <v>51</v>
      </c>
      <c r="C29" s="124" t="s">
        <v>42</v>
      </c>
      <c r="D29" s="124" t="s">
        <v>42</v>
      </c>
      <c r="E29" s="124" t="s">
        <v>42</v>
      </c>
      <c r="F29" s="124" t="s">
        <v>42</v>
      </c>
      <c r="G29" s="124" t="s">
        <v>42</v>
      </c>
      <c r="H29" s="124" t="s">
        <v>42</v>
      </c>
      <c r="I29" s="124" t="s">
        <v>42</v>
      </c>
      <c r="J29" s="124" t="s">
        <v>42</v>
      </c>
      <c r="K29" s="124" t="s">
        <v>42</v>
      </c>
      <c r="L29" s="124" t="s">
        <v>42</v>
      </c>
      <c r="M29" s="124" t="s">
        <v>42</v>
      </c>
      <c r="N29" s="124" t="s">
        <v>42</v>
      </c>
      <c r="O29" s="124" t="s">
        <v>42</v>
      </c>
      <c r="P29" s="124" t="s">
        <v>42</v>
      </c>
      <c r="Q29" s="124" t="s">
        <v>42</v>
      </c>
      <c r="R29" s="124" t="s">
        <v>42</v>
      </c>
      <c r="S29" s="124" t="s">
        <v>42</v>
      </c>
      <c r="T29" s="124" t="s">
        <v>42</v>
      </c>
      <c r="U29" s="124" t="s">
        <v>42</v>
      </c>
      <c r="V29" s="124" t="s">
        <v>42</v>
      </c>
      <c r="W29" s="124" t="s">
        <v>42</v>
      </c>
      <c r="X29" s="124" t="s">
        <v>42</v>
      </c>
      <c r="Y29" s="124" t="s">
        <v>42</v>
      </c>
    </row>
    <row r="30" spans="1:25" x14ac:dyDescent="0.2">
      <c r="A30" s="123" t="s">
        <v>165</v>
      </c>
      <c r="B30" s="123" t="s">
        <v>166</v>
      </c>
      <c r="C30" s="125">
        <v>30507</v>
      </c>
      <c r="D30" s="125">
        <v>33459</v>
      </c>
      <c r="E30" s="125">
        <v>40684</v>
      </c>
      <c r="F30" s="125">
        <v>42397</v>
      </c>
      <c r="G30" s="125">
        <v>47507</v>
      </c>
      <c r="H30" s="125">
        <v>52285</v>
      </c>
      <c r="I30" s="125">
        <v>62016</v>
      </c>
      <c r="J30" s="125">
        <v>74141</v>
      </c>
      <c r="K30" s="125">
        <v>82579</v>
      </c>
      <c r="L30" s="125">
        <v>81689</v>
      </c>
      <c r="M30" s="125">
        <v>94334</v>
      </c>
      <c r="N30" s="125">
        <v>107906</v>
      </c>
      <c r="O30" s="125">
        <v>115048</v>
      </c>
      <c r="P30" s="125">
        <v>118469</v>
      </c>
      <c r="Q30" s="125">
        <v>115738</v>
      </c>
      <c r="R30" s="125">
        <v>119900</v>
      </c>
      <c r="S30" s="125">
        <v>127834</v>
      </c>
      <c r="T30" s="125">
        <v>132746</v>
      </c>
      <c r="U30" s="125">
        <v>138779</v>
      </c>
      <c r="V30" s="125">
        <v>150255</v>
      </c>
      <c r="W30" s="125">
        <v>154940</v>
      </c>
      <c r="X30" s="125">
        <v>184409</v>
      </c>
      <c r="Y30" s="125">
        <v>257785</v>
      </c>
    </row>
    <row r="31" spans="1:25" x14ac:dyDescent="0.2">
      <c r="A31" s="123" t="s">
        <v>140</v>
      </c>
      <c r="B31" s="123" t="s">
        <v>15</v>
      </c>
      <c r="C31" s="124">
        <v>4941</v>
      </c>
      <c r="D31" s="124">
        <v>5089</v>
      </c>
      <c r="E31" s="124">
        <v>5235</v>
      </c>
      <c r="F31" s="124">
        <v>5516</v>
      </c>
      <c r="G31" s="124">
        <v>5856</v>
      </c>
      <c r="H31" s="124">
        <v>6099</v>
      </c>
      <c r="I31" s="124">
        <v>6370</v>
      </c>
      <c r="J31" s="124">
        <v>6729</v>
      </c>
      <c r="K31" s="124">
        <v>6940</v>
      </c>
      <c r="L31" s="124">
        <v>6958</v>
      </c>
      <c r="M31" s="124">
        <v>7784</v>
      </c>
      <c r="N31" s="124">
        <v>8242</v>
      </c>
      <c r="O31" s="124">
        <v>8763</v>
      </c>
      <c r="P31" s="124">
        <v>9240</v>
      </c>
      <c r="Q31" s="124">
        <v>9464</v>
      </c>
      <c r="R31" s="124">
        <v>9915</v>
      </c>
      <c r="S31" s="124">
        <v>10652</v>
      </c>
      <c r="T31" s="124">
        <v>10974</v>
      </c>
      <c r="U31" s="124">
        <v>11620</v>
      </c>
      <c r="V31" s="124">
        <v>12582</v>
      </c>
      <c r="W31" s="124">
        <v>12595</v>
      </c>
      <c r="X31" s="124">
        <v>13443</v>
      </c>
      <c r="Y31" s="124">
        <v>14452</v>
      </c>
    </row>
    <row r="32" spans="1:25" x14ac:dyDescent="0.2">
      <c r="A32" s="123" t="s">
        <v>141</v>
      </c>
      <c r="B32" s="123" t="s">
        <v>115</v>
      </c>
      <c r="C32" s="125" t="s">
        <v>42</v>
      </c>
      <c r="D32" s="125" t="s">
        <v>42</v>
      </c>
      <c r="E32" s="125" t="s">
        <v>42</v>
      </c>
      <c r="F32" s="125" t="s">
        <v>42</v>
      </c>
      <c r="G32" s="125" t="s">
        <v>42</v>
      </c>
      <c r="H32" s="125" t="s">
        <v>42</v>
      </c>
      <c r="I32" s="125" t="s">
        <v>42</v>
      </c>
      <c r="J32" s="125" t="s">
        <v>42</v>
      </c>
      <c r="K32" s="125" t="s">
        <v>42</v>
      </c>
      <c r="L32" s="125" t="s">
        <v>42</v>
      </c>
      <c r="M32" s="125" t="s">
        <v>42</v>
      </c>
      <c r="N32" s="125" t="s">
        <v>42</v>
      </c>
      <c r="O32" s="125" t="s">
        <v>42</v>
      </c>
      <c r="P32" s="125" t="s">
        <v>42</v>
      </c>
      <c r="Q32" s="125" t="s">
        <v>42</v>
      </c>
      <c r="R32" s="125" t="s">
        <v>42</v>
      </c>
      <c r="S32" s="125" t="s">
        <v>42</v>
      </c>
      <c r="T32" s="125" t="s">
        <v>42</v>
      </c>
      <c r="U32" s="125" t="s">
        <v>42</v>
      </c>
      <c r="V32" s="125" t="s">
        <v>42</v>
      </c>
      <c r="W32" s="125" t="s">
        <v>42</v>
      </c>
      <c r="X32" s="125" t="s">
        <v>42</v>
      </c>
      <c r="Y32" s="125" t="s">
        <v>42</v>
      </c>
    </row>
    <row r="33" spans="1:25" x14ac:dyDescent="0.2">
      <c r="A33" s="123" t="s">
        <v>142</v>
      </c>
      <c r="B33" s="123" t="s">
        <v>116</v>
      </c>
      <c r="C33" s="124" t="s">
        <v>42</v>
      </c>
      <c r="D33" s="124" t="s">
        <v>42</v>
      </c>
      <c r="E33" s="124" t="s">
        <v>42</v>
      </c>
      <c r="F33" s="124" t="s">
        <v>42</v>
      </c>
      <c r="G33" s="124" t="s">
        <v>42</v>
      </c>
      <c r="H33" s="124" t="s">
        <v>42</v>
      </c>
      <c r="I33" s="124" t="s">
        <v>42</v>
      </c>
      <c r="J33" s="124" t="s">
        <v>42</v>
      </c>
      <c r="K33" s="124" t="s">
        <v>42</v>
      </c>
      <c r="L33" s="124" t="s">
        <v>42</v>
      </c>
      <c r="M33" s="124" t="s">
        <v>42</v>
      </c>
      <c r="N33" s="124" t="s">
        <v>42</v>
      </c>
      <c r="O33" s="124" t="s">
        <v>42</v>
      </c>
      <c r="P33" s="124" t="s">
        <v>42</v>
      </c>
      <c r="Q33" s="124" t="s">
        <v>42</v>
      </c>
      <c r="R33" s="124" t="s">
        <v>42</v>
      </c>
      <c r="S33" s="124" t="s">
        <v>42</v>
      </c>
      <c r="T33" s="124" t="s">
        <v>42</v>
      </c>
      <c r="U33" s="124" t="s">
        <v>42</v>
      </c>
      <c r="V33" s="124" t="s">
        <v>42</v>
      </c>
      <c r="W33" s="124" t="s">
        <v>42</v>
      </c>
      <c r="X33" s="124" t="s">
        <v>42</v>
      </c>
      <c r="Y33" s="124" t="s">
        <v>42</v>
      </c>
    </row>
    <row r="34" spans="1:25" x14ac:dyDescent="0.2">
      <c r="A34" s="123" t="s">
        <v>143</v>
      </c>
      <c r="B34" s="123" t="s">
        <v>117</v>
      </c>
      <c r="C34" s="125" t="s">
        <v>42</v>
      </c>
      <c r="D34" s="125" t="s">
        <v>42</v>
      </c>
      <c r="E34" s="125" t="s">
        <v>42</v>
      </c>
      <c r="F34" s="125" t="s">
        <v>42</v>
      </c>
      <c r="G34" s="125" t="s">
        <v>42</v>
      </c>
      <c r="H34" s="125" t="s">
        <v>42</v>
      </c>
      <c r="I34" s="125" t="s">
        <v>42</v>
      </c>
      <c r="J34" s="125" t="s">
        <v>42</v>
      </c>
      <c r="K34" s="125" t="s">
        <v>42</v>
      </c>
      <c r="L34" s="125" t="s">
        <v>42</v>
      </c>
      <c r="M34" s="125" t="s">
        <v>42</v>
      </c>
      <c r="N34" s="125" t="s">
        <v>42</v>
      </c>
      <c r="O34" s="125" t="s">
        <v>42</v>
      </c>
      <c r="P34" s="125" t="s">
        <v>42</v>
      </c>
      <c r="Q34" s="125" t="s">
        <v>42</v>
      </c>
      <c r="R34" s="125" t="s">
        <v>42</v>
      </c>
      <c r="S34" s="125" t="s">
        <v>42</v>
      </c>
      <c r="T34" s="125" t="s">
        <v>42</v>
      </c>
      <c r="U34" s="125" t="s">
        <v>42</v>
      </c>
      <c r="V34" s="125" t="s">
        <v>42</v>
      </c>
      <c r="W34" s="125" t="s">
        <v>42</v>
      </c>
      <c r="X34" s="125" t="s">
        <v>42</v>
      </c>
      <c r="Y34" s="125" t="s">
        <v>42</v>
      </c>
    </row>
    <row r="35" spans="1:25" x14ac:dyDescent="0.2">
      <c r="A35" s="123" t="s">
        <v>144</v>
      </c>
      <c r="B35" s="123" t="s">
        <v>118</v>
      </c>
      <c r="C35" s="124" t="s">
        <v>42</v>
      </c>
      <c r="D35" s="124" t="s">
        <v>42</v>
      </c>
      <c r="E35" s="124" t="s">
        <v>42</v>
      </c>
      <c r="F35" s="124" t="s">
        <v>42</v>
      </c>
      <c r="G35" s="124" t="s">
        <v>42</v>
      </c>
      <c r="H35" s="124" t="s">
        <v>42</v>
      </c>
      <c r="I35" s="124" t="s">
        <v>42</v>
      </c>
      <c r="J35" s="124" t="s">
        <v>42</v>
      </c>
      <c r="K35" s="124" t="s">
        <v>42</v>
      </c>
      <c r="L35" s="124" t="s">
        <v>42</v>
      </c>
      <c r="M35" s="124" t="s">
        <v>42</v>
      </c>
      <c r="N35" s="124" t="s">
        <v>42</v>
      </c>
      <c r="O35" s="124" t="s">
        <v>42</v>
      </c>
      <c r="P35" s="124" t="s">
        <v>42</v>
      </c>
      <c r="Q35" s="124" t="s">
        <v>42</v>
      </c>
      <c r="R35" s="124" t="s">
        <v>42</v>
      </c>
      <c r="S35" s="124" t="s">
        <v>42</v>
      </c>
      <c r="T35" s="124" t="s">
        <v>42</v>
      </c>
      <c r="U35" s="124" t="s">
        <v>42</v>
      </c>
      <c r="V35" s="124" t="s">
        <v>42</v>
      </c>
      <c r="W35" s="124" t="s">
        <v>42</v>
      </c>
      <c r="X35" s="124" t="s">
        <v>42</v>
      </c>
      <c r="Y35" s="124" t="s">
        <v>42</v>
      </c>
    </row>
    <row r="36" spans="1:25" x14ac:dyDescent="0.2">
      <c r="A36" s="123" t="s">
        <v>145</v>
      </c>
      <c r="B36" s="123" t="s">
        <v>22</v>
      </c>
      <c r="C36" s="125" t="s">
        <v>42</v>
      </c>
      <c r="D36" s="125" t="s">
        <v>42</v>
      </c>
      <c r="E36" s="125" t="s">
        <v>42</v>
      </c>
      <c r="F36" s="125" t="s">
        <v>42</v>
      </c>
      <c r="G36" s="125" t="s">
        <v>42</v>
      </c>
      <c r="H36" s="125" t="s">
        <v>42</v>
      </c>
      <c r="I36" s="125" t="s">
        <v>42</v>
      </c>
      <c r="J36" s="125" t="s">
        <v>42</v>
      </c>
      <c r="K36" s="125" t="s">
        <v>42</v>
      </c>
      <c r="L36" s="125" t="s">
        <v>42</v>
      </c>
      <c r="M36" s="125" t="s">
        <v>42</v>
      </c>
      <c r="N36" s="125" t="s">
        <v>42</v>
      </c>
      <c r="O36" s="125" t="s">
        <v>42</v>
      </c>
      <c r="P36" s="125" t="s">
        <v>42</v>
      </c>
      <c r="Q36" s="125" t="s">
        <v>42</v>
      </c>
      <c r="R36" s="125" t="s">
        <v>42</v>
      </c>
      <c r="S36" s="125" t="s">
        <v>42</v>
      </c>
      <c r="T36" s="125" t="s">
        <v>42</v>
      </c>
      <c r="U36" s="125" t="s">
        <v>42</v>
      </c>
      <c r="V36" s="125" t="s">
        <v>42</v>
      </c>
      <c r="W36" s="125" t="s">
        <v>42</v>
      </c>
      <c r="X36" s="125" t="s">
        <v>42</v>
      </c>
      <c r="Y36" s="125" t="s">
        <v>42</v>
      </c>
    </row>
    <row r="37" spans="1:25" x14ac:dyDescent="0.2">
      <c r="A37" s="123" t="s">
        <v>146</v>
      </c>
      <c r="B37" s="123" t="s">
        <v>52</v>
      </c>
      <c r="C37" s="124">
        <v>15559</v>
      </c>
      <c r="D37" s="124">
        <v>16565</v>
      </c>
      <c r="E37" s="124">
        <v>21760</v>
      </c>
      <c r="F37" s="124">
        <v>21008</v>
      </c>
      <c r="G37" s="124">
        <v>22969</v>
      </c>
      <c r="H37" s="124">
        <v>24664</v>
      </c>
      <c r="I37" s="124">
        <v>29900</v>
      </c>
      <c r="J37" s="124">
        <v>37333</v>
      </c>
      <c r="K37" s="124">
        <v>43267</v>
      </c>
      <c r="L37" s="124">
        <v>43115</v>
      </c>
      <c r="M37" s="124">
        <v>52646</v>
      </c>
      <c r="N37" s="124">
        <v>62568</v>
      </c>
      <c r="O37" s="124">
        <v>67255</v>
      </c>
      <c r="P37" s="124">
        <v>68029</v>
      </c>
      <c r="Q37" s="124">
        <v>61584</v>
      </c>
      <c r="R37" s="124">
        <v>61446</v>
      </c>
      <c r="S37" s="124">
        <v>62069</v>
      </c>
      <c r="T37" s="124">
        <v>60379</v>
      </c>
      <c r="U37" s="124">
        <v>58970</v>
      </c>
      <c r="V37" s="124">
        <v>62966</v>
      </c>
      <c r="W37" s="124">
        <v>62575</v>
      </c>
      <c r="X37" s="124">
        <v>76260</v>
      </c>
      <c r="Y37" s="124">
        <v>143655</v>
      </c>
    </row>
    <row r="38" spans="1:25" x14ac:dyDescent="0.2">
      <c r="A38" s="123" t="s">
        <v>147</v>
      </c>
      <c r="B38" s="123" t="s">
        <v>53</v>
      </c>
      <c r="C38" s="125">
        <v>10007</v>
      </c>
      <c r="D38" s="125">
        <v>11805</v>
      </c>
      <c r="E38" s="125">
        <v>13689</v>
      </c>
      <c r="F38" s="125">
        <v>15873</v>
      </c>
      <c r="G38" s="125">
        <v>18682</v>
      </c>
      <c r="H38" s="125">
        <v>21522</v>
      </c>
      <c r="I38" s="125">
        <v>25746</v>
      </c>
      <c r="J38" s="125">
        <v>30079</v>
      </c>
      <c r="K38" s="125">
        <v>32373</v>
      </c>
      <c r="L38" s="125">
        <v>31616</v>
      </c>
      <c r="M38" s="125">
        <v>33904</v>
      </c>
      <c r="N38" s="125">
        <v>37096</v>
      </c>
      <c r="O38" s="125">
        <v>39030</v>
      </c>
      <c r="P38" s="125">
        <v>41201</v>
      </c>
      <c r="Q38" s="125">
        <v>44690</v>
      </c>
      <c r="R38" s="125">
        <v>48539</v>
      </c>
      <c r="S38" s="125">
        <v>55113</v>
      </c>
      <c r="T38" s="125">
        <v>61393</v>
      </c>
      <c r="U38" s="125">
        <v>68189</v>
      </c>
      <c r="V38" s="125">
        <v>74707</v>
      </c>
      <c r="W38" s="125">
        <v>79769</v>
      </c>
      <c r="X38" s="125">
        <v>94706</v>
      </c>
      <c r="Y38" s="125">
        <v>99678</v>
      </c>
    </row>
    <row r="39" spans="1:25" x14ac:dyDescent="0.2">
      <c r="A39" s="123" t="s">
        <v>148</v>
      </c>
      <c r="B39" s="123" t="s">
        <v>119</v>
      </c>
      <c r="C39" s="124" t="s">
        <v>42</v>
      </c>
      <c r="D39" s="124" t="s">
        <v>42</v>
      </c>
      <c r="E39" s="124" t="s">
        <v>42</v>
      </c>
      <c r="F39" s="124" t="s">
        <v>42</v>
      </c>
      <c r="G39" s="124" t="s">
        <v>42</v>
      </c>
      <c r="H39" s="124" t="s">
        <v>42</v>
      </c>
      <c r="I39" s="124" t="s">
        <v>42</v>
      </c>
      <c r="J39" s="124" t="s">
        <v>42</v>
      </c>
      <c r="K39" s="124" t="s">
        <v>42</v>
      </c>
      <c r="L39" s="124" t="s">
        <v>42</v>
      </c>
      <c r="M39" s="124" t="s">
        <v>42</v>
      </c>
      <c r="N39" s="124" t="s">
        <v>42</v>
      </c>
      <c r="O39" s="124" t="s">
        <v>42</v>
      </c>
      <c r="P39" s="124" t="s">
        <v>42</v>
      </c>
      <c r="Q39" s="124" t="s">
        <v>42</v>
      </c>
      <c r="R39" s="124" t="s">
        <v>42</v>
      </c>
      <c r="S39" s="124" t="s">
        <v>42</v>
      </c>
      <c r="T39" s="124" t="s">
        <v>42</v>
      </c>
      <c r="U39" s="124" t="s">
        <v>42</v>
      </c>
      <c r="V39" s="124" t="s">
        <v>42</v>
      </c>
      <c r="W39" s="124" t="s">
        <v>42</v>
      </c>
      <c r="X39" s="124" t="s">
        <v>42</v>
      </c>
      <c r="Y39" s="124" t="s">
        <v>42</v>
      </c>
    </row>
    <row r="40" spans="1:25" x14ac:dyDescent="0.2">
      <c r="A40" s="123" t="s">
        <v>149</v>
      </c>
      <c r="B40" s="123" t="s">
        <v>120</v>
      </c>
      <c r="C40" s="125" t="s">
        <v>42</v>
      </c>
      <c r="D40" s="125" t="s">
        <v>42</v>
      </c>
      <c r="E40" s="125" t="s">
        <v>42</v>
      </c>
      <c r="F40" s="125" t="s">
        <v>42</v>
      </c>
      <c r="G40" s="125" t="s">
        <v>42</v>
      </c>
      <c r="H40" s="125" t="s">
        <v>42</v>
      </c>
      <c r="I40" s="125" t="s">
        <v>42</v>
      </c>
      <c r="J40" s="125" t="s">
        <v>42</v>
      </c>
      <c r="K40" s="125" t="s">
        <v>42</v>
      </c>
      <c r="L40" s="125" t="s">
        <v>42</v>
      </c>
      <c r="M40" s="125" t="s">
        <v>42</v>
      </c>
      <c r="N40" s="125" t="s">
        <v>42</v>
      </c>
      <c r="O40" s="125" t="s">
        <v>42</v>
      </c>
      <c r="P40" s="125" t="s">
        <v>42</v>
      </c>
      <c r="Q40" s="125" t="s">
        <v>42</v>
      </c>
      <c r="R40" s="125" t="s">
        <v>42</v>
      </c>
      <c r="S40" s="125" t="s">
        <v>42</v>
      </c>
      <c r="T40" s="125" t="s">
        <v>42</v>
      </c>
      <c r="U40" s="125" t="s">
        <v>42</v>
      </c>
      <c r="V40" s="125" t="s">
        <v>42</v>
      </c>
      <c r="W40" s="125" t="s">
        <v>42</v>
      </c>
      <c r="X40" s="125" t="s">
        <v>42</v>
      </c>
      <c r="Y40" s="125" t="s">
        <v>42</v>
      </c>
    </row>
    <row r="41" spans="1:25" x14ac:dyDescent="0.2">
      <c r="A41" s="123" t="s">
        <v>150</v>
      </c>
      <c r="B41" s="123" t="s">
        <v>121</v>
      </c>
      <c r="C41" s="124" t="s">
        <v>42</v>
      </c>
      <c r="D41" s="124" t="s">
        <v>42</v>
      </c>
      <c r="E41" s="124" t="s">
        <v>42</v>
      </c>
      <c r="F41" s="124" t="s">
        <v>42</v>
      </c>
      <c r="G41" s="124" t="s">
        <v>42</v>
      </c>
      <c r="H41" s="124" t="s">
        <v>42</v>
      </c>
      <c r="I41" s="124" t="s">
        <v>42</v>
      </c>
      <c r="J41" s="124" t="s">
        <v>42</v>
      </c>
      <c r="K41" s="124" t="s">
        <v>42</v>
      </c>
      <c r="L41" s="124" t="s">
        <v>42</v>
      </c>
      <c r="M41" s="124" t="s">
        <v>42</v>
      </c>
      <c r="N41" s="124" t="s">
        <v>42</v>
      </c>
      <c r="O41" s="124" t="s">
        <v>42</v>
      </c>
      <c r="P41" s="124" t="s">
        <v>42</v>
      </c>
      <c r="Q41" s="124" t="s">
        <v>42</v>
      </c>
      <c r="R41" s="124" t="s">
        <v>42</v>
      </c>
      <c r="S41" s="124" t="s">
        <v>42</v>
      </c>
      <c r="T41" s="124" t="s">
        <v>42</v>
      </c>
      <c r="U41" s="124" t="s">
        <v>42</v>
      </c>
      <c r="V41" s="124" t="s">
        <v>42</v>
      </c>
      <c r="W41" s="124" t="s">
        <v>42</v>
      </c>
      <c r="X41" s="124" t="s">
        <v>42</v>
      </c>
      <c r="Y41" s="124" t="s">
        <v>42</v>
      </c>
    </row>
    <row r="42" spans="1:25" x14ac:dyDescent="0.2">
      <c r="A42" s="123" t="s">
        <v>151</v>
      </c>
      <c r="B42" s="123" t="s">
        <v>122</v>
      </c>
      <c r="C42" s="125" t="s">
        <v>42</v>
      </c>
      <c r="D42" s="125" t="s">
        <v>42</v>
      </c>
      <c r="E42" s="125" t="s">
        <v>42</v>
      </c>
      <c r="F42" s="125" t="s">
        <v>42</v>
      </c>
      <c r="G42" s="125" t="s">
        <v>42</v>
      </c>
      <c r="H42" s="125" t="s">
        <v>42</v>
      </c>
      <c r="I42" s="125" t="s">
        <v>42</v>
      </c>
      <c r="J42" s="125" t="s">
        <v>42</v>
      </c>
      <c r="K42" s="125" t="s">
        <v>42</v>
      </c>
      <c r="L42" s="125" t="s">
        <v>42</v>
      </c>
      <c r="M42" s="125" t="s">
        <v>42</v>
      </c>
      <c r="N42" s="125" t="s">
        <v>42</v>
      </c>
      <c r="O42" s="125" t="s">
        <v>42</v>
      </c>
      <c r="P42" s="125" t="s">
        <v>42</v>
      </c>
      <c r="Q42" s="125" t="s">
        <v>42</v>
      </c>
      <c r="R42" s="125" t="s">
        <v>42</v>
      </c>
      <c r="S42" s="125" t="s">
        <v>42</v>
      </c>
      <c r="T42" s="125" t="s">
        <v>42</v>
      </c>
      <c r="U42" s="125" t="s">
        <v>42</v>
      </c>
      <c r="V42" s="125" t="s">
        <v>42</v>
      </c>
      <c r="W42" s="125" t="s">
        <v>42</v>
      </c>
      <c r="X42" s="125" t="s">
        <v>42</v>
      </c>
      <c r="Y42" s="125" t="s">
        <v>42</v>
      </c>
    </row>
    <row r="43" spans="1:25" x14ac:dyDescent="0.2">
      <c r="A43" s="123" t="s">
        <v>152</v>
      </c>
      <c r="B43" s="123" t="s">
        <v>123</v>
      </c>
      <c r="C43" s="124" t="s">
        <v>42</v>
      </c>
      <c r="D43" s="124" t="s">
        <v>42</v>
      </c>
      <c r="E43" s="124" t="s">
        <v>42</v>
      </c>
      <c r="F43" s="124" t="s">
        <v>42</v>
      </c>
      <c r="G43" s="124" t="s">
        <v>42</v>
      </c>
      <c r="H43" s="124" t="s">
        <v>42</v>
      </c>
      <c r="I43" s="124" t="s">
        <v>42</v>
      </c>
      <c r="J43" s="124" t="s">
        <v>42</v>
      </c>
      <c r="K43" s="124" t="s">
        <v>42</v>
      </c>
      <c r="L43" s="124" t="s">
        <v>42</v>
      </c>
      <c r="M43" s="124" t="s">
        <v>42</v>
      </c>
      <c r="N43" s="124" t="s">
        <v>42</v>
      </c>
      <c r="O43" s="124" t="s">
        <v>42</v>
      </c>
      <c r="P43" s="124" t="s">
        <v>42</v>
      </c>
      <c r="Q43" s="124" t="s">
        <v>42</v>
      </c>
      <c r="R43" s="124" t="s">
        <v>42</v>
      </c>
      <c r="S43" s="124" t="s">
        <v>42</v>
      </c>
      <c r="T43" s="124" t="s">
        <v>42</v>
      </c>
      <c r="U43" s="124" t="s">
        <v>42</v>
      </c>
      <c r="V43" s="124" t="s">
        <v>42</v>
      </c>
      <c r="W43" s="124" t="s">
        <v>42</v>
      </c>
      <c r="X43" s="124" t="s">
        <v>42</v>
      </c>
      <c r="Y43" s="124" t="s">
        <v>42</v>
      </c>
    </row>
    <row r="44" spans="1:25" x14ac:dyDescent="0.2">
      <c r="A44" s="123" t="s">
        <v>153</v>
      </c>
      <c r="B44" s="123" t="s">
        <v>124</v>
      </c>
      <c r="C44" s="125" t="s">
        <v>42</v>
      </c>
      <c r="D44" s="125" t="s">
        <v>42</v>
      </c>
      <c r="E44" s="125" t="s">
        <v>42</v>
      </c>
      <c r="F44" s="125" t="s">
        <v>42</v>
      </c>
      <c r="G44" s="125" t="s">
        <v>42</v>
      </c>
      <c r="H44" s="125" t="s">
        <v>42</v>
      </c>
      <c r="I44" s="125" t="s">
        <v>42</v>
      </c>
      <c r="J44" s="125" t="s">
        <v>42</v>
      </c>
      <c r="K44" s="125" t="s">
        <v>42</v>
      </c>
      <c r="L44" s="125" t="s">
        <v>42</v>
      </c>
      <c r="M44" s="125" t="s">
        <v>42</v>
      </c>
      <c r="N44" s="125" t="s">
        <v>42</v>
      </c>
      <c r="O44" s="125" t="s">
        <v>42</v>
      </c>
      <c r="P44" s="125" t="s">
        <v>42</v>
      </c>
      <c r="Q44" s="125" t="s">
        <v>42</v>
      </c>
      <c r="R44" s="125" t="s">
        <v>42</v>
      </c>
      <c r="S44" s="125" t="s">
        <v>42</v>
      </c>
      <c r="T44" s="125" t="s">
        <v>42</v>
      </c>
      <c r="U44" s="125" t="s">
        <v>42</v>
      </c>
      <c r="V44" s="125" t="s">
        <v>42</v>
      </c>
      <c r="W44" s="125" t="s">
        <v>42</v>
      </c>
      <c r="X44" s="125" t="s">
        <v>42</v>
      </c>
      <c r="Y44" s="125" t="s">
        <v>42</v>
      </c>
    </row>
    <row r="45" spans="1:25" ht="11.45" customHeight="1" x14ac:dyDescent="0.2"/>
    <row r="46" spans="1:25" x14ac:dyDescent="0.2">
      <c r="A46" s="33" t="s">
        <v>102</v>
      </c>
    </row>
    <row r="47" spans="1:25" x14ac:dyDescent="0.2">
      <c r="A47" s="33" t="s">
        <v>42</v>
      </c>
      <c r="B47" s="110" t="s">
        <v>103</v>
      </c>
    </row>
    <row r="48" spans="1:25" ht="11.45" customHeight="1" x14ac:dyDescent="0.2"/>
    <row r="49" s="122" customFormat="1" ht="11.45" customHeight="1" x14ac:dyDescent="0.2"/>
  </sheetData>
  <mergeCells count="1">
    <mergeCell ref="A14:B14"/>
  </mergeCells>
  <phoneticPr fontId="9" type="noConversion"/>
  <hyperlinks>
    <hyperlink ref="D3" r:id="rId1" display="https://ec.europa.eu/eurostat/databrowser/view/ENV_AC_EGSS2__custom_5166062/bookmark/table?lang=en&amp;bookmarkId=c0c712ef-214d-4a84-b44b-a794ba8755c4" xr:uid="{EF853B54-3BFE-435D-AC3E-419961950F7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Figure 1</vt:lpstr>
      <vt:lpstr>Figure 2</vt:lpstr>
      <vt:lpstr>Table 1</vt:lpstr>
      <vt:lpstr>Figure 3</vt:lpstr>
      <vt:lpstr>Figure 4</vt:lpstr>
      <vt:lpstr>Data Fig1</vt:lpstr>
      <vt:lpstr>Data Fig2</vt:lpstr>
      <vt:lpstr>Data T1 and Fig3</vt:lpstr>
      <vt:lpstr>Data Fig4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GEORGESCU Marina Anda (ESTAT)</dc:creator>
  <cp:lastModifiedBy>JUNGLEWITZ Georg (ESTAT)</cp:lastModifiedBy>
  <dcterms:created xsi:type="dcterms:W3CDTF">2015-05-13T08:16:48Z</dcterms:created>
  <dcterms:modified xsi:type="dcterms:W3CDTF">2025-04-10T13:47:43Z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2024-03-26T13:03:24Z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0f07d928-ae87-4b1a-8d5a-a330d78beb41</vt:lpwstr>
  </property>
  <property fmtid="{D5CDD505-2E9C-101B-9397-08002B2CF9AE}" pid="8" name="MSIP_Label_6bd9ddd1-4d20-43f6-abfa-fc3c07406f94_ContentBits">
    <vt:lpwstr>0</vt:lpwstr>
  </property>
</Properties>
</file>