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M:\Projet\FWC Editing &amp; pre-print\2020\SC0139-Energy_Transport_Environment\Transport\SE_Articles\Freight\"/>
    </mc:Choice>
  </mc:AlternateContent>
  <bookViews>
    <workbookView xWindow="29640" yWindow="-120" windowWidth="19440" windowHeight="15600" tabRatio="882" activeTab="14"/>
  </bookViews>
  <sheets>
    <sheet name="Figure_1" sheetId="100" r:id="rId1"/>
    <sheet name="Figure_2" sheetId="105" r:id="rId2"/>
    <sheet name="Figure_3" sheetId="103" r:id="rId3"/>
    <sheet name="Table_1" sheetId="98" r:id="rId4"/>
    <sheet name="Figure_4" sheetId="106" r:id="rId5"/>
    <sheet name="Figure_5" sheetId="108" r:id="rId6"/>
    <sheet name="Figure_6" sheetId="110" r:id="rId7"/>
    <sheet name="Figure_7" sheetId="111" r:id="rId8"/>
    <sheet name="Table_2" sheetId="116" r:id="rId9"/>
    <sheet name="Figure_8" sheetId="112" r:id="rId10"/>
    <sheet name="Figure_9" sheetId="113" r:id="rId11"/>
    <sheet name="Figure_10" sheetId="118" r:id="rId12"/>
    <sheet name="Figure_11" sheetId="114" r:id="rId13"/>
    <sheet name="Figure_12" sheetId="115" r:id="rId14"/>
    <sheet name="Figure_13" sheetId="117" r:id="rId15"/>
  </sheets>
  <definedNames>
    <definedName name="_xlnm.Print_Area" localSheetId="12">Figure_11!$B$2:$D$4</definedName>
    <definedName name="_xlnm.Print_Area" localSheetId="13">Figure_12!$B$2:$D$4</definedName>
    <definedName name="_xlnm.Print_Area" localSheetId="1">Figure_2!$A$1:$R$31</definedName>
  </definedNames>
  <calcPr calcId="152511"/>
</workbook>
</file>

<file path=xl/calcChain.xml><?xml version="1.0" encoding="utf-8"?>
<calcChain xmlns="http://schemas.openxmlformats.org/spreadsheetml/2006/main">
  <c r="F9" i="114" l="1"/>
  <c r="F8" i="114"/>
  <c r="F7" i="114"/>
  <c r="I12" i="108"/>
  <c r="I13" i="108"/>
  <c r="I14" i="108"/>
  <c r="I15" i="108"/>
  <c r="I16" i="108"/>
  <c r="I17" i="108"/>
  <c r="I18" i="108"/>
  <c r="I19" i="108"/>
  <c r="I20" i="108"/>
  <c r="I21" i="108"/>
  <c r="I22" i="108"/>
  <c r="I23" i="108"/>
  <c r="I24" i="108"/>
  <c r="I25" i="108"/>
  <c r="I26" i="108"/>
  <c r="I27" i="108"/>
  <c r="I28" i="108"/>
  <c r="I29" i="108"/>
  <c r="I30" i="108"/>
  <c r="I31" i="108"/>
  <c r="I32" i="108"/>
  <c r="I33" i="108"/>
  <c r="I34" i="108"/>
  <c r="I35" i="108"/>
  <c r="I11" i="108"/>
  <c r="C77" i="114" l="1"/>
  <c r="M50" i="117" l="1"/>
  <c r="M51" i="117"/>
  <c r="M52" i="117"/>
  <c r="M53" i="117"/>
  <c r="M54" i="117"/>
  <c r="M55" i="117"/>
  <c r="M56" i="117"/>
  <c r="M57" i="117"/>
  <c r="M58" i="117"/>
  <c r="M59" i="117"/>
  <c r="M60" i="117"/>
  <c r="M61" i="117"/>
  <c r="M62" i="117"/>
  <c r="M63" i="117"/>
  <c r="M64" i="117"/>
  <c r="M65" i="117"/>
  <c r="M66" i="117"/>
  <c r="M67" i="117"/>
  <c r="M68" i="117"/>
  <c r="M69" i="117"/>
  <c r="M70" i="117"/>
  <c r="M71" i="117"/>
  <c r="M72" i="117"/>
  <c r="M73" i="117"/>
  <c r="M74" i="117"/>
  <c r="M75" i="117"/>
  <c r="M49" i="117"/>
  <c r="H49" i="117"/>
  <c r="I49" i="117"/>
  <c r="J49" i="117"/>
  <c r="H50" i="117"/>
  <c r="I50" i="117"/>
  <c r="J50" i="117"/>
  <c r="H51" i="117"/>
  <c r="I51" i="117"/>
  <c r="J51" i="117"/>
  <c r="H52" i="117"/>
  <c r="I52" i="117"/>
  <c r="J52" i="117"/>
  <c r="H53" i="117"/>
  <c r="I53" i="117"/>
  <c r="J53" i="117"/>
  <c r="H54" i="117"/>
  <c r="I54" i="117"/>
  <c r="J54" i="117"/>
  <c r="H55" i="117"/>
  <c r="I55" i="117"/>
  <c r="J55" i="117"/>
  <c r="H56" i="117"/>
  <c r="I56" i="117"/>
  <c r="J56" i="117"/>
  <c r="H57" i="117"/>
  <c r="I57" i="117"/>
  <c r="J57" i="117"/>
  <c r="H58" i="117"/>
  <c r="I58" i="117"/>
  <c r="J58" i="117"/>
  <c r="H59" i="117"/>
  <c r="I59" i="117"/>
  <c r="J59" i="117"/>
  <c r="H60" i="117"/>
  <c r="I60" i="117"/>
  <c r="J60" i="117"/>
  <c r="H61" i="117"/>
  <c r="I61" i="117"/>
  <c r="J61" i="117"/>
  <c r="H62" i="117"/>
  <c r="I62" i="117"/>
  <c r="J62" i="117"/>
  <c r="H63" i="117"/>
  <c r="I63" i="117"/>
  <c r="J63" i="117"/>
  <c r="H64" i="117"/>
  <c r="I64" i="117"/>
  <c r="J64" i="117"/>
  <c r="H65" i="117"/>
  <c r="I65" i="117"/>
  <c r="J65" i="117"/>
  <c r="H66" i="117"/>
  <c r="I66" i="117"/>
  <c r="J66" i="117"/>
  <c r="H67" i="117"/>
  <c r="I67" i="117"/>
  <c r="J67" i="117"/>
  <c r="H68" i="117"/>
  <c r="I68" i="117"/>
  <c r="J68" i="117"/>
  <c r="H69" i="117"/>
  <c r="I69" i="117"/>
  <c r="J69" i="117"/>
  <c r="H70" i="117"/>
  <c r="I70" i="117"/>
  <c r="J70" i="117"/>
  <c r="H71" i="117"/>
  <c r="I71" i="117"/>
  <c r="J71" i="117"/>
  <c r="H72" i="117"/>
  <c r="I72" i="117"/>
  <c r="J72" i="117"/>
  <c r="H73" i="117"/>
  <c r="I73" i="117"/>
  <c r="J73" i="117"/>
  <c r="H74" i="117"/>
  <c r="I74" i="117"/>
  <c r="J74" i="117"/>
  <c r="H75" i="117"/>
  <c r="I75" i="117"/>
  <c r="J75" i="117"/>
  <c r="I47" i="117"/>
  <c r="J47" i="117"/>
  <c r="H47" i="117"/>
  <c r="D77" i="114" l="1"/>
  <c r="E77" i="114"/>
  <c r="V38" i="118"/>
  <c r="G12" i="108"/>
  <c r="G13" i="108"/>
  <c r="G14" i="108"/>
  <c r="G15" i="108"/>
  <c r="G16" i="108"/>
  <c r="G17" i="108"/>
  <c r="G18" i="108"/>
  <c r="G19" i="108"/>
  <c r="G20" i="108"/>
  <c r="G22" i="108"/>
  <c r="G23" i="108"/>
  <c r="G24" i="108"/>
  <c r="G25" i="108"/>
  <c r="G26" i="108"/>
  <c r="G27" i="108"/>
  <c r="G28" i="108"/>
  <c r="G29" i="108"/>
  <c r="G30" i="108"/>
  <c r="G31" i="108"/>
  <c r="G32" i="108"/>
  <c r="G33" i="108"/>
  <c r="G34" i="108"/>
  <c r="G35" i="108"/>
  <c r="G11" i="108"/>
  <c r="H11" i="108"/>
  <c r="J31" i="106"/>
  <c r="M32" i="106" s="1"/>
  <c r="J34" i="106"/>
  <c r="K31" i="106"/>
  <c r="I31" i="106"/>
  <c r="J32" i="106"/>
  <c r="J33" i="106"/>
  <c r="M34" i="106" s="1"/>
  <c r="K33" i="106"/>
  <c r="I34" i="106" s="1"/>
  <c r="I33" i="106"/>
  <c r="J26" i="106"/>
  <c r="K26" i="106"/>
  <c r="I27" i="106" s="1"/>
  <c r="I26" i="106"/>
  <c r="J27" i="106"/>
  <c r="D39" i="106"/>
  <c r="D41" i="106"/>
  <c r="F38" i="106"/>
  <c r="H24" i="106"/>
  <c r="G28" i="106" s="1"/>
  <c r="D40" i="106"/>
  <c r="D42" i="106"/>
  <c r="D43" i="106"/>
  <c r="D44" i="106"/>
  <c r="D45" i="106"/>
  <c r="D46" i="106"/>
  <c r="D47" i="106"/>
  <c r="D48" i="106"/>
  <c r="D38" i="106"/>
  <c r="F39" i="106"/>
  <c r="F40" i="106"/>
  <c r="F41" i="106"/>
  <c r="F42" i="106"/>
  <c r="F43" i="106"/>
  <c r="F44" i="106"/>
  <c r="F45" i="106"/>
  <c r="F46" i="106"/>
  <c r="F47" i="106"/>
  <c r="F48" i="106"/>
  <c r="H25" i="106"/>
  <c r="H26" i="106"/>
  <c r="H27" i="106"/>
  <c r="H28" i="106"/>
  <c r="H29" i="106"/>
  <c r="H30" i="106"/>
  <c r="H31" i="106"/>
  <c r="H32" i="106"/>
  <c r="H33" i="106"/>
  <c r="H34" i="106"/>
  <c r="G34" i="106" s="1"/>
  <c r="U39" i="98"/>
  <c r="V39" i="98"/>
  <c r="W39" i="98"/>
  <c r="X39" i="98"/>
  <c r="Y39" i="98"/>
  <c r="Z39" i="98"/>
  <c r="U40" i="98"/>
  <c r="V40" i="98"/>
  <c r="W40" i="98"/>
  <c r="X40" i="98"/>
  <c r="Y40" i="98"/>
  <c r="Z40" i="98"/>
  <c r="U41" i="98"/>
  <c r="V41" i="98"/>
  <c r="W41" i="98"/>
  <c r="X41" i="98"/>
  <c r="Y41" i="98"/>
  <c r="Z41" i="98"/>
  <c r="U42" i="98"/>
  <c r="V42" i="98"/>
  <c r="W42" i="98"/>
  <c r="X42" i="98"/>
  <c r="Y42" i="98"/>
  <c r="Z42" i="98"/>
  <c r="U43" i="98"/>
  <c r="V43" i="98"/>
  <c r="W43" i="98"/>
  <c r="X43" i="98"/>
  <c r="Y43" i="98"/>
  <c r="Z43" i="98"/>
  <c r="U44" i="98"/>
  <c r="V44" i="98"/>
  <c r="W44" i="98"/>
  <c r="X44" i="98"/>
  <c r="Y44" i="98"/>
  <c r="Z44" i="98"/>
  <c r="U45" i="98"/>
  <c r="V45" i="98"/>
  <c r="W45" i="98"/>
  <c r="X45" i="98"/>
  <c r="Y45" i="98"/>
  <c r="Z45" i="98"/>
  <c r="U46" i="98"/>
  <c r="V46" i="98"/>
  <c r="W46" i="98"/>
  <c r="X46" i="98"/>
  <c r="Y46" i="98"/>
  <c r="Z46" i="98"/>
  <c r="U47" i="98"/>
  <c r="V47" i="98"/>
  <c r="W47" i="98"/>
  <c r="X47" i="98"/>
  <c r="Y47" i="98"/>
  <c r="Z47" i="98"/>
  <c r="U48" i="98"/>
  <c r="V48" i="98"/>
  <c r="W48" i="98"/>
  <c r="X48" i="98"/>
  <c r="Y48" i="98"/>
  <c r="Z48" i="98"/>
  <c r="U49" i="98"/>
  <c r="V49" i="98"/>
  <c r="W49" i="98"/>
  <c r="X49" i="98"/>
  <c r="Y49" i="98"/>
  <c r="Z49" i="98"/>
  <c r="U50" i="98"/>
  <c r="V50" i="98"/>
  <c r="W50" i="98"/>
  <c r="X50" i="98"/>
  <c r="Y50" i="98"/>
  <c r="Z50" i="98"/>
  <c r="U51" i="98"/>
  <c r="V51" i="98"/>
  <c r="W51" i="98"/>
  <c r="X51" i="98"/>
  <c r="Y51" i="98"/>
  <c r="Z51" i="98"/>
  <c r="U52" i="98"/>
  <c r="V52" i="98"/>
  <c r="W52" i="98"/>
  <c r="X52" i="98"/>
  <c r="Y52" i="98"/>
  <c r="Z52" i="98"/>
  <c r="U53" i="98"/>
  <c r="V53" i="98"/>
  <c r="W53" i="98"/>
  <c r="X53" i="98"/>
  <c r="Y53" i="98"/>
  <c r="Z53" i="98"/>
  <c r="U54" i="98"/>
  <c r="V54" i="98"/>
  <c r="W54" i="98"/>
  <c r="X54" i="98"/>
  <c r="Y54" i="98"/>
  <c r="Z54" i="98"/>
  <c r="U55" i="98"/>
  <c r="V55" i="98"/>
  <c r="W55" i="98"/>
  <c r="X55" i="98"/>
  <c r="Y55" i="98"/>
  <c r="Z55" i="98"/>
  <c r="U56" i="98"/>
  <c r="V56" i="98"/>
  <c r="W56" i="98"/>
  <c r="X56" i="98"/>
  <c r="Y56" i="98"/>
  <c r="Z56" i="98"/>
  <c r="U57" i="98"/>
  <c r="V57" i="98"/>
  <c r="W57" i="98"/>
  <c r="X57" i="98"/>
  <c r="Y57" i="98"/>
  <c r="Z57" i="98"/>
  <c r="U58" i="98"/>
  <c r="V58" i="98"/>
  <c r="W58" i="98"/>
  <c r="X58" i="98"/>
  <c r="Y58" i="98"/>
  <c r="Z58" i="98"/>
  <c r="U59" i="98"/>
  <c r="V59" i="98"/>
  <c r="W59" i="98"/>
  <c r="X59" i="98"/>
  <c r="Y59" i="98"/>
  <c r="Z59" i="98"/>
  <c r="U60" i="98"/>
  <c r="V60" i="98"/>
  <c r="W60" i="98"/>
  <c r="X60" i="98"/>
  <c r="Y60" i="98"/>
  <c r="Z60" i="98"/>
  <c r="U61" i="98"/>
  <c r="V61" i="98"/>
  <c r="W61" i="98"/>
  <c r="X61" i="98"/>
  <c r="Y61" i="98"/>
  <c r="Z61" i="98"/>
  <c r="U62" i="98"/>
  <c r="V62" i="98"/>
  <c r="W62" i="98"/>
  <c r="X62" i="98"/>
  <c r="Y62" i="98"/>
  <c r="Z62" i="98"/>
  <c r="U63" i="98"/>
  <c r="V63" i="98"/>
  <c r="W63" i="98"/>
  <c r="X63" i="98"/>
  <c r="Y63" i="98"/>
  <c r="Z63" i="98"/>
  <c r="U64" i="98"/>
  <c r="V64" i="98"/>
  <c r="W64" i="98"/>
  <c r="X64" i="98"/>
  <c r="Y64" i="98"/>
  <c r="Z64" i="98"/>
  <c r="U65" i="98"/>
  <c r="V65" i="98"/>
  <c r="W65" i="98"/>
  <c r="X65" i="98"/>
  <c r="Y65" i="98"/>
  <c r="Z65" i="98"/>
  <c r="U66" i="98"/>
  <c r="V66" i="98"/>
  <c r="W66" i="98"/>
  <c r="X66" i="98"/>
  <c r="Y66" i="98"/>
  <c r="Z66" i="98"/>
  <c r="U67" i="98"/>
  <c r="V67" i="98"/>
  <c r="W67" i="98"/>
  <c r="X67" i="98"/>
  <c r="Y67" i="98"/>
  <c r="Z67" i="98"/>
  <c r="U68" i="98"/>
  <c r="V68" i="98"/>
  <c r="W68" i="98"/>
  <c r="X68" i="98"/>
  <c r="Y68" i="98"/>
  <c r="Z68" i="98"/>
  <c r="V38" i="98"/>
  <c r="W38" i="98"/>
  <c r="X38" i="98"/>
  <c r="Y38" i="98"/>
  <c r="Z38" i="98"/>
  <c r="U38" i="98"/>
  <c r="O39" i="98"/>
  <c r="P39" i="98"/>
  <c r="Q39" i="98"/>
  <c r="R39" i="98"/>
  <c r="S39" i="98"/>
  <c r="T39" i="98"/>
  <c r="O40" i="98"/>
  <c r="P40" i="98"/>
  <c r="Q40" i="98"/>
  <c r="R40" i="98"/>
  <c r="S40" i="98"/>
  <c r="T40" i="98"/>
  <c r="O41" i="98"/>
  <c r="P41" i="98"/>
  <c r="Q41" i="98"/>
  <c r="R41" i="98"/>
  <c r="S41" i="98"/>
  <c r="T41" i="98"/>
  <c r="O42" i="98"/>
  <c r="P42" i="98"/>
  <c r="Q42" i="98"/>
  <c r="R42" i="98"/>
  <c r="S42" i="98"/>
  <c r="T42" i="98"/>
  <c r="O43" i="98"/>
  <c r="P43" i="98"/>
  <c r="Q43" i="98"/>
  <c r="R43" i="98"/>
  <c r="S43" i="98"/>
  <c r="T43" i="98"/>
  <c r="O44" i="98"/>
  <c r="P44" i="98"/>
  <c r="Q44" i="98"/>
  <c r="R44" i="98"/>
  <c r="S44" i="98"/>
  <c r="T44" i="98"/>
  <c r="O45" i="98"/>
  <c r="P45" i="98"/>
  <c r="Q45" i="98"/>
  <c r="R45" i="98"/>
  <c r="S45" i="98"/>
  <c r="T45" i="98"/>
  <c r="O46" i="98"/>
  <c r="P46" i="98"/>
  <c r="Q46" i="98"/>
  <c r="R46" i="98"/>
  <c r="S46" i="98"/>
  <c r="T46" i="98"/>
  <c r="O47" i="98"/>
  <c r="P47" i="98"/>
  <c r="Q47" i="98"/>
  <c r="R47" i="98"/>
  <c r="S47" i="98"/>
  <c r="T47" i="98"/>
  <c r="O48" i="98"/>
  <c r="P48" i="98"/>
  <c r="Q48" i="98"/>
  <c r="R48" i="98"/>
  <c r="S48" i="98"/>
  <c r="T48" i="98"/>
  <c r="O49" i="98"/>
  <c r="P49" i="98"/>
  <c r="Q49" i="98"/>
  <c r="R49" i="98"/>
  <c r="S49" i="98"/>
  <c r="T49" i="98"/>
  <c r="O50" i="98"/>
  <c r="P50" i="98"/>
  <c r="Q50" i="98"/>
  <c r="R50" i="98"/>
  <c r="S50" i="98"/>
  <c r="T50" i="98"/>
  <c r="O51" i="98"/>
  <c r="P51" i="98"/>
  <c r="Q51" i="98"/>
  <c r="R51" i="98"/>
  <c r="S51" i="98"/>
  <c r="T51" i="98"/>
  <c r="O52" i="98"/>
  <c r="P52" i="98"/>
  <c r="Q52" i="98"/>
  <c r="R52" i="98"/>
  <c r="S52" i="98"/>
  <c r="T52" i="98"/>
  <c r="O53" i="98"/>
  <c r="P53" i="98"/>
  <c r="Q53" i="98"/>
  <c r="R53" i="98"/>
  <c r="S53" i="98"/>
  <c r="T53" i="98"/>
  <c r="O54" i="98"/>
  <c r="P54" i="98"/>
  <c r="Q54" i="98"/>
  <c r="R54" i="98"/>
  <c r="S54" i="98"/>
  <c r="T54" i="98"/>
  <c r="O55" i="98"/>
  <c r="P55" i="98"/>
  <c r="Q55" i="98"/>
  <c r="R55" i="98"/>
  <c r="S55" i="98"/>
  <c r="T55" i="98"/>
  <c r="O56" i="98"/>
  <c r="P56" i="98"/>
  <c r="Q56" i="98"/>
  <c r="R56" i="98"/>
  <c r="S56" i="98"/>
  <c r="T56" i="98"/>
  <c r="O57" i="98"/>
  <c r="P57" i="98"/>
  <c r="Q57" i="98"/>
  <c r="R57" i="98"/>
  <c r="S57" i="98"/>
  <c r="T57" i="98"/>
  <c r="O58" i="98"/>
  <c r="P58" i="98"/>
  <c r="Q58" i="98"/>
  <c r="R58" i="98"/>
  <c r="S58" i="98"/>
  <c r="T58" i="98"/>
  <c r="O59" i="98"/>
  <c r="P59" i="98"/>
  <c r="Q59" i="98"/>
  <c r="R59" i="98"/>
  <c r="S59" i="98"/>
  <c r="T59" i="98"/>
  <c r="O60" i="98"/>
  <c r="P60" i="98"/>
  <c r="Q60" i="98"/>
  <c r="R60" i="98"/>
  <c r="S60" i="98"/>
  <c r="T60" i="98"/>
  <c r="O61" i="98"/>
  <c r="P61" i="98"/>
  <c r="Q61" i="98"/>
  <c r="R61" i="98"/>
  <c r="S61" i="98"/>
  <c r="T61" i="98"/>
  <c r="O62" i="98"/>
  <c r="P62" i="98"/>
  <c r="Q62" i="98"/>
  <c r="R62" i="98"/>
  <c r="S62" i="98"/>
  <c r="T62" i="98"/>
  <c r="O63" i="98"/>
  <c r="P63" i="98"/>
  <c r="Q63" i="98"/>
  <c r="R63" i="98"/>
  <c r="S63" i="98"/>
  <c r="T63" i="98"/>
  <c r="O64" i="98"/>
  <c r="P64" i="98"/>
  <c r="Q64" i="98"/>
  <c r="R64" i="98"/>
  <c r="S64" i="98"/>
  <c r="T64" i="98"/>
  <c r="O65" i="98"/>
  <c r="P65" i="98"/>
  <c r="Q65" i="98"/>
  <c r="R65" i="98"/>
  <c r="S65" i="98"/>
  <c r="T65" i="98"/>
  <c r="O66" i="98"/>
  <c r="P66" i="98"/>
  <c r="Q66" i="98"/>
  <c r="R66" i="98"/>
  <c r="S66" i="98"/>
  <c r="T66" i="98"/>
  <c r="O67" i="98"/>
  <c r="P67" i="98"/>
  <c r="Q67" i="98"/>
  <c r="R67" i="98"/>
  <c r="S67" i="98"/>
  <c r="T67" i="98"/>
  <c r="O68" i="98"/>
  <c r="P68" i="98"/>
  <c r="Q68" i="98"/>
  <c r="R68" i="98"/>
  <c r="S68" i="98"/>
  <c r="T68" i="98"/>
  <c r="P38" i="98"/>
  <c r="Q38" i="98"/>
  <c r="R38" i="98"/>
  <c r="S38" i="98"/>
  <c r="T38" i="98"/>
  <c r="O38" i="98"/>
  <c r="N80" i="103"/>
  <c r="O80" i="103"/>
  <c r="P80" i="103"/>
  <c r="M80" i="103"/>
  <c r="Q44" i="103"/>
  <c r="Q45" i="103"/>
  <c r="Q80" i="103" s="1"/>
  <c r="Q46" i="103"/>
  <c r="Q47" i="103"/>
  <c r="Q48" i="103"/>
  <c r="Q49" i="103"/>
  <c r="Q50" i="103"/>
  <c r="Q51" i="103"/>
  <c r="Q52" i="103"/>
  <c r="Q53" i="103"/>
  <c r="Q54" i="103"/>
  <c r="Q55" i="103"/>
  <c r="Q56" i="103"/>
  <c r="Q57" i="103"/>
  <c r="Q58" i="103"/>
  <c r="Q59" i="103"/>
  <c r="Q60" i="103"/>
  <c r="Q61" i="103"/>
  <c r="Q62" i="103"/>
  <c r="Q63" i="103"/>
  <c r="Q64" i="103"/>
  <c r="Q65" i="103"/>
  <c r="Q66" i="103"/>
  <c r="Q67" i="103"/>
  <c r="Q68" i="103"/>
  <c r="Q69" i="103"/>
  <c r="Q70" i="103"/>
  <c r="Q71" i="103"/>
  <c r="Q72" i="103"/>
  <c r="Q73" i="103"/>
  <c r="Q74" i="103"/>
  <c r="Q75" i="103"/>
  <c r="Q76" i="103"/>
  <c r="Q43" i="103"/>
  <c r="Q79" i="103" s="1"/>
  <c r="L79" i="103"/>
  <c r="M79" i="103"/>
  <c r="O79" i="103"/>
  <c r="P79" i="103"/>
  <c r="N79" i="103"/>
  <c r="K84" i="105"/>
  <c r="F58" i="105"/>
  <c r="C78" i="105"/>
  <c r="D78" i="105"/>
  <c r="G47" i="105" s="1"/>
  <c r="O21" i="100"/>
  <c r="G64" i="105" l="1"/>
  <c r="G60" i="105"/>
  <c r="G56" i="105"/>
  <c r="G52" i="105"/>
  <c r="G48" i="105"/>
  <c r="G44" i="105"/>
  <c r="G66" i="105"/>
  <c r="G62" i="105"/>
  <c r="G58" i="105"/>
  <c r="G54" i="105"/>
  <c r="G50" i="105"/>
  <c r="G46" i="105"/>
  <c r="G65" i="105"/>
  <c r="G61" i="105"/>
  <c r="G57" i="105"/>
  <c r="G53" i="105"/>
  <c r="G49" i="105"/>
  <c r="G45" i="105"/>
  <c r="G43" i="105"/>
  <c r="G63" i="105"/>
  <c r="G59" i="105"/>
  <c r="G55" i="105"/>
  <c r="G51" i="105"/>
  <c r="G77" i="114"/>
  <c r="F77" i="114"/>
  <c r="I32" i="106"/>
  <c r="L19" i="98"/>
  <c r="AB17" i="98"/>
  <c r="AC17" i="98" s="1"/>
  <c r="AD7" i="98"/>
  <c r="AE7" i="98" s="1"/>
  <c r="AD8" i="98"/>
  <c r="AE8" i="98" s="1"/>
  <c r="AD9" i="98"/>
  <c r="AE9" i="98" s="1"/>
  <c r="AD10" i="98"/>
  <c r="AE10" i="98" s="1"/>
  <c r="AD11" i="98"/>
  <c r="AE11" i="98" s="1"/>
  <c r="AD12" i="98"/>
  <c r="AE12" i="98" s="1"/>
  <c r="AD13" i="98"/>
  <c r="AE13" i="98" s="1"/>
  <c r="AD14" i="98"/>
  <c r="AE14" i="98" s="1"/>
  <c r="AD15" i="98"/>
  <c r="AE15" i="98" s="1"/>
  <c r="AD16" i="98"/>
  <c r="AE16" i="98" s="1"/>
  <c r="AD17" i="98"/>
  <c r="AE17" i="98" s="1"/>
  <c r="AD18" i="98"/>
  <c r="AE18" i="98" s="1"/>
  <c r="AD19" i="98"/>
  <c r="AE19" i="98" s="1"/>
  <c r="AD20" i="98"/>
  <c r="AE20" i="98" s="1"/>
  <c r="AD21" i="98"/>
  <c r="AE21" i="98" s="1"/>
  <c r="AG21" i="98" s="1"/>
  <c r="J21" i="98" s="1"/>
  <c r="AD22" i="98"/>
  <c r="AE22" i="98" s="1"/>
  <c r="AD23" i="98"/>
  <c r="AE23" i="98" s="1"/>
  <c r="AD25" i="98"/>
  <c r="AE25" i="98" s="1"/>
  <c r="AD26" i="98"/>
  <c r="AE26" i="98" s="1"/>
  <c r="AD27" i="98"/>
  <c r="AE27" i="98" s="1"/>
  <c r="AD28" i="98"/>
  <c r="AE28" i="98" s="1"/>
  <c r="AD29" i="98"/>
  <c r="AE29" i="98" s="1"/>
  <c r="AD30" i="98"/>
  <c r="AE30" i="98" s="1"/>
  <c r="AD31" i="98"/>
  <c r="AE31" i="98" s="1"/>
  <c r="AD32" i="98"/>
  <c r="AE32" i="98" s="1"/>
  <c r="AD33" i="98"/>
  <c r="AE33" i="98" s="1"/>
  <c r="AD34" i="98"/>
  <c r="AE34" i="98" s="1"/>
  <c r="AG34" i="98" s="1"/>
  <c r="J34" i="98" s="1"/>
  <c r="AD35" i="98"/>
  <c r="AE35" i="98" s="1"/>
  <c r="AD36" i="98"/>
  <c r="AE36" i="98" s="1"/>
  <c r="AD6" i="98"/>
  <c r="AE6" i="98" s="1"/>
  <c r="AG6" i="98" s="1"/>
  <c r="I6" i="98" s="1"/>
  <c r="AB6" i="98"/>
  <c r="AC6" i="98" s="1"/>
  <c r="AB9" i="98"/>
  <c r="AC9" i="98" s="1"/>
  <c r="AB10" i="98"/>
  <c r="AC10" i="98" s="1"/>
  <c r="AB11" i="98"/>
  <c r="AC11" i="98" s="1"/>
  <c r="AB12" i="98"/>
  <c r="AC12" i="98" s="1"/>
  <c r="AB13" i="98"/>
  <c r="AC13" i="98" s="1"/>
  <c r="AB14" i="98"/>
  <c r="AC14" i="98" s="1"/>
  <c r="AB15" i="98"/>
  <c r="AC15" i="98" s="1"/>
  <c r="F15" i="98" s="1"/>
  <c r="AB16" i="98"/>
  <c r="AC16" i="98" s="1"/>
  <c r="E16" i="98" s="1"/>
  <c r="AB18" i="98"/>
  <c r="AC18" i="98" s="1"/>
  <c r="AG18" i="98" s="1"/>
  <c r="J18" i="98" s="1"/>
  <c r="AB19" i="98"/>
  <c r="AC19" i="98" s="1"/>
  <c r="AB20" i="98"/>
  <c r="AC20" i="98" s="1"/>
  <c r="F20" i="98" s="1"/>
  <c r="AB21" i="98"/>
  <c r="AC21" i="98" s="1"/>
  <c r="AB22" i="98"/>
  <c r="AC22" i="98" s="1"/>
  <c r="AB23" i="98"/>
  <c r="AC23" i="98" s="1"/>
  <c r="AB25" i="98"/>
  <c r="AC25" i="98" s="1"/>
  <c r="AB26" i="98"/>
  <c r="AC26" i="98" s="1"/>
  <c r="AB27" i="98"/>
  <c r="AC27" i="98" s="1"/>
  <c r="AB28" i="98"/>
  <c r="AC28" i="98" s="1"/>
  <c r="AB29" i="98"/>
  <c r="AC29" i="98" s="1"/>
  <c r="AB30" i="98"/>
  <c r="AC30" i="98" s="1"/>
  <c r="AB31" i="98"/>
  <c r="AC31" i="98" s="1"/>
  <c r="AB32" i="98"/>
  <c r="AC32" i="98" s="1"/>
  <c r="AB33" i="98"/>
  <c r="AC33" i="98" s="1"/>
  <c r="F33" i="98" s="1"/>
  <c r="AB34" i="98"/>
  <c r="AC34" i="98" s="1"/>
  <c r="AB35" i="98"/>
  <c r="AC35" i="98" s="1"/>
  <c r="AB36" i="98"/>
  <c r="AC36" i="98" s="1"/>
  <c r="AG36" i="98" s="1"/>
  <c r="J36" i="98" s="1"/>
  <c r="AB7" i="98"/>
  <c r="AC7" i="98" s="1"/>
  <c r="AB8" i="98"/>
  <c r="AC8" i="98" s="1"/>
  <c r="F8" i="98" s="1"/>
  <c r="AG13" i="98" l="1"/>
  <c r="J13" i="98" s="1"/>
  <c r="AG9" i="98"/>
  <c r="J9" i="98" s="1"/>
  <c r="AG33" i="98"/>
  <c r="K33" i="98" s="1"/>
  <c r="E18" i="98"/>
  <c r="E13" i="98"/>
  <c r="AG15" i="98"/>
  <c r="K15" i="98" s="1"/>
  <c r="E9" i="98"/>
  <c r="E36" i="98"/>
  <c r="E32" i="98"/>
  <c r="AJ95" i="112" l="1"/>
  <c r="AI95" i="112"/>
  <c r="AH95" i="112"/>
  <c r="AJ94" i="112"/>
  <c r="AI94" i="112"/>
  <c r="AH94" i="112"/>
  <c r="AJ92" i="112"/>
  <c r="AI92" i="112"/>
  <c r="AH92" i="112"/>
  <c r="AJ91" i="112"/>
  <c r="AI91" i="112"/>
  <c r="AH91" i="112"/>
  <c r="AJ90" i="112"/>
  <c r="AI90" i="112"/>
  <c r="AH90" i="112"/>
  <c r="AJ89" i="112"/>
  <c r="AI89" i="112"/>
  <c r="AH89" i="112"/>
  <c r="AJ88" i="112"/>
  <c r="AI88" i="112"/>
  <c r="AH88" i="112"/>
  <c r="AJ87" i="112"/>
  <c r="AI87" i="112"/>
  <c r="AH87" i="112"/>
  <c r="AJ86" i="112"/>
  <c r="AI86" i="112"/>
  <c r="AH86" i="112"/>
  <c r="AJ85" i="112"/>
  <c r="AI85" i="112"/>
  <c r="AH85" i="112"/>
  <c r="AJ84" i="112"/>
  <c r="AI84" i="112"/>
  <c r="AH84" i="112"/>
  <c r="AJ83" i="112"/>
  <c r="AI83" i="112"/>
  <c r="AH83" i="112"/>
  <c r="AJ82" i="112"/>
  <c r="AI82" i="112"/>
  <c r="AH82" i="112"/>
  <c r="AJ81" i="112"/>
  <c r="AI81" i="112"/>
  <c r="AH81" i="112"/>
  <c r="AJ80" i="112"/>
  <c r="AI80" i="112"/>
  <c r="AH80" i="112"/>
  <c r="AJ79" i="112"/>
  <c r="AI79" i="112"/>
  <c r="AH79" i="112"/>
  <c r="AJ78" i="112"/>
  <c r="AI78" i="112"/>
  <c r="AH78" i="112"/>
  <c r="AJ77" i="112"/>
  <c r="AI77" i="112"/>
  <c r="AH77" i="112"/>
  <c r="AJ76" i="112"/>
  <c r="AI76" i="112"/>
  <c r="AH76" i="112"/>
  <c r="AJ75" i="112"/>
  <c r="AI75" i="112"/>
  <c r="AH75" i="112"/>
  <c r="AJ74" i="112"/>
  <c r="AI74" i="112"/>
  <c r="AH74" i="112"/>
  <c r="AJ73" i="112"/>
  <c r="AI73" i="112"/>
  <c r="AH73" i="112"/>
  <c r="AJ72" i="112"/>
  <c r="AI72" i="112"/>
  <c r="AH72" i="112"/>
  <c r="AJ71" i="112"/>
  <c r="AI71" i="112"/>
  <c r="AH71" i="112"/>
  <c r="AJ70" i="112"/>
  <c r="AI70" i="112"/>
  <c r="AH70" i="112"/>
  <c r="AJ69" i="112"/>
  <c r="AI69" i="112"/>
  <c r="AH69" i="112"/>
  <c r="AJ68" i="112"/>
  <c r="AI68" i="112"/>
  <c r="AH68" i="112"/>
  <c r="AJ67" i="112"/>
  <c r="AI67" i="112"/>
  <c r="AH67" i="112"/>
  <c r="AJ66" i="112"/>
  <c r="AI66" i="112"/>
  <c r="AH66" i="112"/>
  <c r="AJ65" i="112"/>
  <c r="AI65" i="112"/>
  <c r="AH65" i="112"/>
  <c r="S95" i="112"/>
  <c r="S94" i="112"/>
  <c r="S92" i="112"/>
  <c r="S91" i="112"/>
  <c r="S90" i="112"/>
  <c r="S89" i="112"/>
  <c r="S88" i="112"/>
  <c r="S87" i="112"/>
  <c r="S86" i="112"/>
  <c r="S85" i="112"/>
  <c r="S84" i="112"/>
  <c r="S83" i="112"/>
  <c r="S82" i="112"/>
  <c r="S81" i="112"/>
  <c r="S80" i="112"/>
  <c r="S79" i="112"/>
  <c r="S78" i="112"/>
  <c r="S77" i="112"/>
  <c r="S76" i="112"/>
  <c r="S75" i="112"/>
  <c r="S74" i="112"/>
  <c r="S73" i="112"/>
  <c r="S72" i="112"/>
  <c r="S71" i="112"/>
  <c r="S70" i="112"/>
  <c r="S69" i="112"/>
  <c r="S68" i="112"/>
  <c r="S67" i="112"/>
  <c r="S66" i="112"/>
  <c r="S65" i="112"/>
  <c r="R95" i="112"/>
  <c r="R94" i="112"/>
  <c r="R92" i="112"/>
  <c r="R91" i="112"/>
  <c r="R90" i="112"/>
  <c r="R89" i="112"/>
  <c r="R88" i="112"/>
  <c r="R87" i="112"/>
  <c r="R86" i="112"/>
  <c r="R85" i="112"/>
  <c r="R84" i="112"/>
  <c r="R83" i="112"/>
  <c r="R82" i="112"/>
  <c r="R81" i="112"/>
  <c r="R80" i="112"/>
  <c r="R79" i="112"/>
  <c r="R78" i="112"/>
  <c r="R77" i="112"/>
  <c r="R76" i="112"/>
  <c r="R75" i="112"/>
  <c r="R74" i="112"/>
  <c r="R73" i="112"/>
  <c r="R72" i="112"/>
  <c r="R71" i="112"/>
  <c r="R70" i="112"/>
  <c r="R69" i="112"/>
  <c r="R68" i="112"/>
  <c r="R67" i="112"/>
  <c r="R66" i="112"/>
  <c r="R65" i="112"/>
  <c r="Q65" i="112"/>
  <c r="AB87" i="110"/>
  <c r="AC87" i="110"/>
  <c r="AB88" i="110"/>
  <c r="AC88" i="110"/>
  <c r="AB89" i="110"/>
  <c r="AC89" i="110"/>
  <c r="AC86" i="110"/>
  <c r="AB86" i="110"/>
  <c r="AC85" i="110"/>
  <c r="AB85" i="110"/>
  <c r="AC84" i="110"/>
  <c r="AB84" i="110"/>
  <c r="AC83" i="110"/>
  <c r="AB83" i="110"/>
  <c r="AC82" i="110"/>
  <c r="AB82" i="110"/>
  <c r="AC81" i="110"/>
  <c r="AB81" i="110"/>
  <c r="AC80" i="110"/>
  <c r="AB80" i="110"/>
  <c r="AC79" i="110"/>
  <c r="AB79" i="110"/>
  <c r="AC78" i="110"/>
  <c r="AB78" i="110"/>
  <c r="AC77" i="110"/>
  <c r="AB77" i="110"/>
  <c r="AC76" i="110"/>
  <c r="AB76" i="110"/>
  <c r="AC75" i="110"/>
  <c r="AB75" i="110"/>
  <c r="AC74" i="110"/>
  <c r="AB74" i="110"/>
  <c r="AC73" i="110"/>
  <c r="AB73" i="110"/>
  <c r="AC72" i="110"/>
  <c r="AB72" i="110"/>
  <c r="AC71" i="110"/>
  <c r="AB71" i="110"/>
  <c r="AC70" i="110"/>
  <c r="AB70" i="110"/>
  <c r="AC69" i="110"/>
  <c r="AB69" i="110"/>
  <c r="AC68" i="110"/>
  <c r="AB68" i="110"/>
  <c r="AC67" i="110"/>
  <c r="AB67" i="110"/>
  <c r="AC66" i="110"/>
  <c r="AB66" i="110"/>
  <c r="AC65" i="110"/>
  <c r="AB65" i="110"/>
  <c r="AC64" i="110"/>
  <c r="AB64" i="110"/>
  <c r="AC63" i="110"/>
  <c r="AB63" i="110"/>
  <c r="AC62" i="110"/>
  <c r="AB62" i="110"/>
  <c r="AC61" i="110"/>
  <c r="AB61" i="110"/>
  <c r="AC60" i="110"/>
  <c r="AB60" i="110"/>
  <c r="AC59" i="110"/>
  <c r="AB59" i="110"/>
  <c r="L36" i="98"/>
  <c r="L35" i="98"/>
  <c r="L34" i="98"/>
  <c r="L33" i="98"/>
  <c r="L32" i="98"/>
  <c r="L31" i="98"/>
  <c r="L30" i="98"/>
  <c r="L29" i="98"/>
  <c r="L28" i="98"/>
  <c r="L27" i="98"/>
  <c r="L26" i="98"/>
  <c r="L25" i="98"/>
  <c r="L23" i="98"/>
  <c r="L22" i="98"/>
  <c r="L21" i="98"/>
  <c r="L20" i="98"/>
  <c r="L18" i="98"/>
  <c r="L17" i="98"/>
  <c r="L16" i="98"/>
  <c r="L15" i="98"/>
  <c r="L14" i="98"/>
  <c r="L13" i="98"/>
  <c r="L12" i="98"/>
  <c r="L11" i="98"/>
  <c r="L10" i="98"/>
  <c r="L9" i="98"/>
  <c r="L8" i="98"/>
  <c r="K36" i="98"/>
  <c r="K34" i="98"/>
  <c r="K32" i="98"/>
  <c r="K31" i="98"/>
  <c r="K30" i="98"/>
  <c r="K29" i="98"/>
  <c r="K28" i="98"/>
  <c r="K27" i="98"/>
  <c r="K26" i="98"/>
  <c r="K25" i="98"/>
  <c r="K23" i="98"/>
  <c r="K22" i="98"/>
  <c r="K21" i="98"/>
  <c r="K18" i="98"/>
  <c r="K17" i="98"/>
  <c r="K13" i="98"/>
  <c r="K11" i="98"/>
  <c r="K9" i="98"/>
  <c r="K7" i="98"/>
  <c r="K6" i="98"/>
  <c r="J33" i="98"/>
  <c r="J31" i="98"/>
  <c r="J30" i="98"/>
  <c r="J29" i="98"/>
  <c r="J28" i="98"/>
  <c r="J27" i="98"/>
  <c r="J26" i="98"/>
  <c r="J25" i="98"/>
  <c r="J23" i="98"/>
  <c r="J22" i="98"/>
  <c r="J17" i="98"/>
  <c r="J15" i="98"/>
  <c r="J11" i="98"/>
  <c r="J10" i="98"/>
  <c r="J7" i="98"/>
  <c r="J6" i="98"/>
  <c r="I36" i="98"/>
  <c r="I35" i="98"/>
  <c r="I34" i="98"/>
  <c r="I33" i="98"/>
  <c r="I31" i="98"/>
  <c r="I30" i="98"/>
  <c r="I29" i="98"/>
  <c r="I28" i="98"/>
  <c r="I27" i="98"/>
  <c r="I26" i="98"/>
  <c r="I25" i="98"/>
  <c r="I23" i="98"/>
  <c r="I22" i="98"/>
  <c r="I21" i="98"/>
  <c r="I20" i="98"/>
  <c r="I19" i="98"/>
  <c r="I18" i="98"/>
  <c r="I17" i="98"/>
  <c r="I16" i="98"/>
  <c r="I15" i="98"/>
  <c r="I13" i="98"/>
  <c r="I11" i="98"/>
  <c r="I9" i="98"/>
  <c r="I8" i="98"/>
  <c r="I7" i="98"/>
  <c r="H36" i="98"/>
  <c r="H35" i="98"/>
  <c r="H34" i="98"/>
  <c r="H33" i="98"/>
  <c r="H32" i="98"/>
  <c r="H31" i="98"/>
  <c r="H30" i="98"/>
  <c r="H29" i="98"/>
  <c r="H28" i="98"/>
  <c r="H27" i="98"/>
  <c r="H26" i="98"/>
  <c r="H25" i="98"/>
  <c r="H23" i="98"/>
  <c r="H22" i="98"/>
  <c r="H21" i="98"/>
  <c r="H20" i="98"/>
  <c r="H19" i="98"/>
  <c r="H18" i="98"/>
  <c r="H17" i="98"/>
  <c r="H16" i="98"/>
  <c r="H15" i="98"/>
  <c r="H14" i="98"/>
  <c r="H13" i="98"/>
  <c r="H12" i="98"/>
  <c r="H11" i="98"/>
  <c r="H10" i="98"/>
  <c r="H9" i="98"/>
  <c r="H8" i="98"/>
  <c r="G36" i="98"/>
  <c r="F36" i="98"/>
  <c r="D36" i="98"/>
  <c r="C36" i="98"/>
  <c r="G35" i="98"/>
  <c r="F35" i="98"/>
  <c r="E35" i="98"/>
  <c r="D35" i="98"/>
  <c r="C35" i="98"/>
  <c r="G34" i="98"/>
  <c r="F34" i="98"/>
  <c r="E34" i="98"/>
  <c r="D34" i="98"/>
  <c r="C34" i="98"/>
  <c r="G33" i="98"/>
  <c r="E33" i="98"/>
  <c r="D33" i="98"/>
  <c r="C33" i="98"/>
  <c r="G32" i="98"/>
  <c r="F32" i="98"/>
  <c r="C32" i="98"/>
  <c r="G31" i="98"/>
  <c r="F31" i="98"/>
  <c r="E31" i="98"/>
  <c r="D31" i="98"/>
  <c r="C31" i="98"/>
  <c r="G30" i="98"/>
  <c r="F30" i="98"/>
  <c r="E30" i="98"/>
  <c r="D30" i="98"/>
  <c r="C30" i="98"/>
  <c r="G29" i="98"/>
  <c r="F29" i="98"/>
  <c r="E29" i="98"/>
  <c r="D29" i="98"/>
  <c r="C29" i="98"/>
  <c r="G28" i="98"/>
  <c r="F28" i="98"/>
  <c r="E28" i="98"/>
  <c r="D28" i="98"/>
  <c r="C28" i="98"/>
  <c r="G27" i="98"/>
  <c r="F27" i="98"/>
  <c r="E27" i="98"/>
  <c r="D27" i="98"/>
  <c r="C27" i="98"/>
  <c r="G26" i="98"/>
  <c r="F26" i="98"/>
  <c r="E26" i="98"/>
  <c r="D26" i="98"/>
  <c r="C26" i="98"/>
  <c r="G25" i="98"/>
  <c r="F25" i="98"/>
  <c r="E25" i="98"/>
  <c r="D25" i="98"/>
  <c r="C25" i="98"/>
  <c r="G23" i="98"/>
  <c r="G22" i="98"/>
  <c r="G21" i="98"/>
  <c r="G20" i="98"/>
  <c r="G19" i="98"/>
  <c r="G18" i="98"/>
  <c r="G17" i="98"/>
  <c r="G16" i="98"/>
  <c r="G15" i="98"/>
  <c r="G14" i="98"/>
  <c r="G13" i="98"/>
  <c r="G12" i="98"/>
  <c r="G11" i="98"/>
  <c r="G10" i="98"/>
  <c r="G9" i="98"/>
  <c r="G8" i="98"/>
  <c r="G7" i="98"/>
  <c r="G6" i="98"/>
  <c r="F23" i="98"/>
  <c r="E23" i="98"/>
  <c r="F22" i="98"/>
  <c r="E22" i="98"/>
  <c r="F21" i="98"/>
  <c r="E21" i="98"/>
  <c r="E20" i="98"/>
  <c r="F19" i="98"/>
  <c r="E19" i="98"/>
  <c r="F18" i="98"/>
  <c r="F17" i="98"/>
  <c r="E17" i="98"/>
  <c r="F16" i="98"/>
  <c r="E15" i="98"/>
  <c r="F14" i="98"/>
  <c r="E14" i="98"/>
  <c r="F13" i="98"/>
  <c r="F12" i="98"/>
  <c r="E12" i="98"/>
  <c r="F11" i="98"/>
  <c r="E11" i="98"/>
  <c r="F10" i="98"/>
  <c r="E10" i="98"/>
  <c r="F9" i="98"/>
  <c r="E8" i="98"/>
  <c r="F7" i="98"/>
  <c r="E7" i="98"/>
  <c r="F6" i="98"/>
  <c r="E6" i="98"/>
  <c r="D23" i="98"/>
  <c r="D22" i="98"/>
  <c r="D21" i="98"/>
  <c r="D20" i="98"/>
  <c r="D19" i="98"/>
  <c r="D18" i="98"/>
  <c r="D17" i="98"/>
  <c r="D16" i="98"/>
  <c r="D15" i="98"/>
  <c r="D13" i="98"/>
  <c r="D11" i="98"/>
  <c r="D9" i="98"/>
  <c r="D8" i="98"/>
  <c r="D7" i="98"/>
  <c r="D6" i="98"/>
  <c r="C23" i="98"/>
  <c r="C22" i="98"/>
  <c r="C21" i="98"/>
  <c r="C20" i="98"/>
  <c r="C19" i="98"/>
  <c r="C18" i="98"/>
  <c r="C17" i="98"/>
  <c r="C16" i="98"/>
  <c r="C15" i="98"/>
  <c r="C14" i="98"/>
  <c r="C13" i="98"/>
  <c r="C12" i="98"/>
  <c r="C11" i="98"/>
  <c r="C10" i="98"/>
  <c r="C9" i="98"/>
  <c r="C8" i="98"/>
  <c r="C7" i="98"/>
  <c r="C6" i="98"/>
  <c r="F8" i="117" l="1"/>
  <c r="F9" i="117"/>
  <c r="F10" i="117"/>
  <c r="F11" i="117"/>
  <c r="F12" i="117"/>
  <c r="F13" i="117"/>
  <c r="F14" i="117"/>
  <c r="F15" i="117"/>
  <c r="F16" i="117"/>
  <c r="F17" i="117"/>
  <c r="F18" i="117"/>
  <c r="F19" i="117"/>
  <c r="F20" i="117"/>
  <c r="F21" i="117"/>
  <c r="F22" i="117"/>
  <c r="F23" i="117"/>
  <c r="F24" i="117"/>
  <c r="F25" i="117"/>
  <c r="F26" i="117"/>
  <c r="F27" i="117"/>
  <c r="F28" i="117"/>
  <c r="F29" i="117"/>
  <c r="F30" i="117"/>
  <c r="F31" i="117"/>
  <c r="F32" i="117"/>
  <c r="F33" i="117"/>
  <c r="F34" i="117"/>
  <c r="J62" i="118" l="1"/>
  <c r="I62" i="118"/>
  <c r="E43" i="118"/>
  <c r="E44" i="118"/>
  <c r="E45" i="118"/>
  <c r="E46" i="118"/>
  <c r="E47" i="118"/>
  <c r="E48" i="118"/>
  <c r="E49" i="118"/>
  <c r="E50" i="118"/>
  <c r="E42" i="118"/>
  <c r="D51" i="118"/>
  <c r="D52" i="118" s="1"/>
  <c r="C51" i="118"/>
  <c r="F46" i="118" l="1"/>
  <c r="F50" i="118"/>
  <c r="F43" i="118"/>
  <c r="F47" i="118"/>
  <c r="F44" i="118"/>
  <c r="F48" i="118"/>
  <c r="F42" i="118"/>
  <c r="F45" i="118"/>
  <c r="F49" i="118"/>
  <c r="E51" i="118"/>
  <c r="F51" i="118"/>
  <c r="C52" i="118"/>
  <c r="F6" i="117"/>
  <c r="B39" i="117"/>
  <c r="B40" i="117"/>
  <c r="G45" i="118" l="1"/>
  <c r="G49" i="118"/>
  <c r="G46" i="118"/>
  <c r="G50" i="118"/>
  <c r="G43" i="118"/>
  <c r="G47" i="118"/>
  <c r="G44" i="118"/>
  <c r="G48" i="118"/>
  <c r="G42" i="118"/>
  <c r="G27" i="117"/>
  <c r="G26" i="117"/>
  <c r="G10" i="117"/>
  <c r="G21" i="117"/>
  <c r="G31" i="117"/>
  <c r="G32" i="117"/>
  <c r="G16" i="117"/>
  <c r="G18" i="117"/>
  <c r="G24" i="117"/>
  <c r="G30" i="117"/>
  <c r="G9" i="117"/>
  <c r="G29" i="117"/>
  <c r="G15" i="117"/>
  <c r="G22" i="117"/>
  <c r="G23" i="117"/>
  <c r="G17" i="117"/>
  <c r="G19" i="117"/>
  <c r="G28" i="117"/>
  <c r="G12" i="117"/>
  <c r="G34" i="117"/>
  <c r="G13" i="117"/>
  <c r="G11" i="117"/>
  <c r="G8" i="117"/>
  <c r="G14" i="117"/>
  <c r="G33" i="117"/>
  <c r="G25" i="117"/>
  <c r="G20" i="117"/>
  <c r="E52" i="118"/>
  <c r="G51" i="118"/>
  <c r="C48" i="113"/>
  <c r="M46" i="113"/>
  <c r="M47" i="113"/>
  <c r="M48" i="113"/>
  <c r="M49" i="113"/>
  <c r="M50" i="113"/>
  <c r="M51" i="113"/>
  <c r="M52" i="113"/>
  <c r="M53" i="113"/>
  <c r="M54" i="113"/>
  <c r="M55" i="113"/>
  <c r="M56" i="113"/>
  <c r="M57" i="113"/>
  <c r="M58" i="113"/>
  <c r="M59" i="113"/>
  <c r="M45" i="113"/>
  <c r="Q66" i="112"/>
  <c r="Q67" i="112"/>
  <c r="Q68" i="112"/>
  <c r="Q69" i="112"/>
  <c r="Q70" i="112"/>
  <c r="Q71" i="112"/>
  <c r="Q72" i="112"/>
  <c r="Q73" i="112"/>
  <c r="Q74" i="112"/>
  <c r="Q75" i="112"/>
  <c r="Q76" i="112"/>
  <c r="Q77" i="112"/>
  <c r="Q78" i="112"/>
  <c r="Q79" i="112"/>
  <c r="Q80" i="112"/>
  <c r="Q81" i="112"/>
  <c r="Q82" i="112"/>
  <c r="Q83" i="112"/>
  <c r="Q84" i="112"/>
  <c r="Q85" i="112"/>
  <c r="Q86" i="112"/>
  <c r="Q87" i="112"/>
  <c r="Q88" i="112"/>
  <c r="Q89" i="112"/>
  <c r="Q90" i="112"/>
  <c r="Q91" i="112"/>
  <c r="Q92" i="112"/>
  <c r="Q94" i="112"/>
  <c r="Q95" i="112"/>
  <c r="G69" i="111"/>
  <c r="V67" i="111"/>
  <c r="W67" i="111"/>
  <c r="X67" i="111"/>
  <c r="V68" i="111"/>
  <c r="W68" i="111"/>
  <c r="X68" i="111"/>
  <c r="V70" i="111"/>
  <c r="W70" i="111"/>
  <c r="X70" i="111"/>
  <c r="V71" i="111"/>
  <c r="W71" i="111"/>
  <c r="X71" i="111"/>
  <c r="V72" i="111"/>
  <c r="W72" i="111"/>
  <c r="X72" i="111"/>
  <c r="V73" i="111"/>
  <c r="W73" i="111"/>
  <c r="X73" i="111"/>
  <c r="V74" i="111"/>
  <c r="W74" i="111"/>
  <c r="X74" i="111"/>
  <c r="V75" i="111"/>
  <c r="W75" i="111"/>
  <c r="X75" i="111"/>
  <c r="V76" i="111"/>
  <c r="W76" i="111"/>
  <c r="X76" i="111"/>
  <c r="V77" i="111"/>
  <c r="W77" i="111"/>
  <c r="X77" i="111"/>
  <c r="V78" i="111"/>
  <c r="W78" i="111"/>
  <c r="X78" i="111"/>
  <c r="V79" i="111"/>
  <c r="W79" i="111"/>
  <c r="X79" i="111"/>
  <c r="V80" i="111"/>
  <c r="W80" i="111"/>
  <c r="X80" i="111"/>
  <c r="V81" i="111"/>
  <c r="W81" i="111"/>
  <c r="X81" i="111"/>
  <c r="V82" i="111"/>
  <c r="W82" i="111"/>
  <c r="X82" i="111"/>
  <c r="V83" i="111"/>
  <c r="W83" i="111"/>
  <c r="X83" i="111"/>
  <c r="V84" i="111"/>
  <c r="W84" i="111"/>
  <c r="X84" i="111"/>
  <c r="V85" i="111"/>
  <c r="W85" i="111"/>
  <c r="X85" i="111"/>
  <c r="V86" i="111"/>
  <c r="W86" i="111"/>
  <c r="X86" i="111"/>
  <c r="V87" i="111"/>
  <c r="W87" i="111"/>
  <c r="X87" i="111"/>
  <c r="V88" i="111"/>
  <c r="W88" i="111"/>
  <c r="X88" i="111"/>
  <c r="V89" i="111"/>
  <c r="W89" i="111"/>
  <c r="X89" i="111"/>
  <c r="V90" i="111"/>
  <c r="W90" i="111"/>
  <c r="X90" i="111"/>
  <c r="V91" i="111"/>
  <c r="W91" i="111"/>
  <c r="X91" i="111"/>
  <c r="V92" i="111"/>
  <c r="W92" i="111"/>
  <c r="X92" i="111"/>
  <c r="V93" i="111"/>
  <c r="W93" i="111"/>
  <c r="X93" i="111"/>
  <c r="V94" i="111"/>
  <c r="W94" i="111"/>
  <c r="X94" i="111"/>
  <c r="V95" i="111"/>
  <c r="W95" i="111"/>
  <c r="X95" i="111"/>
  <c r="V96" i="111"/>
  <c r="W96" i="111"/>
  <c r="X96" i="111"/>
  <c r="V97" i="111"/>
  <c r="W97" i="111"/>
  <c r="X97" i="111"/>
  <c r="W69" i="111"/>
  <c r="X69" i="111"/>
  <c r="V69" i="111"/>
  <c r="N60" i="110" l="1"/>
  <c r="N61" i="110"/>
  <c r="N62" i="110"/>
  <c r="N63" i="110"/>
  <c r="N64" i="110"/>
  <c r="N65" i="110"/>
  <c r="N66" i="110"/>
  <c r="N67" i="110"/>
  <c r="N68" i="110"/>
  <c r="N69" i="110"/>
  <c r="N70" i="110"/>
  <c r="N71" i="110"/>
  <c r="N72" i="110"/>
  <c r="N73" i="110"/>
  <c r="N74" i="110"/>
  <c r="N75" i="110"/>
  <c r="N76" i="110"/>
  <c r="N77" i="110"/>
  <c r="N78" i="110"/>
  <c r="N79" i="110"/>
  <c r="N80" i="110"/>
  <c r="N81" i="110"/>
  <c r="N82" i="110"/>
  <c r="N83" i="110"/>
  <c r="N84" i="110"/>
  <c r="N85" i="110"/>
  <c r="N86" i="110"/>
  <c r="N88" i="110"/>
  <c r="N89" i="110"/>
  <c r="N59" i="110"/>
  <c r="M60" i="110"/>
  <c r="M61" i="110"/>
  <c r="M62" i="110"/>
  <c r="M63" i="110"/>
  <c r="M64" i="110"/>
  <c r="M65" i="110"/>
  <c r="M66" i="110"/>
  <c r="M67" i="110"/>
  <c r="M68" i="110"/>
  <c r="M69" i="110"/>
  <c r="M70" i="110"/>
  <c r="M71" i="110"/>
  <c r="M72" i="110"/>
  <c r="M73" i="110"/>
  <c r="M74" i="110"/>
  <c r="M75" i="110"/>
  <c r="M76" i="110"/>
  <c r="M77" i="110"/>
  <c r="M78" i="110"/>
  <c r="M79" i="110"/>
  <c r="M80" i="110"/>
  <c r="M81" i="110"/>
  <c r="M82" i="110"/>
  <c r="M83" i="110"/>
  <c r="M84" i="110"/>
  <c r="M85" i="110"/>
  <c r="M86" i="110"/>
  <c r="M88" i="110"/>
  <c r="M89" i="110"/>
  <c r="M59" i="110"/>
  <c r="I24" i="116"/>
  <c r="H24" i="116"/>
  <c r="G24" i="116"/>
  <c r="I23" i="116"/>
  <c r="G23" i="116"/>
  <c r="I22" i="116"/>
  <c r="I21" i="116"/>
  <c r="H21" i="116"/>
  <c r="G21" i="116"/>
  <c r="I20" i="116"/>
  <c r="H20" i="116"/>
  <c r="H19" i="116"/>
  <c r="I18" i="116"/>
  <c r="G18" i="116"/>
  <c r="I17" i="116"/>
  <c r="H17" i="116"/>
  <c r="G17" i="116"/>
  <c r="I16" i="116"/>
  <c r="H16" i="116"/>
  <c r="H15" i="116"/>
  <c r="G15" i="116"/>
  <c r="I14" i="116"/>
  <c r="H14" i="116"/>
  <c r="G14" i="116"/>
  <c r="I13" i="116"/>
  <c r="H13" i="116"/>
  <c r="J13" i="116" s="1"/>
  <c r="G13" i="116"/>
  <c r="G12" i="116"/>
  <c r="I11" i="116"/>
  <c r="H11" i="116"/>
  <c r="I10" i="116"/>
  <c r="H10" i="116"/>
  <c r="I9" i="116"/>
  <c r="H9" i="116"/>
  <c r="J9" i="116" s="1"/>
  <c r="G9" i="116"/>
  <c r="H8" i="116"/>
  <c r="G8" i="116"/>
  <c r="I7" i="116"/>
  <c r="H7" i="116"/>
  <c r="G7" i="116"/>
  <c r="I6" i="116"/>
  <c r="H6" i="116"/>
  <c r="J6" i="116" s="1"/>
  <c r="G6" i="116"/>
  <c r="H5" i="116"/>
  <c r="G5" i="116"/>
  <c r="E24" i="116"/>
  <c r="D24" i="116"/>
  <c r="C24" i="116"/>
  <c r="E23" i="116"/>
  <c r="C23" i="116"/>
  <c r="E22" i="116"/>
  <c r="E21" i="116"/>
  <c r="F21" i="116" s="1"/>
  <c r="D21" i="116"/>
  <c r="C21" i="116"/>
  <c r="E20" i="116"/>
  <c r="D20" i="116"/>
  <c r="D19" i="116"/>
  <c r="E18" i="116"/>
  <c r="C18" i="116"/>
  <c r="E17" i="116"/>
  <c r="F17" i="116" s="1"/>
  <c r="D17" i="116"/>
  <c r="C17" i="116"/>
  <c r="E16" i="116"/>
  <c r="D16" i="116"/>
  <c r="D15" i="116"/>
  <c r="C15" i="116"/>
  <c r="E14" i="116"/>
  <c r="D14" i="116"/>
  <c r="F14" i="116" s="1"/>
  <c r="C14" i="116"/>
  <c r="E13" i="116"/>
  <c r="D13" i="116"/>
  <c r="C13" i="116"/>
  <c r="C12" i="116"/>
  <c r="E11" i="116"/>
  <c r="D11" i="116"/>
  <c r="E10" i="116"/>
  <c r="D10" i="116"/>
  <c r="E9" i="116"/>
  <c r="D9" i="116"/>
  <c r="C9" i="116"/>
  <c r="D8" i="116"/>
  <c r="C8" i="116"/>
  <c r="E7" i="116"/>
  <c r="D7" i="116"/>
  <c r="F7" i="116" s="1"/>
  <c r="C7" i="116"/>
  <c r="E6" i="116"/>
  <c r="D6" i="116"/>
  <c r="C6" i="116"/>
  <c r="D5" i="116"/>
  <c r="C5" i="116"/>
  <c r="J16" i="116" l="1"/>
  <c r="J20" i="116"/>
  <c r="F16" i="116"/>
  <c r="F20" i="116"/>
  <c r="J10" i="116"/>
  <c r="J17" i="116"/>
  <c r="J21" i="116"/>
  <c r="F6" i="116"/>
  <c r="F9" i="116"/>
  <c r="F11" i="116"/>
  <c r="F13" i="116"/>
  <c r="F24" i="116"/>
  <c r="J7" i="116"/>
  <c r="J14" i="116"/>
  <c r="F10" i="116"/>
  <c r="J11" i="116"/>
  <c r="J24" i="116"/>
  <c r="C8" i="115"/>
  <c r="D8" i="115"/>
  <c r="E11" i="115"/>
  <c r="E12" i="115"/>
  <c r="E13" i="115"/>
  <c r="E14" i="115"/>
  <c r="E15" i="115"/>
  <c r="E16" i="115"/>
  <c r="E17" i="115"/>
  <c r="E18" i="115"/>
  <c r="E19" i="115"/>
  <c r="E20" i="115"/>
  <c r="E21" i="115"/>
  <c r="E22" i="115"/>
  <c r="F22" i="115"/>
  <c r="E23" i="115"/>
  <c r="E24" i="115"/>
  <c r="E25" i="115"/>
  <c r="E10" i="115"/>
  <c r="E26" i="115"/>
  <c r="E27" i="115"/>
  <c r="E28" i="115"/>
  <c r="E29" i="115"/>
  <c r="E30" i="115"/>
  <c r="E31" i="115"/>
  <c r="E33" i="115"/>
  <c r="F33" i="115" s="1"/>
  <c r="E35" i="115"/>
  <c r="F35" i="115" s="1"/>
  <c r="E36" i="115"/>
  <c r="F36" i="115" s="1"/>
  <c r="E38" i="115"/>
  <c r="F38" i="115"/>
  <c r="E39" i="115"/>
  <c r="F39" i="115" s="1"/>
  <c r="F43" i="114"/>
  <c r="G43" i="114"/>
  <c r="F44" i="114"/>
  <c r="G44" i="114"/>
  <c r="F45" i="114"/>
  <c r="G45" i="114"/>
  <c r="F46" i="114"/>
  <c r="G46" i="114"/>
  <c r="F47" i="114"/>
  <c r="G47" i="114"/>
  <c r="F48" i="114"/>
  <c r="G48" i="114"/>
  <c r="F49" i="114"/>
  <c r="G49" i="114"/>
  <c r="F50" i="114"/>
  <c r="G50" i="114"/>
  <c r="F51" i="114"/>
  <c r="G51" i="114"/>
  <c r="F52" i="114"/>
  <c r="G52" i="114"/>
  <c r="F54" i="114"/>
  <c r="G54" i="114"/>
  <c r="F55" i="114"/>
  <c r="G55" i="114"/>
  <c r="F56" i="114"/>
  <c r="G56" i="114"/>
  <c r="F57" i="114"/>
  <c r="G57" i="114"/>
  <c r="F58" i="114"/>
  <c r="G58" i="114"/>
  <c r="F59" i="114"/>
  <c r="G59" i="114"/>
  <c r="F60" i="114"/>
  <c r="G60" i="114"/>
  <c r="F61" i="114"/>
  <c r="G61" i="114"/>
  <c r="F62" i="114"/>
  <c r="G62" i="114"/>
  <c r="F63" i="114"/>
  <c r="G63" i="114"/>
  <c r="F64" i="114"/>
  <c r="G64" i="114"/>
  <c r="F65" i="114"/>
  <c r="G65" i="114"/>
  <c r="F67" i="114"/>
  <c r="G67" i="114"/>
  <c r="F69" i="114"/>
  <c r="G69" i="114"/>
  <c r="F71" i="114"/>
  <c r="G71" i="114"/>
  <c r="F73" i="114"/>
  <c r="G73" i="114"/>
  <c r="F75" i="114"/>
  <c r="G75" i="114"/>
  <c r="F10" i="115" l="1"/>
  <c r="F15" i="115"/>
  <c r="F31" i="115"/>
  <c r="F28" i="115"/>
  <c r="F25" i="115"/>
  <c r="F30" i="115"/>
  <c r="F27" i="115"/>
  <c r="F21" i="115"/>
  <c r="F17" i="115"/>
  <c r="F13" i="115"/>
  <c r="F19" i="115"/>
  <c r="F11" i="115"/>
  <c r="F18" i="115"/>
  <c r="F14" i="115"/>
  <c r="F24" i="115"/>
  <c r="F29" i="115"/>
  <c r="F26" i="115"/>
  <c r="F23" i="115"/>
  <c r="F20" i="115"/>
  <c r="F16" i="115"/>
  <c r="F12" i="115"/>
  <c r="E8" i="115"/>
  <c r="F8" i="115" s="1"/>
  <c r="G70" i="111"/>
  <c r="G71" i="111"/>
  <c r="G72" i="111"/>
  <c r="G73" i="111"/>
  <c r="G74" i="111"/>
  <c r="G75" i="111"/>
  <c r="G76" i="111"/>
  <c r="G77" i="111"/>
  <c r="G78" i="111"/>
  <c r="G79" i="111"/>
  <c r="G80" i="111"/>
  <c r="G81" i="111"/>
  <c r="G82" i="111"/>
  <c r="G83" i="111"/>
  <c r="G84" i="111"/>
  <c r="G85" i="111"/>
  <c r="G86" i="111"/>
  <c r="G87" i="111"/>
  <c r="G88" i="111"/>
  <c r="G89" i="111"/>
  <c r="G90" i="111"/>
  <c r="G91" i="111"/>
  <c r="G92" i="111"/>
  <c r="G93" i="111"/>
  <c r="G94" i="111"/>
  <c r="G96" i="111"/>
  <c r="F21" i="108"/>
  <c r="E21" i="108"/>
  <c r="G21" i="108" s="1"/>
  <c r="H12" i="108"/>
  <c r="H13" i="108"/>
  <c r="H14" i="108"/>
  <c r="H15" i="108"/>
  <c r="H16" i="108"/>
  <c r="H17" i="108"/>
  <c r="H18" i="108"/>
  <c r="H19" i="108"/>
  <c r="H20" i="108"/>
  <c r="H22" i="108"/>
  <c r="H23" i="108"/>
  <c r="H24" i="108"/>
  <c r="H25" i="108"/>
  <c r="H26" i="108"/>
  <c r="H27" i="108"/>
  <c r="H28" i="108"/>
  <c r="H29" i="108"/>
  <c r="H30" i="108"/>
  <c r="H31" i="108"/>
  <c r="H32" i="108"/>
  <c r="H33" i="108"/>
  <c r="H34" i="108"/>
  <c r="H35" i="108"/>
  <c r="G24" i="115" l="1"/>
  <c r="G21" i="115"/>
  <c r="G28" i="115"/>
  <c r="G12" i="115"/>
  <c r="G26" i="115"/>
  <c r="G14" i="115"/>
  <c r="G22" i="115"/>
  <c r="G17" i="115"/>
  <c r="G27" i="115"/>
  <c r="G25" i="115"/>
  <c r="G31" i="115"/>
  <c r="G10" i="115"/>
  <c r="G18" i="115"/>
  <c r="G13" i="115"/>
  <c r="G30" i="115"/>
  <c r="G15" i="115"/>
  <c r="G20" i="115"/>
  <c r="G19" i="115"/>
  <c r="G16" i="115"/>
  <c r="G23" i="115"/>
  <c r="G11" i="115"/>
  <c r="G29" i="115"/>
  <c r="L75" i="105"/>
  <c r="F75" i="105"/>
  <c r="L74" i="105"/>
  <c r="F74" i="105"/>
  <c r="L73" i="105"/>
  <c r="F73" i="105"/>
  <c r="L71" i="105"/>
  <c r="F71" i="105"/>
  <c r="L70" i="105"/>
  <c r="F70" i="105"/>
  <c r="L68" i="105"/>
  <c r="F68" i="105"/>
  <c r="L66" i="105"/>
  <c r="F66" i="105"/>
  <c r="L65" i="105"/>
  <c r="F65" i="105"/>
  <c r="L64" i="105"/>
  <c r="F64" i="105"/>
  <c r="L63" i="105"/>
  <c r="F63" i="105"/>
  <c r="L62" i="105"/>
  <c r="F62" i="105"/>
  <c r="L61" i="105"/>
  <c r="F61" i="105"/>
  <c r="L60" i="105"/>
  <c r="F60" i="105"/>
  <c r="L59" i="105"/>
  <c r="F59" i="105"/>
  <c r="L58" i="105"/>
  <c r="L57" i="105"/>
  <c r="F57" i="105"/>
  <c r="L56" i="105"/>
  <c r="F56" i="105"/>
  <c r="L55" i="105"/>
  <c r="F55" i="105"/>
  <c r="L54" i="105"/>
  <c r="F54" i="105"/>
  <c r="L53" i="105"/>
  <c r="F53" i="105"/>
  <c r="L52" i="105"/>
  <c r="F52" i="105"/>
  <c r="L51" i="105"/>
  <c r="F51" i="105"/>
  <c r="L50" i="105"/>
  <c r="F50" i="105"/>
  <c r="L49" i="105"/>
  <c r="F49" i="105"/>
  <c r="L48" i="105"/>
  <c r="F48" i="105"/>
  <c r="L47" i="105"/>
  <c r="F47" i="105"/>
  <c r="L46" i="105"/>
  <c r="F46" i="105"/>
  <c r="L45" i="105"/>
  <c r="F45" i="105"/>
  <c r="L44" i="105"/>
  <c r="F44" i="105"/>
  <c r="L43" i="105"/>
  <c r="F43" i="105"/>
  <c r="G40" i="103"/>
  <c r="H40" i="103"/>
  <c r="I40" i="103"/>
  <c r="J40" i="103"/>
  <c r="K40" i="103"/>
  <c r="P40" i="103" s="1"/>
  <c r="N40" i="103" l="1"/>
  <c r="O40" i="103"/>
  <c r="L40" i="103"/>
  <c r="M40" i="103"/>
  <c r="F36" i="100"/>
  <c r="E36" i="100"/>
  <c r="D36" i="100"/>
  <c r="F6" i="100" l="1"/>
  <c r="E6" i="100"/>
  <c r="D6" i="100"/>
</calcChain>
</file>

<file path=xl/sharedStrings.xml><?xml version="1.0" encoding="utf-8"?>
<sst xmlns="http://schemas.openxmlformats.org/spreadsheetml/2006/main" count="1559" uniqueCount="316">
  <si>
    <t>:</t>
  </si>
  <si>
    <t>National</t>
  </si>
  <si>
    <t>International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</si>
  <si>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</si>
  <si>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</si>
  <si>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</si>
  <si>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</si>
  <si>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</si>
  <si>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</si>
  <si>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</si>
  <si>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</si>
  <si>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</si>
  <si>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</si>
  <si>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</si>
  <si>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</si>
  <si>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</si>
  <si>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</si>
  <si>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</si>
  <si>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</si>
  <si>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</si>
  <si>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</si>
  <si>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</si>
  <si>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</si>
  <si>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</si>
  <si>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</si>
  <si>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</si>
  <si>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</si>
  <si>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</si>
  <si>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</si>
  <si>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Iceland</t>
  </si>
  <si>
    <t>Norway</t>
  </si>
  <si>
    <t>Turkey</t>
  </si>
  <si>
    <t>Croatia</t>
  </si>
  <si>
    <t>Switzerland</t>
  </si>
  <si>
    <t>(% based on million tkm of laden transport)</t>
  </si>
  <si>
    <t>(% of total inland tkm)</t>
  </si>
  <si>
    <t>Bookmark:</t>
  </si>
  <si>
    <t>Inland waterways</t>
  </si>
  <si>
    <r>
      <t>Source:</t>
    </r>
    <r>
      <rPr>
        <sz val="9"/>
        <color indexed="62"/>
        <rFont val="Arial"/>
        <family val="2"/>
      </rPr>
      <t xml:space="preserve"> Eurostat (online data code: road_go_ta_tott)</t>
    </r>
  </si>
  <si>
    <t>Montenegro</t>
  </si>
  <si>
    <t>Road</t>
  </si>
  <si>
    <t>Figure 1: Modal split of inland freight transport, 2013 (¹)</t>
  </si>
  <si>
    <t>Figure 3: National and international road transport of goods, 2014 (¹)</t>
  </si>
  <si>
    <t>(thousand tonnes)</t>
  </si>
  <si>
    <t>(million tonnes)</t>
  </si>
  <si>
    <t>-</t>
  </si>
  <si>
    <t>:c</t>
  </si>
  <si>
    <r>
      <t>Source:</t>
    </r>
    <r>
      <rPr>
        <sz val="9"/>
        <color indexed="62"/>
        <rFont val="Arial"/>
        <family val="2"/>
      </rPr>
      <t xml:space="preserve"> Eurostat (online data code: tran_hv_frmod)</t>
    </r>
  </si>
  <si>
    <t>(million tonne-kilometres)</t>
  </si>
  <si>
    <t>Railway</t>
  </si>
  <si>
    <t>(% share in tonne-kilometres)</t>
  </si>
  <si>
    <t>Czechia</t>
  </si>
  <si>
    <t>North Macedonia</t>
  </si>
  <si>
    <t>Note: Data for Malta are not available.</t>
  </si>
  <si>
    <t>Figure 1: Modal split of inland freight transport, 2018</t>
  </si>
  <si>
    <t>https://appsso.eurostat.ec.europa.eu/nui/show.do?query=BOOKMARK_DS-062834_QID_-6E6D8063_UID_-3F171EB0&amp;layout=TIME,C,X,0;TRA_MODE,L,X,1;GEO,L,Y,0;UNIT,L,Z,0;INDICATORS,C,Z,1;&amp;zSelection=DS-062834UNIT,PC;DS-062834INDICATORS,OBS_FLAG;&amp;rankName1=UNIT_1_2_-1_2&amp;rankName2=INDICATORS_1_2_-1_2&amp;rankName3=TIME_1_0_0_0&amp;rankName4=TRA-MODE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</si>
  <si>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European Union - 27 countries (from 2020)</t>
  </si>
  <si>
    <t>Germany (until 1990 former territory of the FRG)</t>
  </si>
  <si>
    <t>2018</t>
  </si>
  <si>
    <t>Railways</t>
  </si>
  <si>
    <t>Roads</t>
  </si>
  <si>
    <t>estimates</t>
  </si>
  <si>
    <t>EU-27 (¹)</t>
  </si>
  <si>
    <t>(¹) Estimated values.</t>
  </si>
  <si>
    <t>Belgium (¹)</t>
  </si>
  <si>
    <t>Finland (¹)</t>
  </si>
  <si>
    <t>Switzerland (¹)</t>
  </si>
  <si>
    <t>total</t>
  </si>
  <si>
    <t>Transit</t>
  </si>
  <si>
    <t>International unloadings</t>
  </si>
  <si>
    <t>International loadings</t>
  </si>
  <si>
    <t/>
  </si>
  <si>
    <r>
      <t>Source:</t>
    </r>
    <r>
      <rPr>
        <sz val="9"/>
        <rFont val="Arial"/>
        <family val="2"/>
      </rPr>
      <t xml:space="preserve"> Eurostat (online data code: rail_go_typepas)</t>
    </r>
  </si>
  <si>
    <t>EU-27</t>
  </si>
  <si>
    <t>2018-2017</t>
  </si>
  <si>
    <r>
      <t>Source:</t>
    </r>
    <r>
      <rPr>
        <sz val="9"/>
        <rFont val="Arial"/>
        <family val="2"/>
      </rPr>
      <t xml:space="preserve"> Eurostat (online data codes: rail_go_typepas)</t>
    </r>
  </si>
  <si>
    <t>https://appsso.eurostat.ec.europa.eu/nui/show.do?query=BOOKMARK_DS-063371_QID_-24AF1E64_UID_-3F171EB0&amp;layout=TIME,C,X,0;TRA_OPER,L,X,1;GEO,L,Y,0;CARRIAGE,L,Z,0;UNIT,L,Z,1;INDICATORS,C,Z,2;&amp;zSelection=DS-063371CARRIAGE,TOT;DS-063371UNIT,MIO_TKM;DS-063371INDICATORS,OBS_FLAG;&amp;rankName1=UNIT_1_2_-1_2&amp;rankName2=INDICATORS_1_2_-1_2&amp;rankName3=CARRIAGE_1_2_-1_2&amp;rankName4=TIME_1_0_0_0&amp;rankName5=TRA-OPER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</si>
  <si>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Total</t>
  </si>
  <si>
    <t>Cross-trade</t>
  </si>
  <si>
    <t>Cabotage</t>
  </si>
  <si>
    <t>OK</t>
  </si>
  <si>
    <t>(% share in vehicle-kilometres)</t>
  </si>
  <si>
    <t>AGE/TIME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</si>
  <si>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</si>
  <si>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</si>
  <si>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</si>
  <si>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</si>
  <si>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</si>
  <si>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</si>
  <si>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</si>
  <si>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</si>
  <si>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</si>
  <si>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Less than 2 years</t>
  </si>
  <si>
    <t>2 years</t>
  </si>
  <si>
    <t>3 years</t>
  </si>
  <si>
    <t>4 years</t>
  </si>
  <si>
    <t>Unknown</t>
  </si>
  <si>
    <t>From 10 to 14 years</t>
  </si>
  <si>
    <t>5 years</t>
  </si>
  <si>
    <t>6 years</t>
  </si>
  <si>
    <t>7 years</t>
  </si>
  <si>
    <t>8 years</t>
  </si>
  <si>
    <t>9 years</t>
  </si>
  <si>
    <t>2008</t>
  </si>
  <si>
    <t>https://appsso.eurostat.ec.europa.eu/nui/show.do?query=BOOKMARK_DS-063371_QID_13CA7790_UID_-3F171EB0&amp;layout=TIME,C,X,0;GEO,L,Y,0;CARRIAGE,L,Z,0;TRA_OPER,L,Z,1;UNIT,L,Z,2;INDICATORS,C,Z,3;&amp;zSelection=DS-063371TRA_OPER,LINTL;DS-063371CARRIAGE,TOT;DS-063371UNIT,MIO_TKM;DS-063371INDICATORS,OBS_FLAG;&amp;rankName1=UNIT_1_2_-1_2&amp;rankName2=TRA-OPER_1_2_-1_2&amp;rankName3=INDICATORS_1_2_-1_2&amp;rankName4=CARRIAGE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</si>
  <si>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GEO/TIME</t>
  </si>
  <si>
    <t>Other Member States</t>
  </si>
  <si>
    <t xml:space="preserve"> International</t>
  </si>
  <si>
    <t xml:space="preserve">Total </t>
  </si>
  <si>
    <t>National transport</t>
  </si>
  <si>
    <t>Total transport</t>
  </si>
  <si>
    <t>4.3. Substance emitting flammable gases (with water)</t>
  </si>
  <si>
    <t>5.2. Organic peroxides</t>
  </si>
  <si>
    <t>7. Radioactive material</t>
  </si>
  <si>
    <t>1. Explosives</t>
  </si>
  <si>
    <t>6.2. Substances liable to cause infections</t>
  </si>
  <si>
    <t>6.1. Toxic substances</t>
  </si>
  <si>
    <t>4.2. Substances liable to spontaneous combustion</t>
  </si>
  <si>
    <t>4.1. Flammable solids</t>
  </si>
  <si>
    <t>Other</t>
  </si>
  <si>
    <t>5.1. Oxidising substances</t>
  </si>
  <si>
    <t>Oxidising substances</t>
  </si>
  <si>
    <t>9. Miscellaneous dangerous substances</t>
  </si>
  <si>
    <t>Misc. dang. substances</t>
  </si>
  <si>
    <t>8. Corrosives</t>
  </si>
  <si>
    <t>Corrosives</t>
  </si>
  <si>
    <t>2. Gases,compressed,liquified,dissolved und.pressure</t>
  </si>
  <si>
    <t>3. Flammable liquids</t>
  </si>
  <si>
    <t>Flammable liquids</t>
  </si>
  <si>
    <t>2018/2017</t>
  </si>
  <si>
    <t>2018/2008</t>
  </si>
  <si>
    <r>
      <t>Source:</t>
    </r>
    <r>
      <rPr>
        <sz val="9"/>
        <color theme="1"/>
        <rFont val="Arial"/>
        <family val="2"/>
      </rPr>
      <t xml:space="preserve"> Eurostat (online data code: mar_mg_aa_cwhd)</t>
    </r>
  </si>
  <si>
    <t>Outwards</t>
  </si>
  <si>
    <t>Inwards</t>
  </si>
  <si>
    <t>(% share in tonnes)</t>
  </si>
  <si>
    <t xml:space="preserve">Other goods n.e.c. </t>
  </si>
  <si>
    <t>20</t>
  </si>
  <si>
    <t>Unidentifiable goods: goods which for any reason cannot be identified and therefore cannot be assigned to groups 01-16.</t>
  </si>
  <si>
    <t>19</t>
  </si>
  <si>
    <t>Grouped goods: a mixture of types of goods which are transported together</t>
  </si>
  <si>
    <t>18</t>
  </si>
  <si>
    <t>17</t>
  </si>
  <si>
    <t>16</t>
  </si>
  <si>
    <t>Mail, parcels</t>
  </si>
  <si>
    <t>15</t>
  </si>
  <si>
    <t xml:space="preserve">Secondary raw materials; municipal wastes and other wastes </t>
  </si>
  <si>
    <t>14</t>
  </si>
  <si>
    <t>Furniture; other manufactured goods n.e.c.</t>
  </si>
  <si>
    <t>13</t>
  </si>
  <si>
    <t xml:space="preserve">Transport equipment </t>
  </si>
  <si>
    <t>12</t>
  </si>
  <si>
    <t xml:space="preserve">Machinery and equipment n.e.c.; office machinery and computers; electrical machinery and apparatus n.e.c.; radio, television and communication equipment and apparatus; medical, precision and optical instruments; watches and clocks </t>
  </si>
  <si>
    <t>11</t>
  </si>
  <si>
    <t>Basic metals; fabricated metal products, except machinery and equipment</t>
  </si>
  <si>
    <t>10</t>
  </si>
  <si>
    <t>Other non metallic mineral products</t>
  </si>
  <si>
    <t>09</t>
  </si>
  <si>
    <t>08</t>
  </si>
  <si>
    <t xml:space="preserve">Coke and refined petroleum products </t>
  </si>
  <si>
    <t>07</t>
  </si>
  <si>
    <t>Wood and products of wood and cork (except furniture); articles of straw and plaiting materials; pulp, paper and paper products; printed matter and recorded media</t>
  </si>
  <si>
    <t>06</t>
  </si>
  <si>
    <t>Textiles and textile products; leather and leather products</t>
  </si>
  <si>
    <t>05</t>
  </si>
  <si>
    <t>Food products, beverages and tobacco</t>
  </si>
  <si>
    <t>04</t>
  </si>
  <si>
    <t>Metal ores and other mining and quarrying products; peat; uranium and thorium</t>
  </si>
  <si>
    <t>03</t>
  </si>
  <si>
    <t>Coal and lignite; crude petroleum and natural gas</t>
  </si>
  <si>
    <t>02</t>
  </si>
  <si>
    <t>Products of agriculture, hunting, and forestry; fish and other fishing products</t>
  </si>
  <si>
    <t>01</t>
  </si>
  <si>
    <t>Change 2018/2017 (%)</t>
  </si>
  <si>
    <t>Agriculture, forestry and fishery products</t>
  </si>
  <si>
    <t>Wood and wood products (except furniture); pulp, paper and paper products; printed and recorded media</t>
  </si>
  <si>
    <t>Chemicals and chemical products; rubber and plastic products; nuclear fuel</t>
  </si>
  <si>
    <t>Basic metals and fabricated metal products (except machinery and equipment)</t>
  </si>
  <si>
    <t>Machinery and equipment</t>
  </si>
  <si>
    <t>Furniture and other manufactured goods</t>
  </si>
  <si>
    <t xml:space="preserve">Secondary raw materials, wastes </t>
  </si>
  <si>
    <t xml:space="preserve">Equipment and material for transport of goods </t>
  </si>
  <si>
    <t>Goods moved in removals; baggage accompanying travellers</t>
  </si>
  <si>
    <t>Mixture of different types of goods which are transported together</t>
  </si>
  <si>
    <t>Unidentifiable goods</t>
  </si>
  <si>
    <t>Other goods</t>
  </si>
  <si>
    <t>Million tonnes</t>
  </si>
  <si>
    <t>Billion tonne-kilometres</t>
  </si>
  <si>
    <r>
      <t>Source:</t>
    </r>
    <r>
      <rPr>
        <sz val="9"/>
        <rFont val="Arial"/>
        <family val="2"/>
      </rPr>
      <t xml:space="preserve"> Eurostat (online data code: road_go_ta_tg)</t>
    </r>
  </si>
  <si>
    <t>Bookmark</t>
  </si>
  <si>
    <t>https://appsso.eurostat.ec.europa.eu/nui/show.do?query=BOOKMARK_DS-063369_QID_-49EFEAF7_UID_-3F171EB0&amp;layout=TIME,C,X,0;NST07,L,Y,0;CARRIAGE,L,Z,0;GEO,L,Z,1;UNIT,L,Z,2;INDICATORS,C,Z,3;&amp;zSelection=DS-063369CARRIAGE,TOT;DS-063369NST07,TOTAL;DS-063369INDICATORS,OBS_FLAG;DS-063369UNIT,THS_T;DS-063369GEO,EU27_2020;&amp;rankName1=UNIT_1_2_-1_2&amp;rankName2=INDICATORS_1_2_-1_2&amp;rankName3=CARRIAGE_1_2_-1_2&amp;rankName4=GEO_1_2_0_1&amp;rankName5=TIME_1_0_0_0&amp;rankName6=NST07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</si>
  <si>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road_go_ta_tott)</t>
    </r>
  </si>
  <si>
    <r>
      <t>Source:</t>
    </r>
    <r>
      <rPr>
        <sz val="9"/>
        <color indexed="62"/>
        <rFont val="Arial"/>
        <family val="2"/>
      </rPr>
      <t xml:space="preserve"> Eurostat (online data code: road_go_ta_agev)</t>
    </r>
  </si>
  <si>
    <t>https://appsso.eurostat.ec.europa.eu/nui/show.do?query=BOOKMARK_DS-063371_QID_75FF64B_UID_-3F171EB0&amp;layout=TRA_OPER,L,X,0;GEO,L,Y,0;CARRIAGE,L,Z,0;TIME,C,Z,1;UNIT,L,Z,2;INDICATORS,C,Z,3;&amp;zSelection=DS-063371CARRIAGE,TOT;DS-063371UNIT,MIO_TKM;DS-063371TRA_OPER,LINTL;DS-063371TIME,2018;DS-063371INDICATORS,OBS_FLAG;&amp;rankName1=UNIT_1_2_-1_2&amp;rankName2=INDICATORS_1_2_-1_2&amp;rankName3=CARRIAGE_1_2_-1_2&amp;rankName4=TIME_1_0_0_0&amp;rankName5=TRA-OPER_1_2_0_0&amp;rankName6=GEO_1_2_0_1&amp;rStp=&amp;cStp=&amp;rDCh=&amp;cDCh=&amp;rDM=true&amp;cDM=true&amp;footnes=false&amp;empty=false&amp;wai=false&amp;time_mode=NONE&amp;time_most_recent=false&amp;lang=EN&amp;cfo=%23%23%23%2C%23%23%23.%23%23%23</t>
  </si>
  <si>
    <t>GEO/TRA_OPER</t>
  </si>
  <si>
    <t>Loaded - international transport - total</t>
  </si>
  <si>
    <t>Loaded - international - cross-trade</t>
  </si>
  <si>
    <t>Loaded - international - cabotage</t>
  </si>
  <si>
    <t>Liechtenstein</t>
  </si>
  <si>
    <t>https://appsso.eurostat.ec.europa.eu/nui/show.do?query=BOOKMARK_DS-063371_QID_204E6DB1_UID_-3F171EB0&amp;layout=TRA_OPER,L,X,0;GEO,L,Y,0;CARRIAGE,L,Z,0;TIME,C,Z,1;UNIT,L,Z,2;INDICATORS,C,Z,3;&amp;zSelection=DS-063371CARRIAGE,TOT;DS-063371TIME,2018;DS-063371UNIT,MIO_VKM;DS-063371INDICATORS,OBS_FLAG;&amp;rankName1=UNIT_1_2_-1_2&amp;rankName2=INDICATORS_1_2_-1_2&amp;rankName3=CARRIAGE_1_2_-1_2&amp;rankName4=TIME_1_0_0_0&amp;rankName5=TRA-OPER_1_2_0_0&amp;rankName6=GEO_1_2_0_1&amp;rStp=&amp;cStp=&amp;rDCh=&amp;cDCh=&amp;rDM=true&amp;cDM=true&amp;footnes=false&amp;empty=false&amp;wai=false&amp;time_mode=NONE&amp;time_most_recent=false&amp;lang=EN&amp;cfo=%23%23%23%2C%23%23%23.%23%23%23</t>
  </si>
  <si>
    <t>Loaded - total transport</t>
  </si>
  <si>
    <t>Loaded - national transport</t>
  </si>
  <si>
    <t>Million tonne-kilometre (TKM)</t>
  </si>
  <si>
    <t>Million vehicle-kilometres (VKM)</t>
  </si>
  <si>
    <t>(tonnes per vehicle)</t>
  </si>
  <si>
    <t>(¹) Total and national transport are not available</t>
  </si>
  <si>
    <t>(²) International transport is not available</t>
  </si>
  <si>
    <t>Finland (²)</t>
  </si>
  <si>
    <t>Greece (²)</t>
  </si>
  <si>
    <t>https://appsso.eurostat.ec.europa.eu/nui/show.do?query=BOOKMARK_DS-063371_QID_165CAB6D_UID_-3F171EB0&amp;layout=TRA_OPER,L,X,0;GEO,L,Y,0;CARRIAGE,L,Z,0;TIME,C,Z,1;UNIT,L,Z,2;INDICATORS,C,Z,3;&amp;zSelection=DS-063371CARRIAGE,TOT;DS-063371TIME,2018;DS-063371UNIT,MIO_VKM;DS-063371INDICATORS,OBS_FLAG;&amp;rankName1=UNIT_1_2_-1_2&amp;rankName2=INDICATORS_1_2_-1_2&amp;rankName3=CARRIAGE_1_2_-1_2&amp;rankName4=TIME_1_0_0_0&amp;rankName5=TRA-OPER_1_2_0_0&amp;rankName6=GEO_1_2_0_1&amp;rStp=&amp;cStp=&amp;rDCh=&amp;cDCh=&amp;rDM=true&amp;cDM=true&amp;footnes=false&amp;empty=false&amp;wai=false&amp;time_mode=NONE&amp;time_most_recent=false&amp;lang=EN&amp;cfo=%23%23%23%2C%23%23%23.%23%23%23</t>
  </si>
  <si>
    <t>Total - total transport</t>
  </si>
  <si>
    <t>Empty - total transport</t>
  </si>
  <si>
    <t>Empty - national transport</t>
  </si>
  <si>
    <t>Empty - international transport - total</t>
  </si>
  <si>
    <t>https://appsso.eurostat.ec.europa.eu/nui/show.do?query=BOOKMARK_DS-052340_QID_6D5832CF_UID_-3F171EB0&amp;layout=TIME,C,X,0;DANG_GDS,L,Y,0;GEO,L,Z,0;TRA_COV,L,Z,1;UNIT,L,Z,2;INDICATORS,C,Z,3;&amp;zSelection=DS-052340TRA_COV,TOTAL;DS-052340UNIT,MIO_TKM;DS-052340GEO,EU27_2020;DS-052340INDICATORS,OBS_FLAG;&amp;rankName1=UNIT_1_2_-1_2&amp;rankName2=INDICATORS_1_2_-1_2&amp;rankName3=TRA-COV_1_2_-1_2&amp;rankName4=GEO_1_2_0_1&amp;rankName5=TIME_1_0_0_0&amp;rankName6=DANG-GDS_1_2_0_1&amp;sortC=ASC_-1_FIRST&amp;rStp=&amp;cStp=&amp;rDCh=&amp;cDCh=&amp;rDM=true&amp;cDM=true&amp;footnes=false&amp;empty=false&amp;wai=false&amp;time_mode=ROLLING&amp;time_most_recent=true&amp;lang=EN&amp;cfo=%23%23%23%2C%23%23%23.%23%23%23</t>
  </si>
  <si>
    <t>DANG_GDS/TIME</t>
  </si>
  <si>
    <t>99. Unknown dangerous good</t>
  </si>
  <si>
    <t>10. Total all dangerous goods groups</t>
  </si>
  <si>
    <t>Flammable solids</t>
  </si>
  <si>
    <r>
      <t>Source:</t>
    </r>
    <r>
      <rPr>
        <sz val="9"/>
        <rFont val="Arial"/>
        <family val="2"/>
      </rPr>
      <t xml:space="preserve"> Eurostat (online data code: road_go_ta_dg)</t>
    </r>
  </si>
  <si>
    <t>extra EU25</t>
  </si>
  <si>
    <t>total EU-25</t>
  </si>
  <si>
    <t>year</t>
  </si>
  <si>
    <r>
      <t>Source:</t>
    </r>
    <r>
      <rPr>
        <sz val="9"/>
        <rFont val="Arial"/>
        <family val="2"/>
      </rPr>
      <t xml:space="preserve"> Eurostat (online data code: avia_gooc)</t>
    </r>
  </si>
  <si>
    <t>Secondary raw materials and wastes</t>
  </si>
  <si>
    <t>Basic metals; fabricated metal products</t>
  </si>
  <si>
    <t>Coal and crude petroleum</t>
  </si>
  <si>
    <t>Chemicals, rubber and
plastic, nuclear fuel</t>
  </si>
  <si>
    <t>Products of
agriculture</t>
  </si>
  <si>
    <t>Coke and refined
petroleum products</t>
  </si>
  <si>
    <t>Metal ores</t>
  </si>
  <si>
    <t>Mio TKM</t>
  </si>
  <si>
    <t>NST 2007 Division</t>
  </si>
  <si>
    <r>
      <t>Source:</t>
    </r>
    <r>
      <rPr>
        <sz val="9"/>
        <rFont val="Arial"/>
        <family val="2"/>
      </rPr>
      <t xml:space="preserve"> Eurostat (online data code: iww_go_atygo)</t>
    </r>
  </si>
  <si>
    <t>Note: Data for Finland are not available.</t>
  </si>
  <si>
    <t xml:space="preserve">Chemicals, chemical products, and man-made fibers; rubber and plastic products ; nuclear fuel </t>
  </si>
  <si>
    <t xml:space="preserve">Equipment and material utilized in the transport of goods </t>
  </si>
  <si>
    <t xml:space="preserve">Goods moved in the course of household and office removals; baggage and articles accompanying travellers; motor vehicles being moved for repair; other non-market goods n.e.c. </t>
  </si>
  <si>
    <t>https://appsso.eurostat.ec.europa.eu/nui/show.do?query=BOOKMARK_DS-053956_QID_-598C59D0_UID_-3F171EB0&amp;layout=TRA_COV,L,X,0;GEO,L,Y,0;UNIT,L,Z,0;TRA_MEAS,L,Z,1;SCHEDULE,L,Z,2;TIME,C,Z,3;INDICATORS,C,Z,4;&amp;zSelection=DS-053956SCHEDULE,TOT;DS-053956UNIT,T;DS-053956TRA_MEAS,FRM_LD_NLD;DS-053956INDICATORS,OBS_FLAG;DS-053956TIME,2018;&amp;rankName1=UNIT_1_2_-1_2&amp;rankName2=INDICATORS_1_2_-1_2&amp;rankName3=SCHEDULE_1_2_-1_2&amp;rankName4=TRA-MEAS_1_2_-1_2&amp;rankName5=TIME_1_0_1_0&amp;rankName6=TRA-COV_1_2_0_0&amp;rankName7=GEO_1_2_0_1&amp;rStp=&amp;cStp=&amp;rDCh=&amp;cDCh=&amp;rDM=true&amp;cDM=true&amp;footnes=false&amp;empty=false&amp;wai=false&amp;time_mode=NONE&amp;time_most_recent=false&amp;lang=EN&amp;cfo=%23%23%23%2C%23%23%23.%23%23%23</t>
  </si>
  <si>
    <t>GEO/TRA_COV</t>
  </si>
  <si>
    <t>International transport Intra-EU27 (from 2020)</t>
  </si>
  <si>
    <t>International transport Extra-EU27 (from 2020)</t>
  </si>
  <si>
    <t>International intra-EU-27</t>
  </si>
  <si>
    <t>International extra-EU-27</t>
  </si>
  <si>
    <t>cross-trade</t>
  </si>
  <si>
    <t>cabotage</t>
  </si>
  <si>
    <t>nothing</t>
  </si>
  <si>
    <t>https://appsso.eurostat.ec.europa.eu/nui/show.do?query=BOOKMARK_DS-052334_QID_-5868A8E4_UID_-3F171EB0&amp;layout=TIME,C,X,0;AGE,L,Y,0;GEO,L,Z,0;UNIT,L,Z,1;INDICATORS,C,Z,2;&amp;zSelection=DS-052334UNIT,MIO_VKM;DS-052334GEO,EU27_2020;DS-052334INDICATORS,OBS_FLAG;&amp;rankName1=UNIT_1_2_-1_2&amp;rankName2=INDICATORS_1_2_-1_2&amp;rankName3=GEO_1_2_0_1&amp;rankName4=TIME_1_0_0_0&amp;rankName5=AGE_1_2_0_1&amp;sortC=ASC_-1_FIRST&amp;rStp=&amp;cStp=&amp;rDCh=&amp;cDCh=&amp;rDM=true&amp;cDM=true&amp;footnes=false&amp;empty=false&amp;wai=false&amp;time_mode=ROLLING&amp;time_most_recent=true&amp;lang=EN&amp;cfo=%23%23%23%2C%23%23%23.%23%23%23</t>
  </si>
  <si>
    <t>15 years or over</t>
  </si>
  <si>
    <t>&lt; 2 years</t>
  </si>
  <si>
    <t>10 to 14 years</t>
  </si>
  <si>
    <t>&gt; 14 years</t>
  </si>
  <si>
    <t>national</t>
  </si>
  <si>
    <t>international</t>
  </si>
  <si>
    <t>Figure 3: Rail freight transport by type of transport for main undertakings, 2018</t>
  </si>
  <si>
    <t>Table 2: Road freight transport by group of goods (NST 2007), EU-27, 2016-2018</t>
  </si>
  <si>
    <t>Inter-national</t>
  </si>
  <si>
    <t>(:) not available.</t>
  </si>
  <si>
    <t>(-) not applicable.</t>
  </si>
  <si>
    <t>(c) confidential.</t>
  </si>
  <si>
    <t xml:space="preserve">(¹) Cabotage data are not available. </t>
  </si>
  <si>
    <t>(²) Cross-trade data are not available.</t>
  </si>
  <si>
    <t>Bulgaria (¹)</t>
  </si>
  <si>
    <t>Latvia (¹)</t>
  </si>
  <si>
    <t>Denmark (¹)</t>
  </si>
  <si>
    <t>Sweden (¹)</t>
  </si>
  <si>
    <t>Spain (¹)</t>
  </si>
  <si>
    <t>Czechia (²)</t>
  </si>
  <si>
    <t>Ireland (²)</t>
  </si>
  <si>
    <t>France (²)</t>
  </si>
  <si>
    <t>Italy (²)</t>
  </si>
  <si>
    <t>Switzerland (²)</t>
  </si>
  <si>
    <r>
      <t>Source:</t>
    </r>
    <r>
      <rPr>
        <sz val="9"/>
        <rFont val="Arial"/>
        <family val="2"/>
      </rPr>
      <t xml:space="preserve"> Eurostat (online data code: road_go_ta_tott)</t>
    </r>
  </si>
  <si>
    <t>2017 data</t>
  </si>
  <si>
    <t>(¹) 2017 data used instead of 2018 for national transport.</t>
  </si>
  <si>
    <t>(²) International transport data are not available.</t>
  </si>
  <si>
    <t>(³) 2017 data used instead of 2018 for total transport.</t>
  </si>
  <si>
    <t>(⁴) Total transport data are not available.</t>
  </si>
  <si>
    <t>Denmark (²)</t>
  </si>
  <si>
    <t>Latvia (³)</t>
  </si>
  <si>
    <t>Bulgaria (³)</t>
  </si>
  <si>
    <t>France (³)</t>
  </si>
  <si>
    <t>Czechia (⁴)</t>
  </si>
  <si>
    <t>Ireland (⁴)</t>
  </si>
  <si>
    <t>Spain (⁴)</t>
  </si>
  <si>
    <t>Sweden (⁴)</t>
  </si>
  <si>
    <t>Figure 8: Empty road journeys by type of operation, 2018</t>
  </si>
  <si>
    <t>Figure 4: Road freight transport by age of vehicle, EU-27, 2008, 2012 and 2018</t>
  </si>
  <si>
    <t>Figure 5: International road freight transport, 2018</t>
  </si>
  <si>
    <t>Figure 6: Cross-trade and cabotage in international road freight transport, 2018</t>
  </si>
  <si>
    <t>Figure 9: Road freight transport of dangerous goods by type of goods, EU-27, 2018</t>
  </si>
  <si>
    <t>Figure 10: Inland waterways freight transport by type of goods, EU-27, 2018</t>
  </si>
  <si>
    <t>Figure 11: Gross weight of seaborne freight handled in all ports, 2008, 2017 and 2018</t>
  </si>
  <si>
    <t>Figure 12: Gross weight of seaborne freight handled in all ports by direction, 2018</t>
  </si>
  <si>
    <t>Figure 13: Air freight and mail by type of transport, 2018</t>
  </si>
  <si>
    <t>Table 1: Road freight transport by type of transport, 2018</t>
  </si>
  <si>
    <t>(million vehicle-kilometres)</t>
  </si>
  <si>
    <t>2018/2012</t>
  </si>
  <si>
    <t>Share</t>
  </si>
  <si>
    <t>&gt;9</t>
  </si>
  <si>
    <t>&lt;4</t>
  </si>
  <si>
    <t>4-9</t>
  </si>
  <si>
    <t>Figure 7: Average loads of road freight transport by type of operation, 2018</t>
  </si>
  <si>
    <r>
      <t>Montenegro</t>
    </r>
    <r>
      <rPr>
        <vertAlign val="superscript"/>
        <sz val="9"/>
        <rFont val="Arial"/>
        <family val="2"/>
      </rPr>
      <t xml:space="preserve"> (1)</t>
    </r>
  </si>
  <si>
    <t>Source: Eurostat (online data code: mar_mg_aa_cwh)</t>
  </si>
  <si>
    <t>Figure 2: Rail freight transport for main undertakings, 2017 and 2018</t>
  </si>
  <si>
    <t>Metal ores and other mining and quarrying products</t>
  </si>
  <si>
    <t>Gases</t>
  </si>
  <si>
    <t>(¹) 2008 data not available.</t>
  </si>
  <si>
    <t>Montenegro (¹)</t>
  </si>
  <si>
    <t>Note: Countries are ranked based on share of road transport.</t>
  </si>
  <si>
    <t>Note: Countries are ranked based on 2018 data. Cyprus and Malta have no railways. Data for Belgium are not available.</t>
  </si>
  <si>
    <t>Note: Countries are ranked based on the share of national transport. Cyprus and Malta have no railways.</t>
  </si>
  <si>
    <t>Note: Countries are ranked based on the share of cross-trade transport. Data for Estonia, Greece, Cyprus, Finland and Norway are not available.</t>
  </si>
  <si>
    <t>Note: Countries are ranked based on total transport.</t>
  </si>
  <si>
    <t>Note: Countries are ranked based on total transport. Data for Ireland, Italy and Romania are not available.</t>
  </si>
  <si>
    <t xml:space="preserve">Note: The national aggregates and total intra-EU-27 aggregates for EU-27 exclude double counting (it includes only departures declarations).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</si>
</sst>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#,##0.0"/>
    <numFmt numFmtId="166" formatCode="#,##0.0_i"/>
    <numFmt numFmtId="167" formatCode="#,##0_i"/>
    <numFmt numFmtId="168" formatCode="0.0%"/>
    <numFmt numFmtId="169" formatCode="#\ ###\ ###\ ##0"/>
    <numFmt numFmtId="170" formatCode="0.000"/>
    <numFmt numFmtId="171" formatCode="#,##0[$   ]"/>
    <numFmt numFmtId="172" formatCode="###\ ###\ ###\ ##0"/>
    <numFmt numFmtId="173" formatCode="0.0000000"/>
  </numFmts>
  <fonts count="38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sz val="9"/>
      <color indexed="63"/>
      <name val="Arial"/>
      <family val="2"/>
    </font>
    <font>
      <i/>
      <sz val="9"/>
      <color indexed="62"/>
      <name val="Arial"/>
      <family val="2"/>
    </font>
    <font>
      <sz val="9"/>
      <color theme="0"/>
      <name val="Arial"/>
      <family val="2"/>
    </font>
    <font>
      <b/>
      <sz val="11"/>
      <color indexed="6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i/>
      <sz val="9"/>
      <name val="Arial"/>
      <family val="2"/>
    </font>
    <font>
      <sz val="9"/>
      <color indexed="9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0"/>
      <name val="Arial "/>
    </font>
    <font>
      <i/>
      <sz val="9"/>
      <color theme="1"/>
      <name val="Arial"/>
      <family val="2"/>
    </font>
    <font>
      <b/>
      <sz val="10"/>
      <color indexed="11"/>
      <name val="Arial"/>
      <family val="2"/>
    </font>
    <font>
      <sz val="9"/>
      <color rgb="FF000000"/>
      <name val="Arial"/>
      <family val="2"/>
    </font>
    <font>
      <sz val="10"/>
      <color indexed="62"/>
      <name val="Arial"/>
      <family val="2"/>
    </font>
    <font>
      <sz val="10"/>
      <color theme="1"/>
      <name val="Arial"/>
      <family val="2"/>
    </font>
    <font>
      <vertAlign val="superscript"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darkGray">
        <fgColor indexed="13"/>
      </patternFill>
    </fill>
    <fill>
      <patternFill patternType="solid">
        <fgColor indexed="6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rgb="FF92D050"/>
        <bgColor indexed="11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11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auto="1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A6A6A6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rgb="FFC0C0C0"/>
      </top>
      <bottom/>
      <diagonal/>
    </border>
    <border>
      <left/>
      <right style="hair">
        <color indexed="22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indexed="22"/>
      </right>
      <top/>
      <bottom style="hair">
        <color indexed="22"/>
      </bottom>
      <diagonal/>
    </border>
    <border>
      <left/>
      <right style="hair">
        <color indexed="22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indexed="22"/>
      </right>
      <top/>
      <bottom/>
      <diagonal/>
    </border>
    <border>
      <left style="hair">
        <color rgb="FFA6A6A6"/>
      </left>
      <right style="hair">
        <color indexed="22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D0D1D2"/>
      </bottom>
      <diagonal/>
    </border>
    <border>
      <left style="hair">
        <color rgb="FFA6A6A6"/>
      </left>
      <right/>
      <top/>
      <bottom style="hair">
        <color rgb="FFD0D1D2"/>
      </bottom>
      <diagonal/>
    </border>
    <border>
      <left/>
      <right style="hair">
        <color rgb="FFA6A6A6"/>
      </right>
      <top/>
      <bottom style="hair">
        <color rgb="FFD0D1D2"/>
      </bottom>
      <diagonal/>
    </border>
    <border>
      <left/>
      <right/>
      <top style="hair">
        <color rgb="FFD0D1D2"/>
      </top>
      <bottom style="hair">
        <color rgb="FFD0D1D2"/>
      </bottom>
      <diagonal/>
    </border>
    <border>
      <left style="hair">
        <color rgb="FFA6A6A6"/>
      </left>
      <right/>
      <top style="hair">
        <color rgb="FFD0D1D2"/>
      </top>
      <bottom style="hair">
        <color rgb="FFD0D1D2"/>
      </bottom>
      <diagonal/>
    </border>
    <border>
      <left/>
      <right style="hair">
        <color rgb="FFA6A6A6"/>
      </right>
      <top style="hair">
        <color rgb="FFD0D1D2"/>
      </top>
      <bottom style="hair">
        <color rgb="FFD0D1D2"/>
      </bottom>
      <diagonal/>
    </border>
    <border>
      <left style="hair">
        <color rgb="FFA6A6A6"/>
      </left>
      <right/>
      <top style="hair">
        <color rgb="FFD0D1D2"/>
      </top>
      <bottom/>
      <diagonal/>
    </border>
    <border>
      <left/>
      <right/>
      <top style="hair">
        <color rgb="FFD0D1D2"/>
      </top>
      <bottom/>
      <diagonal/>
    </border>
    <border>
      <left/>
      <right style="hair">
        <color rgb="FFA6A6A6"/>
      </right>
      <top style="hair">
        <color rgb="FFD0D1D2"/>
      </top>
      <bottom/>
      <diagonal/>
    </border>
    <border>
      <left/>
      <right/>
      <top style="hair">
        <color rgb="FFD0D1D2"/>
      </top>
      <bottom style="thin">
        <color rgb="FF000000"/>
      </bottom>
      <diagonal/>
    </border>
    <border>
      <left style="hair">
        <color rgb="FFA6A6A6"/>
      </left>
      <right/>
      <top style="hair">
        <color rgb="FFD0D1D2"/>
      </top>
      <bottom style="thin">
        <color rgb="FF000000"/>
      </bottom>
      <diagonal/>
    </border>
    <border>
      <left/>
      <right style="hair">
        <color rgb="FFA6A6A6"/>
      </right>
      <top style="hair">
        <color rgb="FFD0D1D2"/>
      </top>
      <bottom style="thin">
        <color rgb="FF000000"/>
      </bottom>
      <diagonal/>
    </border>
    <border>
      <left/>
      <right style="hair">
        <color rgb="FFA6A6A6"/>
      </right>
      <top/>
      <bottom style="thin">
        <color rgb="FF000000"/>
      </bottom>
      <diagonal/>
    </border>
  </borders>
  <cellStyleXfs count="40">
    <xf numFmtId="0" fontId="0" fillId="0" borderId="0" applyNumberFormat="0" applyFill="0" applyBorder="0" applyProtection="0">
      <alignment vertical="center"/>
    </xf>
    <xf numFmtId="0" fontId="14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3" fillId="0" borderId="0" applyFill="0" applyBorder="0" applyProtection="0">
      <alignment horizontal="right"/>
    </xf>
    <xf numFmtId="9" fontId="13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5" fillId="0" borderId="0"/>
    <xf numFmtId="0" fontId="31" fillId="0" borderId="0"/>
    <xf numFmtId="0" fontId="1" fillId="0" borderId="0"/>
    <xf numFmtId="166" fontId="23" fillId="0" borderId="0" applyFill="0" applyBorder="0" applyProtection="0">
      <alignment horizontal="right"/>
    </xf>
    <xf numFmtId="171" fontId="31" fillId="0" borderId="0"/>
  </cellStyleXfs>
  <cellXfs count="352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>
      <alignment vertical="center"/>
    </xf>
    <xf numFmtId="3" fontId="6" fillId="0" borderId="0" xfId="0" applyNumberFormat="1" applyFont="1" applyFill="1" applyBorder="1">
      <alignment vertical="center"/>
    </xf>
    <xf numFmtId="164" fontId="6" fillId="0" borderId="0" xfId="0" applyNumberFormat="1" applyFont="1" applyFill="1" applyBorder="1">
      <alignment vertical="center"/>
    </xf>
    <xf numFmtId="0" fontId="0" fillId="0" borderId="0" xfId="0" applyFont="1" applyFill="1" applyAlignment="1"/>
    <xf numFmtId="0" fontId="10" fillId="0" borderId="0" xfId="0" applyFont="1" applyFill="1" applyBorder="1">
      <alignment vertical="center"/>
    </xf>
    <xf numFmtId="165" fontId="6" fillId="0" borderId="0" xfId="0" applyNumberFormat="1" applyFont="1" applyFill="1" applyBorder="1">
      <alignment vertical="center"/>
    </xf>
    <xf numFmtId="0" fontId="0" fillId="0" borderId="0" xfId="0" applyFont="1">
      <alignment vertical="center"/>
    </xf>
    <xf numFmtId="166" fontId="6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3" fillId="0" borderId="0" xfId="2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/>
    </xf>
    <xf numFmtId="0" fontId="16" fillId="4" borderId="6" xfId="0" applyNumberFormat="1" applyFont="1" applyFill="1" applyBorder="1" applyAlignment="1"/>
    <xf numFmtId="165" fontId="16" fillId="0" borderId="6" xfId="0" applyNumberFormat="1" applyFont="1" applyFill="1" applyBorder="1" applyAlignment="1"/>
    <xf numFmtId="0" fontId="16" fillId="0" borderId="6" xfId="0" applyNumberFormat="1" applyFont="1" applyFill="1" applyBorder="1" applyAlignment="1"/>
    <xf numFmtId="165" fontId="16" fillId="2" borderId="6" xfId="0" applyNumberFormat="1" applyFont="1" applyFill="1" applyBorder="1" applyAlignment="1"/>
    <xf numFmtId="0" fontId="6" fillId="2" borderId="0" xfId="0" applyFont="1" applyFill="1" applyBorder="1" applyAlignment="1">
      <alignment vertical="center"/>
    </xf>
    <xf numFmtId="0" fontId="0" fillId="0" borderId="0" xfId="2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right"/>
    </xf>
    <xf numFmtId="0" fontId="13" fillId="0" borderId="0" xfId="29" applyFont="1"/>
    <xf numFmtId="0" fontId="13" fillId="0" borderId="0" xfId="29" applyFont="1" applyBorder="1"/>
    <xf numFmtId="0" fontId="18" fillId="0" borderId="0" xfId="29" applyFont="1" applyFill="1" applyBorder="1"/>
    <xf numFmtId="0" fontId="19" fillId="0" borderId="0" xfId="29" applyFont="1" applyBorder="1"/>
    <xf numFmtId="0" fontId="8" fillId="0" borderId="0" xfId="29" applyFont="1" applyFill="1" applyAlignment="1">
      <alignment horizontal="center"/>
    </xf>
    <xf numFmtId="0" fontId="18" fillId="0" borderId="0" xfId="29" applyFont="1" applyFill="1" applyAlignment="1"/>
    <xf numFmtId="0" fontId="8" fillId="0" borderId="0" xfId="29" applyFont="1" applyAlignment="1">
      <alignment horizontal="center"/>
    </xf>
    <xf numFmtId="0" fontId="13" fillId="0" borderId="0" xfId="29" applyFont="1" applyAlignment="1">
      <alignment horizontal="center"/>
    </xf>
    <xf numFmtId="0" fontId="8" fillId="0" borderId="0" xfId="29" applyFont="1" applyFill="1" applyBorder="1"/>
    <xf numFmtId="0" fontId="13" fillId="0" borderId="0" xfId="29" applyFont="1" applyFill="1"/>
    <xf numFmtId="0" fontId="8" fillId="0" borderId="9" xfId="29" applyFont="1" applyFill="1" applyBorder="1"/>
    <xf numFmtId="0" fontId="8" fillId="0" borderId="10" xfId="29" applyFont="1" applyFill="1" applyBorder="1"/>
    <xf numFmtId="0" fontId="21" fillId="0" borderId="0" xfId="29" applyFont="1" applyAlignment="1">
      <alignment horizontal="center"/>
    </xf>
    <xf numFmtId="168" fontId="13" fillId="0" borderId="0" xfId="30" applyNumberFormat="1" applyFont="1" applyFill="1"/>
    <xf numFmtId="0" fontId="13" fillId="0" borderId="0" xfId="29" applyFont="1" applyFill="1" applyAlignment="1">
      <alignment horizontal="center"/>
    </xf>
    <xf numFmtId="0" fontId="20" fillId="0" borderId="0" xfId="29" applyFont="1" applyFill="1" applyAlignment="1">
      <alignment horizontal="right"/>
    </xf>
    <xf numFmtId="0" fontId="8" fillId="0" borderId="8" xfId="29" applyFont="1" applyFill="1" applyBorder="1"/>
    <xf numFmtId="169" fontId="13" fillId="0" borderId="7" xfId="29" applyNumberFormat="1" applyFont="1" applyFill="1" applyBorder="1" applyAlignment="1">
      <alignment horizontal="right" vertical="center"/>
    </xf>
    <xf numFmtId="1" fontId="21" fillId="0" borderId="0" xfId="29" applyNumberFormat="1" applyFont="1" applyFill="1"/>
    <xf numFmtId="0" fontId="8" fillId="0" borderId="10" xfId="29" applyFont="1" applyFill="1" applyBorder="1" applyAlignment="1">
      <alignment horizontal="left"/>
    </xf>
    <xf numFmtId="9" fontId="13" fillId="0" borderId="0" xfId="30" applyFont="1" applyFill="1"/>
    <xf numFmtId="0" fontId="8" fillId="0" borderId="8" xfId="29" applyFont="1" applyFill="1" applyBorder="1" applyAlignment="1"/>
    <xf numFmtId="164" fontId="20" fillId="0" borderId="0" xfId="29" applyNumberFormat="1" applyFont="1" applyFill="1"/>
    <xf numFmtId="0" fontId="8" fillId="0" borderId="0" xfId="29" applyFont="1" applyFill="1" applyBorder="1" applyAlignment="1"/>
    <xf numFmtId="0" fontId="0" fillId="0" borderId="0" xfId="29" applyFont="1" applyBorder="1"/>
    <xf numFmtId="0" fontId="0" fillId="0" borderId="0" xfId="29" applyFont="1" applyAlignment="1">
      <alignment horizontal="left"/>
    </xf>
    <xf numFmtId="0" fontId="22" fillId="0" borderId="0" xfId="29" applyFont="1" applyAlignment="1">
      <alignment horizontal="left"/>
    </xf>
    <xf numFmtId="0" fontId="16" fillId="0" borderId="0" xfId="29" applyFont="1" applyAlignment="1">
      <alignment horizontal="left"/>
    </xf>
    <xf numFmtId="169" fontId="13" fillId="6" borderId="7" xfId="0" applyNumberFormat="1" applyFont="1" applyFill="1" applyBorder="1" applyAlignment="1">
      <alignment horizontal="right" vertical="center"/>
    </xf>
    <xf numFmtId="169" fontId="13" fillId="5" borderId="7" xfId="0" applyNumberFormat="1" applyFont="1" applyFill="1" applyBorder="1" applyAlignment="1">
      <alignment horizontal="right" vertical="center"/>
    </xf>
    <xf numFmtId="169" fontId="13" fillId="0" borderId="0" xfId="29" applyNumberFormat="1" applyFont="1" applyFill="1"/>
    <xf numFmtId="0" fontId="22" fillId="0" borderId="0" xfId="29" applyFont="1" applyFill="1" applyAlignment="1">
      <alignment horizontal="left"/>
    </xf>
    <xf numFmtId="0" fontId="16" fillId="0" borderId="0" xfId="29" applyFont="1" applyFill="1" applyAlignment="1">
      <alignment horizontal="left"/>
    </xf>
    <xf numFmtId="0" fontId="0" fillId="0" borderId="0" xfId="29" applyFont="1" applyFill="1" applyAlignment="1">
      <alignment horizontal="left"/>
    </xf>
    <xf numFmtId="3" fontId="16" fillId="0" borderId="6" xfId="0" applyNumberFormat="1" applyFont="1" applyFill="1" applyBorder="1" applyAlignment="1"/>
    <xf numFmtId="0" fontId="16" fillId="7" borderId="6" xfId="0" applyNumberFormat="1" applyFont="1" applyFill="1" applyBorder="1" applyAlignment="1"/>
    <xf numFmtId="0" fontId="16" fillId="8" borderId="6" xfId="0" applyNumberFormat="1" applyFont="1" applyFill="1" applyBorder="1" applyAlignment="1"/>
    <xf numFmtId="0" fontId="6" fillId="9" borderId="0" xfId="0" applyFont="1" applyFill="1" applyBorder="1">
      <alignment vertical="center"/>
    </xf>
    <xf numFmtId="0" fontId="25" fillId="4" borderId="6" xfId="0" applyNumberFormat="1" applyFont="1" applyFill="1" applyBorder="1" applyAlignment="1"/>
    <xf numFmtId="3" fontId="25" fillId="0" borderId="6" xfId="0" applyNumberFormat="1" applyFont="1" applyFill="1" applyBorder="1" applyAlignment="1"/>
    <xf numFmtId="0" fontId="25" fillId="7" borderId="6" xfId="0" applyNumberFormat="1" applyFont="1" applyFill="1" applyBorder="1" applyAlignment="1"/>
    <xf numFmtId="168" fontId="6" fillId="0" borderId="0" xfId="28" applyNumberFormat="1" applyFont="1" applyFill="1" applyBorder="1" applyAlignment="1">
      <alignment horizontal="left"/>
    </xf>
    <xf numFmtId="0" fontId="13" fillId="0" borderId="0" xfId="31" applyFont="1"/>
    <xf numFmtId="168" fontId="13" fillId="0" borderId="0" xfId="32" applyNumberFormat="1" applyFont="1" applyAlignment="1">
      <alignment horizontal="right"/>
    </xf>
    <xf numFmtId="0" fontId="8" fillId="0" borderId="0" xfId="31" applyFont="1"/>
    <xf numFmtId="168" fontId="13" fillId="0" borderId="0" xfId="33" applyNumberFormat="1" applyFont="1" applyAlignment="1">
      <alignment horizontal="right"/>
    </xf>
    <xf numFmtId="0" fontId="8" fillId="0" borderId="0" xfId="31" applyFont="1" applyAlignment="1">
      <alignment horizontal="center" vertical="center" wrapText="1"/>
    </xf>
    <xf numFmtId="164" fontId="13" fillId="0" borderId="0" xfId="32" applyNumberFormat="1" applyFont="1" applyAlignment="1">
      <alignment horizontal="right"/>
    </xf>
    <xf numFmtId="164" fontId="13" fillId="0" borderId="0" xfId="31" applyNumberFormat="1" applyFont="1"/>
    <xf numFmtId="0" fontId="8" fillId="0" borderId="0" xfId="34" applyFont="1"/>
    <xf numFmtId="164" fontId="13" fillId="0" borderId="0" xfId="33" applyNumberFormat="1" applyFont="1" applyAlignment="1">
      <alignment horizontal="right"/>
    </xf>
    <xf numFmtId="3" fontId="13" fillId="0" borderId="0" xfId="31" applyNumberFormat="1" applyFont="1" applyAlignment="1">
      <alignment horizontal="right"/>
    </xf>
    <xf numFmtId="0" fontId="21" fillId="0" borderId="0" xfId="34" applyFont="1"/>
    <xf numFmtId="0" fontId="27" fillId="0" borderId="0" xfId="34" applyFont="1"/>
    <xf numFmtId="0" fontId="13" fillId="0" borderId="0" xfId="34" applyFont="1" applyAlignment="1">
      <alignment horizontal="left"/>
    </xf>
    <xf numFmtId="3" fontId="18" fillId="0" borderId="0" xfId="31" applyNumberFormat="1" applyFont="1" applyAlignment="1">
      <alignment horizontal="right"/>
    </xf>
    <xf numFmtId="3" fontId="13" fillId="0" borderId="0" xfId="34" applyNumberFormat="1" applyFont="1" applyAlignment="1">
      <alignment horizontal="right"/>
    </xf>
    <xf numFmtId="0" fontId="13" fillId="0" borderId="0" xfId="34" applyFont="1"/>
    <xf numFmtId="0" fontId="13" fillId="0" borderId="0" xfId="31" applyFont="1" applyAlignment="1">
      <alignment horizontal="left"/>
    </xf>
    <xf numFmtId="0" fontId="28" fillId="0" borderId="0" xfId="34" applyFont="1"/>
    <xf numFmtId="165" fontId="13" fillId="0" borderId="0" xfId="31" applyNumberFormat="1" applyFont="1"/>
    <xf numFmtId="165" fontId="13" fillId="0" borderId="0" xfId="31" applyNumberFormat="1" applyFont="1" applyAlignment="1">
      <alignment horizontal="right"/>
    </xf>
    <xf numFmtId="168" fontId="13" fillId="0" borderId="0" xfId="33" applyNumberFormat="1" applyFont="1"/>
    <xf numFmtId="0" fontId="21" fillId="0" borderId="0" xfId="34" applyFont="1" applyAlignment="1">
      <alignment vertical="center"/>
    </xf>
    <xf numFmtId="0" fontId="21" fillId="0" borderId="0" xfId="34" applyFont="1" applyAlignment="1">
      <alignment horizontal="left" vertical="center"/>
    </xf>
    <xf numFmtId="0" fontId="21" fillId="0" borderId="0" xfId="34" applyFont="1" applyAlignment="1">
      <alignment horizontal="left"/>
    </xf>
    <xf numFmtId="0" fontId="23" fillId="0" borderId="0" xfId="34" applyFont="1"/>
    <xf numFmtId="9" fontId="13" fillId="0" borderId="0" xfId="33" applyFont="1"/>
    <xf numFmtId="168" fontId="13" fillId="0" borderId="0" xfId="34" applyNumberFormat="1" applyFont="1" applyAlignment="1">
      <alignment horizontal="right"/>
    </xf>
    <xf numFmtId="0" fontId="24" fillId="0" borderId="0" xfId="34" applyFont="1"/>
    <xf numFmtId="3" fontId="13" fillId="0" borderId="0" xfId="34" applyNumberFormat="1" applyFont="1"/>
    <xf numFmtId="2" fontId="23" fillId="0" borderId="0" xfId="34" applyNumberFormat="1" applyFont="1"/>
    <xf numFmtId="164" fontId="13" fillId="0" borderId="0" xfId="34" applyNumberFormat="1" applyFont="1" applyAlignment="1">
      <alignment horizontal="right"/>
    </xf>
    <xf numFmtId="164" fontId="23" fillId="0" borderId="0" xfId="34" applyNumberFormat="1" applyFont="1"/>
    <xf numFmtId="0" fontId="8" fillId="0" borderId="0" xfId="34" applyFont="1" applyAlignment="1">
      <alignment horizontal="left"/>
    </xf>
    <xf numFmtId="0" fontId="29" fillId="0" borderId="0" xfId="34" applyFont="1"/>
    <xf numFmtId="164" fontId="13" fillId="6" borderId="11" xfId="34" applyNumberFormat="1" applyFont="1" applyFill="1" applyBorder="1" applyAlignment="1">
      <alignment horizontal="right" vertical="center"/>
    </xf>
    <xf numFmtId="0" fontId="13" fillId="0" borderId="0" xfId="31" applyFont="1" applyFill="1" applyBorder="1"/>
    <xf numFmtId="0" fontId="13" fillId="0" borderId="0" xfId="31" applyFont="1" applyFill="1" applyBorder="1" applyAlignment="1">
      <alignment horizontal="left"/>
    </xf>
    <xf numFmtId="0" fontId="13" fillId="0" borderId="0" xfId="31" applyFont="1" applyBorder="1"/>
    <xf numFmtId="0" fontId="13" fillId="0" borderId="0" xfId="31" applyFont="1" applyBorder="1" applyAlignment="1">
      <alignment horizontal="left"/>
    </xf>
    <xf numFmtId="170" fontId="13" fillId="0" borderId="0" xfId="31" applyNumberFormat="1" applyFont="1"/>
    <xf numFmtId="0" fontId="8" fillId="0" borderId="0" xfId="31" applyFont="1" applyFill="1" applyBorder="1" applyAlignment="1">
      <alignment horizontal="left"/>
    </xf>
    <xf numFmtId="3" fontId="13" fillId="0" borderId="0" xfId="31" applyNumberFormat="1" applyFont="1"/>
    <xf numFmtId="0" fontId="13" fillId="0" borderId="0" xfId="31" applyFont="1" applyFill="1" applyAlignment="1"/>
    <xf numFmtId="0" fontId="21" fillId="0" borderId="0" xfId="34" applyFont="1" applyAlignment="1"/>
    <xf numFmtId="0" fontId="8" fillId="0" borderId="0" xfId="31" applyFont="1" applyAlignment="1">
      <alignment horizontal="left"/>
    </xf>
    <xf numFmtId="0" fontId="16" fillId="0" borderId="0" xfId="31" applyFont="1" applyAlignment="1">
      <alignment horizontal="left"/>
    </xf>
    <xf numFmtId="0" fontId="22" fillId="0" borderId="0" xfId="31" applyFont="1" applyAlignment="1">
      <alignment horizontal="left"/>
    </xf>
    <xf numFmtId="0" fontId="20" fillId="0" borderId="0" xfId="34" applyFont="1"/>
    <xf numFmtId="0" fontId="13" fillId="0" borderId="0" xfId="35" applyFont="1" applyBorder="1"/>
    <xf numFmtId="168" fontId="16" fillId="10" borderId="0" xfId="30" applyNumberFormat="1" applyFont="1" applyFill="1" applyBorder="1" applyAlignment="1">
      <alignment horizontal="right" vertical="center"/>
    </xf>
    <xf numFmtId="165" fontId="16" fillId="10" borderId="7" xfId="35" applyNumberFormat="1" applyFont="1" applyFill="1" applyBorder="1" applyAlignment="1">
      <alignment horizontal="right" vertical="center"/>
    </xf>
    <xf numFmtId="0" fontId="13" fillId="0" borderId="10" xfId="35" applyNumberFormat="1" applyFont="1" applyFill="1" applyBorder="1" applyAlignment="1">
      <alignment horizontal="left" vertical="center"/>
    </xf>
    <xf numFmtId="0" fontId="13" fillId="0" borderId="0" xfId="35" applyNumberFormat="1" applyFont="1" applyFill="1" applyBorder="1" applyAlignment="1">
      <alignment horizontal="left" vertical="center"/>
    </xf>
    <xf numFmtId="0" fontId="13" fillId="0" borderId="12" xfId="35" applyNumberFormat="1" applyFont="1" applyFill="1" applyBorder="1" applyAlignment="1">
      <alignment horizontal="left" vertical="center"/>
    </xf>
    <xf numFmtId="0" fontId="13" fillId="0" borderId="9" xfId="35" applyNumberFormat="1" applyFont="1" applyFill="1" applyBorder="1" applyAlignment="1">
      <alignment horizontal="left" vertical="center"/>
    </xf>
    <xf numFmtId="168" fontId="16" fillId="11" borderId="0" xfId="30" applyNumberFormat="1" applyFont="1" applyFill="1" applyBorder="1" applyAlignment="1">
      <alignment horizontal="right" vertical="center"/>
    </xf>
    <xf numFmtId="165" fontId="30" fillId="10" borderId="7" xfId="35" applyNumberFormat="1" applyFont="1" applyFill="1" applyBorder="1" applyAlignment="1">
      <alignment horizontal="right" vertical="center"/>
    </xf>
    <xf numFmtId="0" fontId="13" fillId="0" borderId="8" xfId="35" applyNumberFormat="1" applyFont="1" applyFill="1" applyBorder="1" applyAlignment="1">
      <alignment horizontal="left" vertical="center"/>
    </xf>
    <xf numFmtId="0" fontId="13" fillId="0" borderId="8" xfId="36" applyFont="1" applyFill="1" applyBorder="1" applyAlignment="1">
      <alignment horizontal="left" vertical="center"/>
    </xf>
    <xf numFmtId="0" fontId="13" fillId="0" borderId="0" xfId="36" applyFont="1" applyFill="1" applyBorder="1" applyAlignment="1">
      <alignment horizontal="left" vertical="center"/>
    </xf>
    <xf numFmtId="0" fontId="13" fillId="0" borderId="10" xfId="36" applyFont="1" applyFill="1" applyBorder="1" applyAlignment="1">
      <alignment horizontal="left" vertical="center"/>
    </xf>
    <xf numFmtId="0" fontId="8" fillId="0" borderId="0" xfId="35" applyFont="1" applyBorder="1" applyAlignment="1">
      <alignment horizontal="center"/>
    </xf>
    <xf numFmtId="0" fontId="8" fillId="0" borderId="0" xfId="35" applyFont="1" applyBorder="1"/>
    <xf numFmtId="3" fontId="30" fillId="10" borderId="0" xfId="35" applyNumberFormat="1" applyFont="1" applyFill="1" applyBorder="1" applyAlignment="1">
      <alignment horizontal="right" vertical="center"/>
    </xf>
    <xf numFmtId="3" fontId="30" fillId="10" borderId="7" xfId="35" applyNumberFormat="1" applyFont="1" applyFill="1" applyBorder="1" applyAlignment="1">
      <alignment horizontal="right" vertical="center"/>
    </xf>
    <xf numFmtId="0" fontId="32" fillId="0" borderId="0" xfId="35" applyFont="1" applyBorder="1"/>
    <xf numFmtId="0" fontId="13" fillId="0" borderId="0" xfId="35" applyFont="1" applyBorder="1" applyAlignment="1">
      <alignment horizontal="left"/>
    </xf>
    <xf numFmtId="0" fontId="13" fillId="0" borderId="13" xfId="36" applyFont="1" applyFill="1" applyBorder="1" applyAlignment="1">
      <alignment horizontal="left" vertical="center"/>
    </xf>
    <xf numFmtId="0" fontId="13" fillId="0" borderId="9" xfId="36" applyFont="1" applyFill="1" applyBorder="1" applyAlignment="1">
      <alignment horizontal="left" vertical="center"/>
    </xf>
    <xf numFmtId="168" fontId="30" fillId="10" borderId="0" xfId="30" applyNumberFormat="1" applyFont="1" applyFill="1" applyBorder="1" applyAlignment="1">
      <alignment horizontal="right" vertical="center"/>
    </xf>
    <xf numFmtId="0" fontId="30" fillId="0" borderId="0" xfId="35" applyNumberFormat="1" applyFont="1" applyFill="1" applyBorder="1" applyAlignment="1">
      <alignment horizontal="center" vertical="center"/>
    </xf>
    <xf numFmtId="0" fontId="13" fillId="0" borderId="0" xfId="35" applyFont="1" applyBorder="1" applyAlignment="1"/>
    <xf numFmtId="0" fontId="13" fillId="0" borderId="0" xfId="35" applyNumberFormat="1" applyFont="1" applyFill="1" applyBorder="1" applyAlignment="1"/>
    <xf numFmtId="0" fontId="16" fillId="0" borderId="0" xfId="35" applyNumberFormat="1" applyFont="1" applyFill="1" applyBorder="1" applyAlignment="1">
      <alignment horizontal="left"/>
    </xf>
    <xf numFmtId="0" fontId="30" fillId="0" borderId="0" xfId="35" applyFont="1" applyAlignment="1"/>
    <xf numFmtId="0" fontId="22" fillId="0" borderId="0" xfId="35" applyFont="1" applyAlignment="1">
      <alignment horizontal="left"/>
    </xf>
    <xf numFmtId="168" fontId="13" fillId="0" borderId="0" xfId="30" applyNumberFormat="1" applyFont="1" applyBorder="1"/>
    <xf numFmtId="165" fontId="13" fillId="0" borderId="0" xfId="35" applyNumberFormat="1" applyFont="1" applyBorder="1"/>
    <xf numFmtId="165" fontId="13" fillId="6" borderId="7" xfId="35" applyNumberFormat="1" applyFont="1" applyFill="1" applyBorder="1" applyAlignment="1">
      <alignment horizontal="right" vertical="center"/>
    </xf>
    <xf numFmtId="168" fontId="13" fillId="8" borderId="0" xfId="30" applyNumberFormat="1" applyFont="1" applyFill="1" applyBorder="1"/>
    <xf numFmtId="0" fontId="13" fillId="0" borderId="0" xfId="37" applyFont="1"/>
    <xf numFmtId="3" fontId="13" fillId="0" borderId="0" xfId="37" applyNumberFormat="1" applyFont="1"/>
    <xf numFmtId="0" fontId="8" fillId="2" borderId="4" xfId="37" applyFont="1" applyFill="1" applyBorder="1" applyAlignment="1">
      <alignment horizontal="center" vertical="center" wrapText="1"/>
    </xf>
    <xf numFmtId="0" fontId="8" fillId="2" borderId="16" xfId="37" applyFont="1" applyFill="1" applyBorder="1" applyAlignment="1">
      <alignment horizontal="center" vertical="center" wrapText="1"/>
    </xf>
    <xf numFmtId="0" fontId="20" fillId="0" borderId="0" xfId="37" applyFont="1"/>
    <xf numFmtId="167" fontId="23" fillId="0" borderId="3" xfId="38" applyNumberFormat="1" applyFont="1" applyFill="1" applyBorder="1" applyAlignment="1">
      <alignment horizontal="right" vertical="center"/>
    </xf>
    <xf numFmtId="166" fontId="23" fillId="0" borderId="17" xfId="38" applyFont="1" applyFill="1" applyBorder="1" applyAlignment="1">
      <alignment horizontal="right" vertical="center"/>
    </xf>
    <xf numFmtId="167" fontId="23" fillId="0" borderId="1" xfId="38" applyNumberFormat="1" applyFont="1" applyFill="1" applyBorder="1" applyAlignment="1">
      <alignment horizontal="right" vertical="center"/>
    </xf>
    <xf numFmtId="166" fontId="23" fillId="0" borderId="20" xfId="38" applyFont="1" applyFill="1" applyBorder="1" applyAlignment="1">
      <alignment horizontal="right" vertical="center"/>
    </xf>
    <xf numFmtId="167" fontId="23" fillId="0" borderId="2" xfId="38" applyNumberFormat="1" applyFont="1" applyFill="1" applyBorder="1" applyAlignment="1">
      <alignment horizontal="right" vertical="center"/>
    </xf>
    <xf numFmtId="166" fontId="23" fillId="0" borderId="19" xfId="38" applyFont="1" applyFill="1" applyBorder="1" applyAlignment="1">
      <alignment horizontal="right" vertical="center"/>
    </xf>
    <xf numFmtId="0" fontId="13" fillId="0" borderId="3" xfId="37" applyFont="1" applyFill="1" applyBorder="1" applyAlignment="1">
      <alignment vertical="center" wrapText="1"/>
    </xf>
    <xf numFmtId="0" fontId="13" fillId="0" borderId="1" xfId="37" applyFont="1" applyFill="1" applyBorder="1" applyAlignment="1">
      <alignment vertical="center" wrapText="1"/>
    </xf>
    <xf numFmtId="0" fontId="0" fillId="0" borderId="1" xfId="37" applyFont="1" applyFill="1" applyBorder="1" applyAlignment="1">
      <alignment vertical="center" wrapText="1"/>
    </xf>
    <xf numFmtId="0" fontId="13" fillId="0" borderId="2" xfId="37" applyFont="1" applyFill="1" applyBorder="1" applyAlignment="1">
      <alignment vertical="center" wrapText="1"/>
    </xf>
    <xf numFmtId="167" fontId="23" fillId="0" borderId="17" xfId="38" applyNumberFormat="1" applyFont="1" applyFill="1" applyBorder="1" applyAlignment="1">
      <alignment horizontal="right" vertical="center"/>
    </xf>
    <xf numFmtId="167" fontId="23" fillId="0" borderId="20" xfId="38" applyNumberFormat="1" applyFont="1" applyFill="1" applyBorder="1" applyAlignment="1">
      <alignment horizontal="right" vertical="center"/>
    </xf>
    <xf numFmtId="167" fontId="23" fillId="0" borderId="19" xfId="38" applyNumberFormat="1" applyFont="1" applyFill="1" applyBorder="1" applyAlignment="1">
      <alignment horizontal="right" vertical="center"/>
    </xf>
    <xf numFmtId="0" fontId="0" fillId="0" borderId="0" xfId="37" applyFont="1"/>
    <xf numFmtId="0" fontId="18" fillId="0" borderId="0" xfId="34" applyFont="1"/>
    <xf numFmtId="165" fontId="10" fillId="0" borderId="0" xfId="0" applyNumberFormat="1" applyFont="1" applyFill="1" applyBorder="1" applyAlignment="1">
      <alignment horizontal="left"/>
    </xf>
    <xf numFmtId="0" fontId="0" fillId="0" borderId="0" xfId="31" applyFont="1"/>
    <xf numFmtId="0" fontId="0" fillId="0" borderId="0" xfId="34" applyFont="1" applyAlignment="1">
      <alignment horizontal="left"/>
    </xf>
    <xf numFmtId="0" fontId="13" fillId="0" borderId="0" xfId="34" applyFont="1" applyAlignment="1">
      <alignment horizontal="left" vertical="center"/>
    </xf>
    <xf numFmtId="0" fontId="16" fillId="0" borderId="0" xfId="0" applyNumberFormat="1" applyFont="1" applyFill="1" applyBorder="1" applyAlignment="1"/>
    <xf numFmtId="0" fontId="23" fillId="7" borderId="0" xfId="34" applyFont="1" applyFill="1"/>
    <xf numFmtId="0" fontId="23" fillId="8" borderId="0" xfId="34" applyFont="1" applyFill="1"/>
    <xf numFmtId="0" fontId="0" fillId="0" borderId="0" xfId="31" applyFont="1" applyFill="1" applyBorder="1"/>
    <xf numFmtId="164" fontId="13" fillId="0" borderId="0" xfId="33" applyNumberFormat="1" applyFont="1"/>
    <xf numFmtId="164" fontId="13" fillId="0" borderId="0" xfId="33" applyNumberFormat="1" applyFont="1" applyFill="1" applyBorder="1" applyAlignment="1">
      <alignment horizontal="right"/>
    </xf>
    <xf numFmtId="0" fontId="18" fillId="0" borderId="0" xfId="34" applyFont="1" applyAlignment="1"/>
    <xf numFmtId="3" fontId="13" fillId="0" borderId="23" xfId="39" applyNumberFormat="1" applyFont="1" applyFill="1" applyBorder="1" applyAlignment="1">
      <alignment horizontal="right" vertical="center"/>
    </xf>
    <xf numFmtId="3" fontId="13" fillId="0" borderId="25" xfId="39" applyNumberFormat="1" applyFont="1" applyFill="1" applyBorder="1" applyAlignment="1">
      <alignment horizontal="right" vertical="center"/>
    </xf>
    <xf numFmtId="171" fontId="13" fillId="0" borderId="0" xfId="39" applyFont="1" applyFill="1" applyAlignment="1">
      <alignment horizontal="left"/>
    </xf>
    <xf numFmtId="3" fontId="13" fillId="0" borderId="28" xfId="39" applyNumberFormat="1" applyFont="1" applyFill="1" applyBorder="1" applyAlignment="1">
      <alignment horizontal="right" vertical="center"/>
    </xf>
    <xf numFmtId="171" fontId="13" fillId="0" borderId="0" xfId="39" applyFont="1" applyFill="1" applyAlignment="1"/>
    <xf numFmtId="171" fontId="8" fillId="0" borderId="0" xfId="39" applyFont="1" applyFill="1" applyBorder="1" applyAlignment="1">
      <alignment vertical="center"/>
    </xf>
    <xf numFmtId="171" fontId="13" fillId="0" borderId="0" xfId="39" applyFont="1" applyFill="1"/>
    <xf numFmtId="171" fontId="8" fillId="0" borderId="0" xfId="39" applyFont="1" applyFill="1" applyBorder="1" applyAlignment="1">
      <alignment horizontal="left" vertical="center"/>
    </xf>
    <xf numFmtId="171" fontId="8" fillId="0" borderId="18" xfId="39" applyFont="1" applyFill="1" applyBorder="1" applyAlignment="1">
      <alignment horizontal="center" vertical="center" wrapText="1"/>
    </xf>
    <xf numFmtId="171" fontId="8" fillId="0" borderId="17" xfId="39" applyFont="1" applyFill="1" applyBorder="1" applyAlignment="1">
      <alignment horizontal="center" vertical="center" wrapText="1"/>
    </xf>
    <xf numFmtId="171" fontId="8" fillId="0" borderId="18" xfId="39" applyFont="1" applyFill="1" applyBorder="1" applyAlignment="1">
      <alignment horizontal="left" vertical="center"/>
    </xf>
    <xf numFmtId="3" fontId="8" fillId="0" borderId="31" xfId="39" applyNumberFormat="1" applyFont="1" applyFill="1" applyBorder="1" applyAlignment="1">
      <alignment horizontal="right" vertical="center"/>
    </xf>
    <xf numFmtId="3" fontId="8" fillId="0" borderId="30" xfId="39" applyNumberFormat="1" applyFont="1" applyFill="1" applyBorder="1" applyAlignment="1">
      <alignment horizontal="right" vertical="center"/>
    </xf>
    <xf numFmtId="171" fontId="8" fillId="0" borderId="27" xfId="39" applyFont="1" applyFill="1" applyBorder="1" applyAlignment="1">
      <alignment vertical="center"/>
    </xf>
    <xf numFmtId="171" fontId="8" fillId="0" borderId="29" xfId="39" applyFont="1" applyFill="1" applyBorder="1" applyAlignment="1">
      <alignment vertical="center"/>
    </xf>
    <xf numFmtId="171" fontId="18" fillId="0" borderId="0" xfId="39" applyFont="1" applyFill="1"/>
    <xf numFmtId="171" fontId="20" fillId="0" borderId="0" xfId="39" applyFont="1" applyFill="1" applyAlignment="1"/>
    <xf numFmtId="171" fontId="8" fillId="0" borderId="26" xfId="39" applyFont="1" applyFill="1" applyBorder="1" applyAlignment="1">
      <alignment vertical="center"/>
    </xf>
    <xf numFmtId="171" fontId="8" fillId="0" borderId="24" xfId="39" applyFont="1" applyFill="1" applyBorder="1" applyAlignment="1">
      <alignment vertical="center"/>
    </xf>
    <xf numFmtId="3" fontId="13" fillId="0" borderId="0" xfId="39" applyNumberFormat="1" applyFont="1" applyFill="1"/>
    <xf numFmtId="171" fontId="13" fillId="0" borderId="22" xfId="39" applyFont="1" applyFill="1" applyBorder="1" applyAlignment="1"/>
    <xf numFmtId="171" fontId="13" fillId="0" borderId="22" xfId="39" applyFont="1" applyFill="1" applyBorder="1"/>
    <xf numFmtId="168" fontId="8" fillId="0" borderId="32" xfId="30" applyNumberFormat="1" applyFont="1" applyFill="1" applyBorder="1" applyAlignment="1">
      <alignment horizontal="right" vertical="center"/>
    </xf>
    <xf numFmtId="3" fontId="8" fillId="0" borderId="32" xfId="29" applyNumberFormat="1" applyFont="1" applyFill="1" applyBorder="1" applyAlignment="1">
      <alignment horizontal="right" vertical="center"/>
    </xf>
    <xf numFmtId="49" fontId="8" fillId="0" borderId="33" xfId="29" applyNumberFormat="1" applyFont="1" applyFill="1" applyBorder="1" applyAlignment="1">
      <alignment horizontal="center" vertical="center" wrapText="1"/>
    </xf>
    <xf numFmtId="168" fontId="13" fillId="0" borderId="32" xfId="30" applyNumberFormat="1" applyFont="1" applyFill="1" applyBorder="1" applyAlignment="1">
      <alignment horizontal="right" vertical="center"/>
    </xf>
    <xf numFmtId="3" fontId="13" fillId="0" borderId="32" xfId="29" applyNumberFormat="1" applyFont="1" applyFill="1" applyBorder="1" applyAlignment="1">
      <alignment horizontal="right" vertical="center"/>
    </xf>
    <xf numFmtId="49" fontId="13" fillId="0" borderId="33" xfId="29" applyNumberFormat="1" applyFont="1" applyFill="1" applyBorder="1" applyAlignment="1">
      <alignment horizontal="center" vertical="center" wrapText="1"/>
    </xf>
    <xf numFmtId="0" fontId="13" fillId="0" borderId="33" xfId="29" applyNumberFormat="1" applyFont="1" applyFill="1" applyBorder="1" applyAlignment="1">
      <alignment horizontal="center" vertical="center" wrapText="1"/>
    </xf>
    <xf numFmtId="0" fontId="8" fillId="13" borderId="35" xfId="29" applyNumberFormat="1" applyFont="1" applyFill="1" applyBorder="1" applyAlignment="1">
      <alignment horizontal="center" vertical="center"/>
    </xf>
    <xf numFmtId="0" fontId="34" fillId="0" borderId="0" xfId="29" applyFont="1" applyFill="1" applyAlignment="1">
      <alignment horizontal="left" wrapText="1"/>
    </xf>
    <xf numFmtId="0" fontId="18" fillId="0" borderId="0" xfId="29" applyFont="1" applyAlignment="1">
      <alignment horizontal="left"/>
    </xf>
    <xf numFmtId="0" fontId="34" fillId="0" borderId="0" xfId="29" applyFont="1" applyFill="1" applyAlignment="1">
      <alignment wrapText="1"/>
    </xf>
    <xf numFmtId="0" fontId="13" fillId="0" borderId="0" xfId="29" applyFont="1" applyAlignment="1">
      <alignment horizontal="left"/>
    </xf>
    <xf numFmtId="0" fontId="34" fillId="0" borderId="0" xfId="29" applyFont="1" applyFill="1" applyAlignment="1"/>
    <xf numFmtId="0" fontId="34" fillId="0" borderId="0" xfId="29" applyFont="1"/>
    <xf numFmtId="0" fontId="18" fillId="0" borderId="0" xfId="29" applyFont="1"/>
    <xf numFmtId="0" fontId="8" fillId="0" borderId="0" xfId="29" applyFont="1" applyAlignment="1">
      <alignment horizontal="left"/>
    </xf>
    <xf numFmtId="0" fontId="8" fillId="0" borderId="0" xfId="29" applyFont="1" applyAlignment="1">
      <alignment horizontal="left" vertical="center" indent="5"/>
    </xf>
    <xf numFmtId="0" fontId="22" fillId="0" borderId="0" xfId="29" applyFont="1" applyAlignment="1">
      <alignment horizontal="left" vertical="center"/>
    </xf>
    <xf numFmtId="0" fontId="13" fillId="0" borderId="7" xfId="0" applyNumberFormat="1" applyFont="1" applyFill="1" applyBorder="1" applyAlignment="1">
      <alignment horizontal="left" vertical="center" wrapText="1"/>
    </xf>
    <xf numFmtId="172" fontId="13" fillId="0" borderId="7" xfId="0" applyNumberFormat="1" applyFont="1" applyFill="1" applyBorder="1" applyAlignment="1">
      <alignment horizontal="right" vertical="center"/>
    </xf>
    <xf numFmtId="0" fontId="0" fillId="0" borderId="0" xfId="29" quotePrefix="1" applyFont="1" applyAlignment="1">
      <alignment horizontal="center" vertical="center" wrapText="1"/>
    </xf>
    <xf numFmtId="171" fontId="0" fillId="0" borderId="0" xfId="39" applyFont="1" applyFill="1"/>
    <xf numFmtId="0" fontId="33" fillId="0" borderId="14" xfId="35" applyNumberFormat="1" applyFont="1" applyFill="1" applyBorder="1" applyAlignment="1">
      <alignment vertical="center"/>
    </xf>
    <xf numFmtId="0" fontId="33" fillId="0" borderId="0" xfId="35" applyNumberFormat="1" applyFont="1" applyFill="1" applyBorder="1" applyAlignment="1">
      <alignment vertical="center"/>
    </xf>
    <xf numFmtId="0" fontId="0" fillId="0" borderId="8" xfId="36" applyFont="1" applyFill="1" applyBorder="1" applyAlignment="1">
      <alignment horizontal="left" vertical="center"/>
    </xf>
    <xf numFmtId="0" fontId="30" fillId="0" borderId="7" xfId="35" applyNumberFormat="1" applyFont="1" applyFill="1" applyBorder="1" applyAlignment="1">
      <alignment horizontal="center" vertical="center"/>
    </xf>
    <xf numFmtId="165" fontId="30" fillId="0" borderId="7" xfId="35" applyNumberFormat="1" applyFont="1" applyFill="1" applyBorder="1" applyAlignment="1">
      <alignment horizontal="center" vertical="center"/>
    </xf>
    <xf numFmtId="9" fontId="0" fillId="0" borderId="0" xfId="28" applyFont="1" applyFill="1" applyAlignment="1"/>
    <xf numFmtId="171" fontId="22" fillId="0" borderId="0" xfId="39" applyFont="1" applyFill="1" applyBorder="1" applyAlignment="1">
      <alignment horizontal="left" vertical="center"/>
    </xf>
    <xf numFmtId="171" fontId="16" fillId="0" borderId="0" xfId="39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8" borderId="0" xfId="31" applyFont="1" applyFill="1"/>
    <xf numFmtId="0" fontId="0" fillId="9" borderId="0" xfId="31" applyFont="1" applyFill="1"/>
    <xf numFmtId="0" fontId="6" fillId="0" borderId="37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 vertical="center"/>
    </xf>
    <xf numFmtId="0" fontId="8" fillId="2" borderId="2" xfId="29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left"/>
    </xf>
    <xf numFmtId="167" fontId="23" fillId="14" borderId="42" xfId="38" applyNumberFormat="1" applyFont="1" applyFill="1" applyBorder="1">
      <alignment horizontal="right"/>
    </xf>
    <xf numFmtId="167" fontId="23" fillId="14" borderId="21" xfId="38" applyNumberFormat="1" applyFont="1" applyFill="1" applyBorder="1">
      <alignment horizontal="right"/>
    </xf>
    <xf numFmtId="0" fontId="13" fillId="0" borderId="44" xfId="0" applyFont="1" applyFill="1" applyBorder="1" applyAlignment="1">
      <alignment horizontal="left"/>
    </xf>
    <xf numFmtId="167" fontId="23" fillId="0" borderId="45" xfId="38" applyNumberFormat="1" applyFont="1" applyFill="1" applyBorder="1">
      <alignment horizontal="right"/>
    </xf>
    <xf numFmtId="167" fontId="23" fillId="0" borderId="44" xfId="38" applyNumberFormat="1" applyFont="1" applyFill="1" applyBorder="1">
      <alignment horizontal="right"/>
    </xf>
    <xf numFmtId="167" fontId="23" fillId="0" borderId="46" xfId="38" applyNumberFormat="1" applyFont="1" applyFill="1" applyBorder="1">
      <alignment horizontal="right"/>
    </xf>
    <xf numFmtId="0" fontId="13" fillId="0" borderId="47" xfId="0" applyFont="1" applyFill="1" applyBorder="1" applyAlignment="1">
      <alignment horizontal="left"/>
    </xf>
    <xf numFmtId="167" fontId="23" fillId="0" borderId="48" xfId="38" applyNumberFormat="1" applyFont="1" applyFill="1" applyBorder="1">
      <alignment horizontal="right"/>
    </xf>
    <xf numFmtId="167" fontId="23" fillId="0" borderId="47" xfId="38" applyNumberFormat="1" applyFont="1" applyFill="1" applyBorder="1">
      <alignment horizontal="right"/>
    </xf>
    <xf numFmtId="167" fontId="23" fillId="0" borderId="49" xfId="38" applyNumberFormat="1" applyFont="1" applyFill="1" applyBorder="1">
      <alignment horizontal="right"/>
    </xf>
    <xf numFmtId="167" fontId="23" fillId="0" borderId="50" xfId="38" applyNumberFormat="1" applyFont="1" applyFill="1" applyBorder="1">
      <alignment horizontal="right"/>
    </xf>
    <xf numFmtId="0" fontId="13" fillId="0" borderId="51" xfId="0" applyFont="1" applyFill="1" applyBorder="1" applyAlignment="1">
      <alignment horizontal="left"/>
    </xf>
    <xf numFmtId="167" fontId="23" fillId="0" borderId="51" xfId="38" applyNumberFormat="1" applyFont="1" applyFill="1" applyBorder="1">
      <alignment horizontal="right"/>
    </xf>
    <xf numFmtId="167" fontId="23" fillId="0" borderId="52" xfId="38" applyNumberFormat="1" applyFont="1" applyFill="1" applyBorder="1">
      <alignment horizontal="right"/>
    </xf>
    <xf numFmtId="0" fontId="13" fillId="0" borderId="53" xfId="0" applyFont="1" applyFill="1" applyBorder="1" applyAlignment="1">
      <alignment horizontal="left"/>
    </xf>
    <xf numFmtId="167" fontId="23" fillId="0" borderId="54" xfId="38" applyNumberFormat="1" applyFont="1" applyFill="1" applyBorder="1">
      <alignment horizontal="right"/>
    </xf>
    <xf numFmtId="167" fontId="23" fillId="0" borderId="53" xfId="38" applyNumberFormat="1" applyFont="1" applyFill="1" applyBorder="1">
      <alignment horizontal="right"/>
    </xf>
    <xf numFmtId="167" fontId="23" fillId="0" borderId="55" xfId="38" applyNumberFormat="1" applyFont="1" applyFill="1" applyBorder="1">
      <alignment horizontal="right"/>
    </xf>
    <xf numFmtId="3" fontId="16" fillId="9" borderId="6" xfId="0" applyNumberFormat="1" applyFont="1" applyFill="1" applyBorder="1" applyAlignment="1"/>
    <xf numFmtId="1" fontId="23" fillId="0" borderId="0" xfId="34" applyNumberFormat="1" applyFont="1"/>
    <xf numFmtId="0" fontId="23" fillId="9" borderId="0" xfId="34" applyFont="1" applyFill="1"/>
    <xf numFmtId="164" fontId="13" fillId="8" borderId="0" xfId="34" applyNumberFormat="1" applyFont="1" applyFill="1" applyAlignment="1">
      <alignment horizontal="right"/>
    </xf>
    <xf numFmtId="0" fontId="13" fillId="8" borderId="0" xfId="34" applyFont="1" applyFill="1" applyAlignment="1">
      <alignment horizontal="left"/>
    </xf>
    <xf numFmtId="0" fontId="23" fillId="0" borderId="0" xfId="34" applyFont="1" applyAlignment="1">
      <alignment horizontal="left"/>
    </xf>
    <xf numFmtId="0" fontId="22" fillId="0" borderId="0" xfId="34" applyFont="1" applyAlignment="1">
      <alignment horizontal="left"/>
    </xf>
    <xf numFmtId="0" fontId="16" fillId="0" borderId="0" xfId="34" applyFont="1" applyAlignment="1">
      <alignment horizontal="left"/>
    </xf>
    <xf numFmtId="0" fontId="36" fillId="0" borderId="0" xfId="0" applyFont="1" applyAlignment="1">
      <alignment horizontal="left"/>
    </xf>
    <xf numFmtId="165" fontId="1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3" fontId="6" fillId="8" borderId="0" xfId="0" applyNumberFormat="1" applyFont="1" applyFill="1" applyBorder="1">
      <alignment vertical="center"/>
    </xf>
    <xf numFmtId="0" fontId="6" fillId="8" borderId="0" xfId="0" applyFont="1" applyFill="1" applyBorder="1">
      <alignment vertical="center"/>
    </xf>
    <xf numFmtId="9" fontId="13" fillId="0" borderId="0" xfId="28" applyFont="1" applyFill="1"/>
    <xf numFmtId="173" fontId="18" fillId="0" borderId="0" xfId="29" applyNumberFormat="1" applyFont="1" applyFill="1" applyBorder="1"/>
    <xf numFmtId="9" fontId="13" fillId="0" borderId="0" xfId="28" applyFont="1"/>
    <xf numFmtId="168" fontId="13" fillId="0" borderId="0" xfId="28" applyNumberFormat="1" applyFont="1"/>
    <xf numFmtId="168" fontId="6" fillId="0" borderId="0" xfId="28" applyNumberFormat="1" applyFont="1" applyFill="1" applyBorder="1" applyAlignment="1">
      <alignment vertical="center"/>
    </xf>
    <xf numFmtId="166" fontId="13" fillId="0" borderId="44" xfId="27" applyFill="1" applyBorder="1">
      <alignment horizontal="right"/>
    </xf>
    <xf numFmtId="166" fontId="13" fillId="0" borderId="47" xfId="27" applyFill="1" applyBorder="1">
      <alignment horizontal="right"/>
    </xf>
    <xf numFmtId="166" fontId="13" fillId="0" borderId="0" xfId="27" applyFill="1" applyBorder="1">
      <alignment horizontal="right"/>
    </xf>
    <xf numFmtId="166" fontId="13" fillId="0" borderId="48" xfId="27" applyFill="1" applyBorder="1">
      <alignment horizontal="right"/>
    </xf>
    <xf numFmtId="166" fontId="13" fillId="0" borderId="53" xfId="27" applyFill="1" applyBorder="1">
      <alignment horizontal="right"/>
    </xf>
    <xf numFmtId="166" fontId="13" fillId="14" borderId="43" xfId="27" applyFill="1" applyBorder="1">
      <alignment horizontal="right"/>
    </xf>
    <xf numFmtId="166" fontId="13" fillId="14" borderId="21" xfId="27" applyFill="1" applyBorder="1">
      <alignment horizontal="right"/>
    </xf>
    <xf numFmtId="0" fontId="13" fillId="0" borderId="21" xfId="0" applyFont="1" applyFill="1" applyBorder="1" applyAlignment="1">
      <alignment horizontal="left"/>
    </xf>
    <xf numFmtId="167" fontId="23" fillId="0" borderId="42" xfId="38" applyNumberFormat="1" applyFont="1" applyFill="1" applyBorder="1">
      <alignment horizontal="right"/>
    </xf>
    <xf numFmtId="167" fontId="23" fillId="0" borderId="21" xfId="38" applyNumberFormat="1" applyFont="1" applyFill="1" applyBorder="1">
      <alignment horizontal="right"/>
    </xf>
    <xf numFmtId="167" fontId="23" fillId="0" borderId="56" xfId="38" applyNumberFormat="1" applyFont="1" applyFill="1" applyBorder="1">
      <alignment horizontal="right"/>
    </xf>
    <xf numFmtId="166" fontId="13" fillId="0" borderId="21" xfId="27" applyFill="1" applyBorder="1">
      <alignment horizontal="right"/>
    </xf>
    <xf numFmtId="9" fontId="6" fillId="0" borderId="0" xfId="28" applyFont="1" applyFill="1" applyBorder="1" applyAlignment="1">
      <alignment horizontal="left"/>
    </xf>
    <xf numFmtId="168" fontId="6" fillId="0" borderId="0" xfId="0" applyNumberFormat="1" applyFont="1" applyFill="1" applyBorder="1" applyAlignment="1">
      <alignment horizontal="left"/>
    </xf>
    <xf numFmtId="9" fontId="6" fillId="0" borderId="0" xfId="0" applyNumberFormat="1" applyFont="1" applyFill="1" applyBorder="1" applyAlignment="1">
      <alignment horizontal="left"/>
    </xf>
    <xf numFmtId="16" fontId="6" fillId="0" borderId="0" xfId="0" quotePrefix="1" applyNumberFormat="1" applyFont="1" applyFill="1" applyBorder="1" applyAlignment="1">
      <alignment horizontal="left"/>
    </xf>
    <xf numFmtId="0" fontId="0" fillId="0" borderId="33" xfId="29" applyNumberFormat="1" applyFont="1" applyFill="1" applyBorder="1" applyAlignment="1">
      <alignment horizontal="center" vertical="center" wrapText="1"/>
    </xf>
    <xf numFmtId="16" fontId="34" fillId="0" borderId="0" xfId="29" applyNumberFormat="1" applyFont="1" applyFill="1" applyAlignment="1">
      <alignment horizontal="left" wrapText="1"/>
    </xf>
    <xf numFmtId="0" fontId="0" fillId="0" borderId="0" xfId="0" applyFont="1" applyFill="1" applyBorder="1" applyAlignment="1">
      <alignment vertical="center"/>
    </xf>
    <xf numFmtId="0" fontId="0" fillId="0" borderId="6" xfId="35" applyNumberFormat="1" applyFont="1" applyFill="1" applyBorder="1" applyAlignment="1">
      <alignment horizontal="left"/>
    </xf>
    <xf numFmtId="3" fontId="30" fillId="0" borderId="7" xfId="35" applyNumberFormat="1" applyFont="1" applyFill="1" applyBorder="1" applyAlignment="1">
      <alignment horizontal="right" vertical="center"/>
    </xf>
    <xf numFmtId="165" fontId="13" fillId="0" borderId="7" xfId="35" applyNumberFormat="1" applyFont="1" applyFill="1" applyBorder="1" applyAlignment="1">
      <alignment horizontal="right" vertical="center"/>
    </xf>
    <xf numFmtId="165" fontId="13" fillId="0" borderId="0" xfId="35" applyNumberFormat="1" applyFont="1" applyFill="1" applyBorder="1"/>
    <xf numFmtId="168" fontId="13" fillId="0" borderId="0" xfId="30" applyNumberFormat="1" applyFont="1" applyFill="1" applyBorder="1"/>
    <xf numFmtId="168" fontId="13" fillId="0" borderId="0" xfId="28" applyNumberFormat="1" applyFont="1" applyBorder="1"/>
    <xf numFmtId="0" fontId="0" fillId="0" borderId="10" xfId="35" applyNumberFormat="1" applyFont="1" applyFill="1" applyBorder="1" applyAlignment="1">
      <alignment horizontal="left" vertical="center"/>
    </xf>
    <xf numFmtId="0" fontId="23" fillId="0" borderId="0" xfId="35" applyFont="1" applyBorder="1" applyAlignment="1"/>
    <xf numFmtId="168" fontId="6" fillId="0" borderId="0" xfId="0" applyNumberFormat="1" applyFont="1" applyFill="1" applyBorder="1">
      <alignment vertical="center"/>
    </xf>
    <xf numFmtId="168" fontId="30" fillId="10" borderId="0" xfId="28" applyNumberFormat="1" applyFont="1" applyFill="1" applyBorder="1" applyAlignment="1">
      <alignment horizontal="right" vertical="center"/>
    </xf>
    <xf numFmtId="0" fontId="6" fillId="0" borderId="3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left"/>
    </xf>
    <xf numFmtId="0" fontId="8" fillId="2" borderId="3" xfId="37" applyFont="1" applyFill="1" applyBorder="1" applyAlignment="1">
      <alignment horizontal="center" vertical="center"/>
    </xf>
    <xf numFmtId="0" fontId="8" fillId="2" borderId="4" xfId="37" applyFont="1" applyFill="1" applyBorder="1" applyAlignment="1">
      <alignment horizontal="center" vertical="center"/>
    </xf>
    <xf numFmtId="0" fontId="8" fillId="2" borderId="17" xfId="37" applyFont="1" applyFill="1" applyBorder="1" applyAlignment="1">
      <alignment horizontal="center" vertical="center" wrapText="1"/>
    </xf>
    <xf numFmtId="0" fontId="8" fillId="2" borderId="3" xfId="37" applyFont="1" applyFill="1" applyBorder="1" applyAlignment="1">
      <alignment horizontal="center" vertical="center" wrapText="1"/>
    </xf>
    <xf numFmtId="0" fontId="8" fillId="2" borderId="18" xfId="37" applyFont="1" applyFill="1" applyBorder="1" applyAlignment="1">
      <alignment horizontal="center" vertical="center" wrapText="1"/>
    </xf>
    <xf numFmtId="0" fontId="18" fillId="0" borderId="0" xfId="37" applyFont="1" applyBorder="1" applyAlignment="1">
      <alignment horizontal="left"/>
    </xf>
    <xf numFmtId="0" fontId="22" fillId="0" borderId="21" xfId="37" applyFont="1" applyBorder="1" applyAlignment="1">
      <alignment horizontal="left"/>
    </xf>
    <xf numFmtId="0" fontId="0" fillId="0" borderId="0" xfId="37" applyFont="1" applyBorder="1" applyAlignment="1">
      <alignment horizontal="left"/>
    </xf>
    <xf numFmtId="0" fontId="13" fillId="0" borderId="0" xfId="37" applyFont="1" applyBorder="1" applyAlignment="1">
      <alignment horizontal="left"/>
    </xf>
    <xf numFmtId="0" fontId="8" fillId="13" borderId="33" xfId="29" applyNumberFormat="1" applyFont="1" applyFill="1" applyBorder="1" applyAlignment="1">
      <alignment horizontal="center" vertical="center" wrapText="1"/>
    </xf>
    <xf numFmtId="0" fontId="8" fillId="12" borderId="32" xfId="29" applyFont="1" applyFill="1" applyBorder="1" applyAlignment="1">
      <alignment horizontal="center" vertical="center"/>
    </xf>
    <xf numFmtId="0" fontId="13" fillId="0" borderId="33" xfId="29" applyFont="1" applyBorder="1" applyAlignment="1">
      <alignment horizontal="center" vertical="center"/>
    </xf>
    <xf numFmtId="0" fontId="8" fillId="12" borderId="36" xfId="29" applyFont="1" applyFill="1" applyBorder="1" applyAlignment="1">
      <alignment horizontal="center" vertical="center" wrapText="1"/>
    </xf>
    <xf numFmtId="0" fontId="8" fillId="12" borderId="34" xfId="29" applyFont="1" applyFill="1" applyBorder="1" applyAlignment="1">
      <alignment horizontal="center" vertical="center" wrapText="1"/>
    </xf>
    <xf numFmtId="1" fontId="30" fillId="0" borderId="7" xfId="35" applyNumberFormat="1" applyFont="1" applyFill="1" applyBorder="1" applyAlignment="1">
      <alignment horizontal="center" vertical="center"/>
    </xf>
    <xf numFmtId="0" fontId="30" fillId="0" borderId="15" xfId="35" applyNumberFormat="1" applyFont="1" applyFill="1" applyBorder="1" applyAlignment="1">
      <alignment vertical="center"/>
    </xf>
    <xf numFmtId="0" fontId="13" fillId="0" borderId="0" xfId="35" applyFont="1" applyFill="1" applyBorder="1" applyAlignment="1">
      <alignment horizontal="left"/>
    </xf>
  </cellXfs>
  <cellStyles count="40">
    <cellStyle name="Normal" xfId="0" builtinId="0" customBuiltin="1"/>
    <cellStyle name="Normal 10" xfId="3"/>
    <cellStyle name="Normal 10 2" xfId="4"/>
    <cellStyle name="Normal 11" xfId="5"/>
    <cellStyle name="Normal 12" xfId="6"/>
    <cellStyle name="Normal 13" xfId="29"/>
    <cellStyle name="Normal 14" xfId="34"/>
    <cellStyle name="Normal 15" xfId="35"/>
    <cellStyle name="Normal 16" xfId="37"/>
    <cellStyle name="Normal 2" xfId="1"/>
    <cellStyle name="Normal 2 2" xfId="2"/>
    <cellStyle name="Normal 2 2 2" xfId="7"/>
    <cellStyle name="Normal 2 3" xfId="31"/>
    <cellStyle name="Normal 3" xfId="8"/>
    <cellStyle name="Normal 3 2" xfId="9"/>
    <cellStyle name="Normal 3 2 2" xfId="10"/>
    <cellStyle name="Normal 4" xfId="11"/>
    <cellStyle name="Normal 4 2" xfId="12"/>
    <cellStyle name="Normal 4 2 2" xfId="13"/>
    <cellStyle name="Normal 4 3" xfId="14"/>
    <cellStyle name="Normal 5" xfId="15"/>
    <cellStyle name="Normal 5 2" xfId="16"/>
    <cellStyle name="Normal 5 2 2" xfId="17"/>
    <cellStyle name="Normal 5 3" xfId="18"/>
    <cellStyle name="Normal 5 4" xfId="39"/>
    <cellStyle name="Normal 6" xfId="19"/>
    <cellStyle name="Normal 7" xfId="20"/>
    <cellStyle name="Normal 7 2" xfId="21"/>
    <cellStyle name="Normal 8" xfId="22"/>
    <cellStyle name="Normal 8 2" xfId="23"/>
    <cellStyle name="Normal 9" xfId="24"/>
    <cellStyle name="Normal 9 2" xfId="25"/>
    <cellStyle name="Normal 9 3" xfId="26"/>
    <cellStyle name="Normal_Tables_and_Graphs" xfId="36"/>
    <cellStyle name="NumberCellStyle" xfId="27"/>
    <cellStyle name="NumberCellStyle 2" xfId="38"/>
    <cellStyle name="Percent" xfId="28" builtinId="5"/>
    <cellStyle name="Percent 2" xfId="30"/>
    <cellStyle name="Percent 3" xfId="32"/>
    <cellStyle name="Percent 4" xfId="3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Modal split of inland freight transport, 2018</a:t>
            </a:r>
          </a:p>
          <a:p>
            <a:pPr algn="l">
              <a:defRPr sz="1800" b="1"/>
            </a:pPr>
            <a:r>
              <a:rPr lang="en-US" sz="1600" b="0"/>
              <a:t>(% share in tonne-kilometres)</a:t>
            </a:r>
          </a:p>
        </c:rich>
      </c:tx>
      <c:layout>
        <c:manualLayout>
          <c:xMode val="edge"/>
          <c:yMode val="edge"/>
          <c:x val="5.3333333333333332E-3"/>
          <c:y val="7.85625041272378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607609984799393"/>
          <c:w val="0.97066666666666668"/>
          <c:h val="0.696504540773553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Figure_1!$D$5</c:f>
              <c:strCache>
                <c:ptCount val="1"/>
                <c:pt idx="0">
                  <c:v>Road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Figure_1!$C$6:$C$39</c:f>
              <c:strCache>
                <c:ptCount val="34"/>
                <c:pt idx="0">
                  <c:v>EU-27 (¹)</c:v>
                </c:pt>
                <c:pt idx="2">
                  <c:v>Cyprus</c:v>
                </c:pt>
                <c:pt idx="3">
                  <c:v>Malta</c:v>
                </c:pt>
                <c:pt idx="4">
                  <c:v>Ireland</c:v>
                </c:pt>
                <c:pt idx="5">
                  <c:v>Greece</c:v>
                </c:pt>
                <c:pt idx="6">
                  <c:v>Spain</c:v>
                </c:pt>
                <c:pt idx="7">
                  <c:v>Denmark</c:v>
                </c:pt>
                <c:pt idx="8">
                  <c:v>France</c:v>
                </c:pt>
                <c:pt idx="9">
                  <c:v>Italy</c:v>
                </c:pt>
                <c:pt idx="10">
                  <c:v>Portugal</c:v>
                </c:pt>
                <c:pt idx="11">
                  <c:v>Luxembourg</c:v>
                </c:pt>
                <c:pt idx="12">
                  <c:v>Croatia</c:v>
                </c:pt>
                <c:pt idx="13">
                  <c:v>Poland</c:v>
                </c:pt>
                <c:pt idx="14">
                  <c:v>Germany</c:v>
                </c:pt>
                <c:pt idx="15">
                  <c:v>Czechia</c:v>
                </c:pt>
                <c:pt idx="16">
                  <c:v>Belgium (¹)</c:v>
                </c:pt>
                <c:pt idx="17">
                  <c:v>Finland (¹)</c:v>
                </c:pt>
                <c:pt idx="18">
                  <c:v>Hungary</c:v>
                </c:pt>
                <c:pt idx="19">
                  <c:v>Sweden</c:v>
                </c:pt>
                <c:pt idx="20">
                  <c:v>Austria</c:v>
                </c:pt>
                <c:pt idx="21">
                  <c:v>Slovenia</c:v>
                </c:pt>
                <c:pt idx="22">
                  <c:v>Slovakia</c:v>
                </c:pt>
                <c:pt idx="23">
                  <c:v>Bulgaria</c:v>
                </c:pt>
                <c:pt idx="24">
                  <c:v>Estonia</c:v>
                </c:pt>
                <c:pt idx="25">
                  <c:v>Netherlands</c:v>
                </c:pt>
                <c:pt idx="26">
                  <c:v>Romania</c:v>
                </c:pt>
                <c:pt idx="27">
                  <c:v>Lithuania</c:v>
                </c:pt>
                <c:pt idx="28">
                  <c:v>Latvia</c:v>
                </c:pt>
                <c:pt idx="30">
                  <c:v>United Kingdom</c:v>
                </c:pt>
                <c:pt idx="32">
                  <c:v>Norway</c:v>
                </c:pt>
                <c:pt idx="33">
                  <c:v>Switzerland (¹)</c:v>
                </c:pt>
              </c:strCache>
            </c:strRef>
          </c:cat>
          <c:val>
            <c:numRef>
              <c:f>Figure_1!$D$6:$D$39</c:f>
              <c:numCache>
                <c:formatCode>#\,##0_i</c:formatCode>
                <c:ptCount val="34"/>
                <c:pt idx="0">
                  <c:v>75.3</c:v>
                </c:pt>
                <c:pt idx="2">
                  <c:v>100</c:v>
                </c:pt>
                <c:pt idx="3">
                  <c:v>100</c:v>
                </c:pt>
                <c:pt idx="4">
                  <c:v>99.2</c:v>
                </c:pt>
                <c:pt idx="5">
                  <c:v>97.9</c:v>
                </c:pt>
                <c:pt idx="6">
                  <c:v>95</c:v>
                </c:pt>
                <c:pt idx="7">
                  <c:v>88.2</c:v>
                </c:pt>
                <c:pt idx="8">
                  <c:v>87.8</c:v>
                </c:pt>
                <c:pt idx="9">
                  <c:v>86.8</c:v>
                </c:pt>
                <c:pt idx="10">
                  <c:v>85.8</c:v>
                </c:pt>
                <c:pt idx="11">
                  <c:v>84.3</c:v>
                </c:pt>
                <c:pt idx="12">
                  <c:v>73.599999999999994</c:v>
                </c:pt>
                <c:pt idx="13">
                  <c:v>73.099999999999994</c:v>
                </c:pt>
                <c:pt idx="14">
                  <c:v>72.8</c:v>
                </c:pt>
                <c:pt idx="15">
                  <c:v>72.400000000000006</c:v>
                </c:pt>
                <c:pt idx="16">
                  <c:v>72.099999999999994</c:v>
                </c:pt>
                <c:pt idx="17">
                  <c:v>70.7</c:v>
                </c:pt>
                <c:pt idx="18">
                  <c:v>68.900000000000006</c:v>
                </c:pt>
                <c:pt idx="19">
                  <c:v>68.900000000000006</c:v>
                </c:pt>
                <c:pt idx="20">
                  <c:v>66.3</c:v>
                </c:pt>
                <c:pt idx="21">
                  <c:v>64.7</c:v>
                </c:pt>
                <c:pt idx="22">
                  <c:v>64.400000000000006</c:v>
                </c:pt>
                <c:pt idx="23">
                  <c:v>56.2</c:v>
                </c:pt>
                <c:pt idx="24">
                  <c:v>53.8</c:v>
                </c:pt>
                <c:pt idx="25">
                  <c:v>50.4</c:v>
                </c:pt>
                <c:pt idx="26">
                  <c:v>44</c:v>
                </c:pt>
                <c:pt idx="27">
                  <c:v>32.1</c:v>
                </c:pt>
                <c:pt idx="28">
                  <c:v>24.2</c:v>
                </c:pt>
                <c:pt idx="30">
                  <c:v>90.5</c:v>
                </c:pt>
                <c:pt idx="32">
                  <c:v>84.5</c:v>
                </c:pt>
                <c:pt idx="33">
                  <c:v>65.2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8B-40B9-8C42-4EA5240DCCFD}"/>
            </c:ext>
          </c:extLst>
        </c:ser>
        <c:ser>
          <c:idx val="1"/>
          <c:order val="1"/>
          <c:tx>
            <c:strRef>
              <c:f>Figure_1!$E$5</c:f>
              <c:strCache>
                <c:ptCount val="1"/>
                <c:pt idx="0">
                  <c:v>Railway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Figure_1!$C$6:$C$39</c:f>
              <c:strCache>
                <c:ptCount val="34"/>
                <c:pt idx="0">
                  <c:v>EU-27 (¹)</c:v>
                </c:pt>
                <c:pt idx="2">
                  <c:v>Cyprus</c:v>
                </c:pt>
                <c:pt idx="3">
                  <c:v>Malta</c:v>
                </c:pt>
                <c:pt idx="4">
                  <c:v>Ireland</c:v>
                </c:pt>
                <c:pt idx="5">
                  <c:v>Greece</c:v>
                </c:pt>
                <c:pt idx="6">
                  <c:v>Spain</c:v>
                </c:pt>
                <c:pt idx="7">
                  <c:v>Denmark</c:v>
                </c:pt>
                <c:pt idx="8">
                  <c:v>France</c:v>
                </c:pt>
                <c:pt idx="9">
                  <c:v>Italy</c:v>
                </c:pt>
                <c:pt idx="10">
                  <c:v>Portugal</c:v>
                </c:pt>
                <c:pt idx="11">
                  <c:v>Luxembourg</c:v>
                </c:pt>
                <c:pt idx="12">
                  <c:v>Croatia</c:v>
                </c:pt>
                <c:pt idx="13">
                  <c:v>Poland</c:v>
                </c:pt>
                <c:pt idx="14">
                  <c:v>Germany</c:v>
                </c:pt>
                <c:pt idx="15">
                  <c:v>Czechia</c:v>
                </c:pt>
                <c:pt idx="16">
                  <c:v>Belgium (¹)</c:v>
                </c:pt>
                <c:pt idx="17">
                  <c:v>Finland (¹)</c:v>
                </c:pt>
                <c:pt idx="18">
                  <c:v>Hungary</c:v>
                </c:pt>
                <c:pt idx="19">
                  <c:v>Sweden</c:v>
                </c:pt>
                <c:pt idx="20">
                  <c:v>Austria</c:v>
                </c:pt>
                <c:pt idx="21">
                  <c:v>Slovenia</c:v>
                </c:pt>
                <c:pt idx="22">
                  <c:v>Slovakia</c:v>
                </c:pt>
                <c:pt idx="23">
                  <c:v>Bulgaria</c:v>
                </c:pt>
                <c:pt idx="24">
                  <c:v>Estonia</c:v>
                </c:pt>
                <c:pt idx="25">
                  <c:v>Netherlands</c:v>
                </c:pt>
                <c:pt idx="26">
                  <c:v>Romania</c:v>
                </c:pt>
                <c:pt idx="27">
                  <c:v>Lithuania</c:v>
                </c:pt>
                <c:pt idx="28">
                  <c:v>Latvia</c:v>
                </c:pt>
                <c:pt idx="30">
                  <c:v>United Kingdom</c:v>
                </c:pt>
                <c:pt idx="32">
                  <c:v>Norway</c:v>
                </c:pt>
                <c:pt idx="33">
                  <c:v>Switzerland (¹)</c:v>
                </c:pt>
              </c:strCache>
            </c:strRef>
          </c:cat>
          <c:val>
            <c:numRef>
              <c:f>Figure_1!$E$6:$E$39</c:f>
              <c:numCache>
                <c:formatCode>#\,##0_i</c:formatCode>
                <c:ptCount val="34"/>
                <c:pt idx="0">
                  <c:v>18.7</c:v>
                </c:pt>
                <c:pt idx="2">
                  <c:v>0</c:v>
                </c:pt>
                <c:pt idx="3">
                  <c:v>0</c:v>
                </c:pt>
                <c:pt idx="4">
                  <c:v>0.8</c:v>
                </c:pt>
                <c:pt idx="5">
                  <c:v>2.1</c:v>
                </c:pt>
                <c:pt idx="6">
                  <c:v>5</c:v>
                </c:pt>
                <c:pt idx="7">
                  <c:v>11.8</c:v>
                </c:pt>
                <c:pt idx="8">
                  <c:v>9.9</c:v>
                </c:pt>
                <c:pt idx="9">
                  <c:v>13.1</c:v>
                </c:pt>
                <c:pt idx="10">
                  <c:v>14.2</c:v>
                </c:pt>
                <c:pt idx="11">
                  <c:v>8.1999999999999993</c:v>
                </c:pt>
                <c:pt idx="12">
                  <c:v>21.2</c:v>
                </c:pt>
                <c:pt idx="13">
                  <c:v>26.8</c:v>
                </c:pt>
                <c:pt idx="14">
                  <c:v>19.8</c:v>
                </c:pt>
                <c:pt idx="15">
                  <c:v>27.6</c:v>
                </c:pt>
                <c:pt idx="16">
                  <c:v>11.7</c:v>
                </c:pt>
                <c:pt idx="17">
                  <c:v>29</c:v>
                </c:pt>
                <c:pt idx="18">
                  <c:v>27</c:v>
                </c:pt>
                <c:pt idx="19">
                  <c:v>31.1</c:v>
                </c:pt>
                <c:pt idx="20">
                  <c:v>31.5</c:v>
                </c:pt>
                <c:pt idx="21">
                  <c:v>35.299999999999997</c:v>
                </c:pt>
                <c:pt idx="22">
                  <c:v>32.6</c:v>
                </c:pt>
                <c:pt idx="23">
                  <c:v>19.3</c:v>
                </c:pt>
                <c:pt idx="24">
                  <c:v>46.2</c:v>
                </c:pt>
                <c:pt idx="25">
                  <c:v>6.4</c:v>
                </c:pt>
                <c:pt idx="26">
                  <c:v>28.9</c:v>
                </c:pt>
                <c:pt idx="27">
                  <c:v>67.900000000000006</c:v>
                </c:pt>
                <c:pt idx="28">
                  <c:v>75.8</c:v>
                </c:pt>
                <c:pt idx="30">
                  <c:v>9.4</c:v>
                </c:pt>
                <c:pt idx="32">
                  <c:v>15.5</c:v>
                </c:pt>
                <c:pt idx="33">
                  <c:v>34.700000000000003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8B-40B9-8C42-4EA5240DCCFD}"/>
            </c:ext>
          </c:extLst>
        </c:ser>
        <c:ser>
          <c:idx val="2"/>
          <c:order val="2"/>
          <c:tx>
            <c:strRef>
              <c:f>Figure_1!$F$5</c:f>
              <c:strCache>
                <c:ptCount val="1"/>
                <c:pt idx="0">
                  <c:v>Inland waterways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Figure_1!$C$6:$C$39</c:f>
              <c:strCache>
                <c:ptCount val="34"/>
                <c:pt idx="0">
                  <c:v>EU-27 (¹)</c:v>
                </c:pt>
                <c:pt idx="2">
                  <c:v>Cyprus</c:v>
                </c:pt>
                <c:pt idx="3">
                  <c:v>Malta</c:v>
                </c:pt>
                <c:pt idx="4">
                  <c:v>Ireland</c:v>
                </c:pt>
                <c:pt idx="5">
                  <c:v>Greece</c:v>
                </c:pt>
                <c:pt idx="6">
                  <c:v>Spain</c:v>
                </c:pt>
                <c:pt idx="7">
                  <c:v>Denmark</c:v>
                </c:pt>
                <c:pt idx="8">
                  <c:v>France</c:v>
                </c:pt>
                <c:pt idx="9">
                  <c:v>Italy</c:v>
                </c:pt>
                <c:pt idx="10">
                  <c:v>Portugal</c:v>
                </c:pt>
                <c:pt idx="11">
                  <c:v>Luxembourg</c:v>
                </c:pt>
                <c:pt idx="12">
                  <c:v>Croatia</c:v>
                </c:pt>
                <c:pt idx="13">
                  <c:v>Poland</c:v>
                </c:pt>
                <c:pt idx="14">
                  <c:v>Germany</c:v>
                </c:pt>
                <c:pt idx="15">
                  <c:v>Czechia</c:v>
                </c:pt>
                <c:pt idx="16">
                  <c:v>Belgium (¹)</c:v>
                </c:pt>
                <c:pt idx="17">
                  <c:v>Finland (¹)</c:v>
                </c:pt>
                <c:pt idx="18">
                  <c:v>Hungary</c:v>
                </c:pt>
                <c:pt idx="19">
                  <c:v>Sweden</c:v>
                </c:pt>
                <c:pt idx="20">
                  <c:v>Austria</c:v>
                </c:pt>
                <c:pt idx="21">
                  <c:v>Slovenia</c:v>
                </c:pt>
                <c:pt idx="22">
                  <c:v>Slovakia</c:v>
                </c:pt>
                <c:pt idx="23">
                  <c:v>Bulgaria</c:v>
                </c:pt>
                <c:pt idx="24">
                  <c:v>Estonia</c:v>
                </c:pt>
                <c:pt idx="25">
                  <c:v>Netherlands</c:v>
                </c:pt>
                <c:pt idx="26">
                  <c:v>Romania</c:v>
                </c:pt>
                <c:pt idx="27">
                  <c:v>Lithuania</c:v>
                </c:pt>
                <c:pt idx="28">
                  <c:v>Latvia</c:v>
                </c:pt>
                <c:pt idx="30">
                  <c:v>United Kingdom</c:v>
                </c:pt>
                <c:pt idx="32">
                  <c:v>Norway</c:v>
                </c:pt>
                <c:pt idx="33">
                  <c:v>Switzerland (¹)</c:v>
                </c:pt>
              </c:strCache>
            </c:strRef>
          </c:cat>
          <c:val>
            <c:numRef>
              <c:f>Figure_1!$F$6:$F$39</c:f>
              <c:numCache>
                <c:formatCode>#\,##0_i</c:formatCode>
                <c:ptCount val="34"/>
                <c:pt idx="0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2.2999999999999998</c:v>
                </c:pt>
                <c:pt idx="9">
                  <c:v>0</c:v>
                </c:pt>
                <c:pt idx="10">
                  <c:v>0</c:v>
                </c:pt>
                <c:pt idx="11">
                  <c:v>7.5</c:v>
                </c:pt>
                <c:pt idx="12">
                  <c:v>5.2</c:v>
                </c:pt>
                <c:pt idx="13">
                  <c:v>0.1</c:v>
                </c:pt>
                <c:pt idx="14">
                  <c:v>7.4</c:v>
                </c:pt>
                <c:pt idx="15">
                  <c:v>0</c:v>
                </c:pt>
                <c:pt idx="16">
                  <c:v>16.100000000000001</c:v>
                </c:pt>
                <c:pt idx="17">
                  <c:v>0.4</c:v>
                </c:pt>
                <c:pt idx="18">
                  <c:v>4.0999999999999996</c:v>
                </c:pt>
                <c:pt idx="19">
                  <c:v>0</c:v>
                </c:pt>
                <c:pt idx="20">
                  <c:v>2.1</c:v>
                </c:pt>
                <c:pt idx="21">
                  <c:v>0</c:v>
                </c:pt>
                <c:pt idx="22">
                  <c:v>3</c:v>
                </c:pt>
                <c:pt idx="23">
                  <c:v>24.5</c:v>
                </c:pt>
                <c:pt idx="24">
                  <c:v>0</c:v>
                </c:pt>
                <c:pt idx="25">
                  <c:v>43.2</c:v>
                </c:pt>
                <c:pt idx="26">
                  <c:v>27.1</c:v>
                </c:pt>
                <c:pt idx="27">
                  <c:v>0</c:v>
                </c:pt>
                <c:pt idx="28">
                  <c:v>0</c:v>
                </c:pt>
                <c:pt idx="30">
                  <c:v>0.1</c:v>
                </c:pt>
                <c:pt idx="32">
                  <c:v>0</c:v>
                </c:pt>
                <c:pt idx="3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8B-40B9-8C42-4EA5240DC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95986552"/>
        <c:axId val="495985376"/>
      </c:barChart>
      <c:catAx>
        <c:axId val="49598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985376"/>
        <c:crosses val="autoZero"/>
        <c:auto val="1"/>
        <c:lblAlgn val="ctr"/>
        <c:lblOffset val="100"/>
        <c:tickMarkSkip val="1"/>
        <c:noMultiLvlLbl val="0"/>
      </c:catAx>
      <c:valAx>
        <c:axId val="49598537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98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77364829396327"/>
          <c:y val="0.83418532925653732"/>
          <c:w val="0.33645270341207351"/>
          <c:h val="3.78590851581975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42890759344737"/>
          <c:y val="3.7368871125336454E-2"/>
          <c:w val="0.88790897627264997"/>
          <c:h val="0.68066485166598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Figure_2!$P$42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Figure_2!$O$43:$O$61</c:f>
              <c:strCache>
                <c:ptCount val="19"/>
                <c:pt idx="0">
                  <c:v>Germany</c:v>
                </c:pt>
                <c:pt idx="1">
                  <c:v>Poland</c:v>
                </c:pt>
                <c:pt idx="2">
                  <c:v>France</c:v>
                </c:pt>
                <c:pt idx="3">
                  <c:v>Sweden</c:v>
                </c:pt>
                <c:pt idx="4">
                  <c:v>Austria</c:v>
                </c:pt>
                <c:pt idx="5">
                  <c:v>Italy</c:v>
                </c:pt>
                <c:pt idx="6">
                  <c:v>Latvia</c:v>
                </c:pt>
                <c:pt idx="7">
                  <c:v>Lithuania</c:v>
                </c:pt>
                <c:pt idx="8">
                  <c:v>Czechia</c:v>
                </c:pt>
                <c:pt idx="9">
                  <c:v>Romania</c:v>
                </c:pt>
                <c:pt idx="10">
                  <c:v>Finland</c:v>
                </c:pt>
                <c:pt idx="11">
                  <c:v>Hungary</c:v>
                </c:pt>
                <c:pt idx="12">
                  <c:v>Spain</c:v>
                </c:pt>
                <c:pt idx="14">
                  <c:v>United Kingdom</c:v>
                </c:pt>
                <c:pt idx="16">
                  <c:v>Switzerland</c:v>
                </c:pt>
                <c:pt idx="18">
                  <c:v>Turkey</c:v>
                </c:pt>
              </c:strCache>
            </c:strRef>
          </c:cat>
          <c:val>
            <c:numRef>
              <c:f>Figure_2!$P$43:$P$61</c:f>
              <c:numCache>
                <c:formatCode>#\ ###\ ###\ ##0</c:formatCode>
                <c:ptCount val="19"/>
                <c:pt idx="0">
                  <c:v>112231.61199999999</c:v>
                </c:pt>
                <c:pt idx="1">
                  <c:v>53553.688000000002</c:v>
                </c:pt>
                <c:pt idx="2">
                  <c:v>33441.593000000001</c:v>
                </c:pt>
                <c:pt idx="3">
                  <c:v>21838.175999999999</c:v>
                </c:pt>
                <c:pt idx="4">
                  <c:v>22256.282999999999</c:v>
                </c:pt>
                <c:pt idx="5">
                  <c:v>22063.605</c:v>
                </c:pt>
                <c:pt idx="6">
                  <c:v>15013.686</c:v>
                </c:pt>
                <c:pt idx="7">
                  <c:v>15413.521000000001</c:v>
                </c:pt>
                <c:pt idx="8">
                  <c:v>15842.778</c:v>
                </c:pt>
                <c:pt idx="9">
                  <c:v>13782.198</c:v>
                </c:pt>
                <c:pt idx="10">
                  <c:v>10318.522999999999</c:v>
                </c:pt>
                <c:pt idx="11">
                  <c:v>13355.626</c:v>
                </c:pt>
                <c:pt idx="12">
                  <c:v>10120.817999999999</c:v>
                </c:pt>
                <c:pt idx="14">
                  <c:v>17166.93</c:v>
                </c:pt>
                <c:pt idx="16">
                  <c:v>10744.815000000001</c:v>
                </c:pt>
                <c:pt idx="18">
                  <c:v>12675.538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B6-4D28-87CF-B5007F72CBBA}"/>
            </c:ext>
          </c:extLst>
        </c:ser>
        <c:ser>
          <c:idx val="1"/>
          <c:order val="1"/>
          <c:tx>
            <c:strRef>
              <c:f>Figure_2!$Q$42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Figure_2!$O$43:$O$61</c:f>
              <c:strCache>
                <c:ptCount val="19"/>
                <c:pt idx="0">
                  <c:v>Germany</c:v>
                </c:pt>
                <c:pt idx="1">
                  <c:v>Poland</c:v>
                </c:pt>
                <c:pt idx="2">
                  <c:v>France</c:v>
                </c:pt>
                <c:pt idx="3">
                  <c:v>Sweden</c:v>
                </c:pt>
                <c:pt idx="4">
                  <c:v>Austria</c:v>
                </c:pt>
                <c:pt idx="5">
                  <c:v>Italy</c:v>
                </c:pt>
                <c:pt idx="6">
                  <c:v>Latvia</c:v>
                </c:pt>
                <c:pt idx="7">
                  <c:v>Lithuania</c:v>
                </c:pt>
                <c:pt idx="8">
                  <c:v>Czechia</c:v>
                </c:pt>
                <c:pt idx="9">
                  <c:v>Romania</c:v>
                </c:pt>
                <c:pt idx="10">
                  <c:v>Finland</c:v>
                </c:pt>
                <c:pt idx="11">
                  <c:v>Hungary</c:v>
                </c:pt>
                <c:pt idx="12">
                  <c:v>Spain</c:v>
                </c:pt>
                <c:pt idx="14">
                  <c:v>United Kingdom</c:v>
                </c:pt>
                <c:pt idx="16">
                  <c:v>Switzerland</c:v>
                </c:pt>
                <c:pt idx="18">
                  <c:v>Turkey</c:v>
                </c:pt>
              </c:strCache>
            </c:strRef>
          </c:cat>
          <c:val>
            <c:numRef>
              <c:f>Figure_2!$Q$43:$Q$61</c:f>
              <c:numCache>
                <c:formatCode>#\ ###\ ###\ ##0</c:formatCode>
                <c:ptCount val="19"/>
                <c:pt idx="0">
                  <c:v>117357.226</c:v>
                </c:pt>
                <c:pt idx="1">
                  <c:v>58010.535000000003</c:v>
                </c:pt>
                <c:pt idx="2">
                  <c:v>32038.921999999999</c:v>
                </c:pt>
                <c:pt idx="3">
                  <c:v>23862.683000000001</c:v>
                </c:pt>
                <c:pt idx="4">
                  <c:v>21996.241000000002</c:v>
                </c:pt>
                <c:pt idx="5">
                  <c:v>21796.881000000001</c:v>
                </c:pt>
                <c:pt idx="6">
                  <c:v>17858.758000000002</c:v>
                </c:pt>
                <c:pt idx="7">
                  <c:v>16884.825000000001</c:v>
                </c:pt>
                <c:pt idx="8">
                  <c:v>16564.189999999999</c:v>
                </c:pt>
                <c:pt idx="9">
                  <c:v>13019.895</c:v>
                </c:pt>
                <c:pt idx="10">
                  <c:v>11030.337</c:v>
                </c:pt>
                <c:pt idx="11">
                  <c:v>10584.08</c:v>
                </c:pt>
                <c:pt idx="12">
                  <c:v>10365.091</c:v>
                </c:pt>
                <c:pt idx="14">
                  <c:v>17205.692999999999</c:v>
                </c:pt>
                <c:pt idx="16">
                  <c:v>11138.316000000001</c:v>
                </c:pt>
                <c:pt idx="18">
                  <c:v>12637.491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B6-4D28-87CF-B5007F72C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986944"/>
        <c:axId val="495990472"/>
      </c:barChart>
      <c:catAx>
        <c:axId val="49598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990472"/>
        <c:crosses val="autoZero"/>
        <c:auto val="1"/>
        <c:lblAlgn val="ctr"/>
        <c:lblOffset val="100"/>
        <c:tickMarkSkip val="1"/>
        <c:noMultiLvlLbl val="0"/>
      </c:catAx>
      <c:valAx>
        <c:axId val="495990472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###\ ###\ 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98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97165382960675E-2"/>
          <c:y val="3.0696132149143157E-2"/>
          <c:w val="0.89700211896460713"/>
          <c:h val="0.67910767550602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Figure_2!$P$42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Figure_2!$O$63:$O$78</c:f>
              <c:strCache>
                <c:ptCount val="16"/>
                <c:pt idx="0">
                  <c:v>Slovakia</c:v>
                </c:pt>
                <c:pt idx="1">
                  <c:v>Netherlands</c:v>
                </c:pt>
                <c:pt idx="2">
                  <c:v>Slovenia</c:v>
                </c:pt>
                <c:pt idx="3">
                  <c:v>Bulgaria</c:v>
                </c:pt>
                <c:pt idx="4">
                  <c:v>Portugal</c:v>
                </c:pt>
                <c:pt idx="5">
                  <c:v>Denmark</c:v>
                </c:pt>
                <c:pt idx="6">
                  <c:v>Estonia</c:v>
                </c:pt>
                <c:pt idx="7">
                  <c:v>Croatia</c:v>
                </c:pt>
                <c:pt idx="8">
                  <c:v>Greece</c:v>
                </c:pt>
                <c:pt idx="9">
                  <c:v>Luxembourg</c:v>
                </c:pt>
                <c:pt idx="10">
                  <c:v>Ireland</c:v>
                </c:pt>
                <c:pt idx="12">
                  <c:v>Norway</c:v>
                </c:pt>
                <c:pt idx="14">
                  <c:v>Montenegro</c:v>
                </c:pt>
                <c:pt idx="15">
                  <c:v>North Macedonia</c:v>
                </c:pt>
              </c:strCache>
            </c:strRef>
          </c:cat>
          <c:val>
            <c:numRef>
              <c:f>Figure_2!$P$63:$P$78</c:f>
              <c:numCache>
                <c:formatCode>#\ ###\ ###\ ##0</c:formatCode>
                <c:ptCount val="16"/>
                <c:pt idx="0">
                  <c:v>8476.9629999999997</c:v>
                </c:pt>
                <c:pt idx="1">
                  <c:v>6466.933</c:v>
                </c:pt>
                <c:pt idx="2">
                  <c:v>4447.41</c:v>
                </c:pt>
                <c:pt idx="3">
                  <c:v>3129.8429999999998</c:v>
                </c:pt>
                <c:pt idx="4">
                  <c:v>2750.6979999999999</c:v>
                </c:pt>
                <c:pt idx="5">
                  <c:v>2653.3890000000001</c:v>
                </c:pt>
                <c:pt idx="6">
                  <c:v>2324.7460000000001</c:v>
                </c:pt>
                <c:pt idx="7">
                  <c:v>2509.442</c:v>
                </c:pt>
                <c:pt idx="8">
                  <c:v>357.63400000000001</c:v>
                </c:pt>
                <c:pt idx="9">
                  <c:v>213.298</c:v>
                </c:pt>
                <c:pt idx="10">
                  <c:v>100.399</c:v>
                </c:pt>
                <c:pt idx="12">
                  <c:v>4039.8009999999999</c:v>
                </c:pt>
                <c:pt idx="14">
                  <c:v>168.91800000000001</c:v>
                </c:pt>
                <c:pt idx="15">
                  <c:v>276.62700000000001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E4-41FB-A762-83BDDFB1E5EE}"/>
            </c:ext>
          </c:extLst>
        </c:ser>
        <c:ser>
          <c:idx val="1"/>
          <c:order val="1"/>
          <c:tx>
            <c:strRef>
              <c:f>Figure_2!$Q$42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Figure_2!$O$63:$O$78</c:f>
              <c:strCache>
                <c:ptCount val="16"/>
                <c:pt idx="0">
                  <c:v>Slovakia</c:v>
                </c:pt>
                <c:pt idx="1">
                  <c:v>Netherlands</c:v>
                </c:pt>
                <c:pt idx="2">
                  <c:v>Slovenia</c:v>
                </c:pt>
                <c:pt idx="3">
                  <c:v>Bulgaria</c:v>
                </c:pt>
                <c:pt idx="4">
                  <c:v>Portugal</c:v>
                </c:pt>
                <c:pt idx="5">
                  <c:v>Denmark</c:v>
                </c:pt>
                <c:pt idx="6">
                  <c:v>Estonia</c:v>
                </c:pt>
                <c:pt idx="7">
                  <c:v>Croatia</c:v>
                </c:pt>
                <c:pt idx="8">
                  <c:v>Greece</c:v>
                </c:pt>
                <c:pt idx="9">
                  <c:v>Luxembourg</c:v>
                </c:pt>
                <c:pt idx="10">
                  <c:v>Ireland</c:v>
                </c:pt>
                <c:pt idx="12">
                  <c:v>Norway</c:v>
                </c:pt>
                <c:pt idx="14">
                  <c:v>Montenegro</c:v>
                </c:pt>
                <c:pt idx="15">
                  <c:v>North Macedonia</c:v>
                </c:pt>
              </c:strCache>
            </c:strRef>
          </c:cat>
          <c:val>
            <c:numRef>
              <c:f>Figure_2!$Q$63:$Q$78</c:f>
              <c:numCache>
                <c:formatCode>#\ ###\ ###\ ##0</c:formatCode>
                <c:ptCount val="16"/>
                <c:pt idx="0">
                  <c:v>8372.7659999999996</c:v>
                </c:pt>
                <c:pt idx="1">
                  <c:v>7023.4790000000003</c:v>
                </c:pt>
                <c:pt idx="2">
                  <c:v>4389.6480000000001</c:v>
                </c:pt>
                <c:pt idx="3">
                  <c:v>3539.627</c:v>
                </c:pt>
                <c:pt idx="4">
                  <c:v>2764.7420000000002</c:v>
                </c:pt>
                <c:pt idx="5">
                  <c:v>2594.0630000000001</c:v>
                </c:pt>
                <c:pt idx="6">
                  <c:v>2587.94</c:v>
                </c:pt>
                <c:pt idx="7">
                  <c:v>2554.866</c:v>
                </c:pt>
                <c:pt idx="8">
                  <c:v>407.99400000000003</c:v>
                </c:pt>
                <c:pt idx="9">
                  <c:v>223.15799999999999</c:v>
                </c:pt>
                <c:pt idx="10">
                  <c:v>88.551000000000002</c:v>
                </c:pt>
                <c:pt idx="12">
                  <c:v>4125.5569999999998</c:v>
                </c:pt>
                <c:pt idx="14">
                  <c:v>112.85599999999999</c:v>
                </c:pt>
                <c:pt idx="15">
                  <c:v>307.15800000000002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E4-41FB-A762-83BDDFB1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988120"/>
        <c:axId val="495988904"/>
      </c:barChart>
      <c:catAx>
        <c:axId val="495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988904"/>
        <c:crosses val="autoZero"/>
        <c:auto val="1"/>
        <c:lblAlgn val="ctr"/>
        <c:lblOffset val="100"/>
        <c:tickMarkSkip val="1"/>
        <c:noMultiLvlLbl val="0"/>
      </c:catAx>
      <c:valAx>
        <c:axId val="495988904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###\ ###\ 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98812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251489281276764E-3"/>
          <c:y val="0.94528222483493085"/>
          <c:w val="0.20474127575662643"/>
          <c:h val="4.348765276387230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Rail freight transport for main undertakings, 2017 and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tonne-kilometres)</a:t>
            </a:r>
          </a:p>
        </c:rich>
      </c:tx>
      <c:layout>
        <c:manualLayout>
          <c:xMode val="edge"/>
          <c:yMode val="edge"/>
          <c:x val="4.4969079774173776E-3"/>
          <c:y val="9.9538469386940623E-3"/>
        </c:manualLayout>
      </c:layout>
      <c:overlay val="0"/>
    </c:title>
    <c:autoTitleDeleted val="0"/>
    <c:plotArea>
      <c:layout>
        <c:manualLayout>
          <c:xMode val="edge"/>
          <c:yMode val="edge"/>
          <c:x val="4.4969079774173776E-3"/>
          <c:y val="9.9538469386940623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Figure_2!$A$2</c:f>
              <c:strCache>
                <c:ptCount val="1"/>
              </c:strCache>
            </c:strRef>
          </c:tx>
          <c:invertIfNegative val="0"/>
          <c:cat>
            <c:strRef>
              <c:f>Figure_2!$B$1</c:f>
              <c:strCache>
                <c:ptCount val="1"/>
                <c:pt idx="0">
                  <c:v>Figure 2: Rail freight transport for main undertakings, 2017 and 2018</c:v>
                </c:pt>
              </c:strCache>
            </c:strRef>
          </c:cat>
          <c:val>
            <c:numRef>
              <c:f>Figure_2!$B$2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0B-459E-A9A0-CAA20DAEF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984200"/>
        <c:axId val="495990080"/>
      </c:barChart>
      <c:catAx>
        <c:axId val="495984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990080"/>
        <c:crosses val="autoZero"/>
        <c:auto val="1"/>
        <c:lblAlgn val="ctr"/>
        <c:lblOffset val="100"/>
        <c:noMultiLvlLbl val="0"/>
      </c:catAx>
      <c:valAx>
        <c:axId val="495990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5984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Rail freight transport by type of transport for main undertakings,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in tonne-kilometres)</a:t>
            </a:r>
          </a:p>
        </c:rich>
      </c:tx>
      <c:layout>
        <c:manualLayout>
          <c:xMode val="edge"/>
          <c:yMode val="edge"/>
          <c:x val="5.3333333333333332E-3"/>
          <c:y val="7.494456978645075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4951441672396926"/>
          <c:w val="0.97066666666666668"/>
          <c:h val="0.703490956418109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Figure_3!$B$40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Figure_3!$A$41:$A$76</c:f>
              <c:strCache>
                <c:ptCount val="36"/>
                <c:pt idx="0">
                  <c:v>EU-27</c:v>
                </c:pt>
                <c:pt idx="2">
                  <c:v>Ireland</c:v>
                </c:pt>
                <c:pt idx="3">
                  <c:v>Spain</c:v>
                </c:pt>
                <c:pt idx="4">
                  <c:v>Portugal</c:v>
                </c:pt>
                <c:pt idx="5">
                  <c:v>Bulgaria</c:v>
                </c:pt>
                <c:pt idx="6">
                  <c:v>Romania</c:v>
                </c:pt>
                <c:pt idx="7">
                  <c:v>Poland</c:v>
                </c:pt>
                <c:pt idx="8">
                  <c:v>Finland</c:v>
                </c:pt>
                <c:pt idx="9">
                  <c:v>France</c:v>
                </c:pt>
                <c:pt idx="10">
                  <c:v>Sweden</c:v>
                </c:pt>
                <c:pt idx="11">
                  <c:v>Germany</c:v>
                </c:pt>
                <c:pt idx="12">
                  <c:v>Italy</c:v>
                </c:pt>
                <c:pt idx="13">
                  <c:v>Czechia</c:v>
                </c:pt>
                <c:pt idx="14">
                  <c:v>Croatia</c:v>
                </c:pt>
                <c:pt idx="15">
                  <c:v>Belgium</c:v>
                </c:pt>
                <c:pt idx="16">
                  <c:v>Estonia</c:v>
                </c:pt>
                <c:pt idx="17">
                  <c:v>Lithuania</c:v>
                </c:pt>
                <c:pt idx="18">
                  <c:v>Austria</c:v>
                </c:pt>
                <c:pt idx="19">
                  <c:v>Hungary</c:v>
                </c:pt>
                <c:pt idx="20">
                  <c:v>Slovenia</c:v>
                </c:pt>
                <c:pt idx="21">
                  <c:v>Slovakia</c:v>
                </c:pt>
                <c:pt idx="22">
                  <c:v>Luxembourg</c:v>
                </c:pt>
                <c:pt idx="23">
                  <c:v>Netherlands</c:v>
                </c:pt>
                <c:pt idx="24">
                  <c:v>Denmark</c:v>
                </c:pt>
                <c:pt idx="25">
                  <c:v>Greece</c:v>
                </c:pt>
                <c:pt idx="26">
                  <c:v>Latvia</c:v>
                </c:pt>
                <c:pt idx="28">
                  <c:v>United Kingdom</c:v>
                </c:pt>
                <c:pt idx="30">
                  <c:v>Norway</c:v>
                </c:pt>
                <c:pt idx="31">
                  <c:v>Switzerland</c:v>
                </c:pt>
                <c:pt idx="33">
                  <c:v>Turkey</c:v>
                </c:pt>
                <c:pt idx="34">
                  <c:v>Montenegro</c:v>
                </c:pt>
                <c:pt idx="35">
                  <c:v>North Macedonia</c:v>
                </c:pt>
              </c:strCache>
            </c:strRef>
          </c:cat>
          <c:val>
            <c:numRef>
              <c:f>Figure_3!$B$41:$B$76</c:f>
              <c:numCache>
                <c:formatCode>General</c:formatCode>
                <c:ptCount val="36"/>
                <c:pt idx="0">
                  <c:v>0.48764514729198521</c:v>
                </c:pt>
                <c:pt idx="2">
                  <c:v>88.551000000000002</c:v>
                </c:pt>
                <c:pt idx="3">
                  <c:v>8689.7009999999991</c:v>
                </c:pt>
                <c:pt idx="4">
                  <c:v>2180.4740000000002</c:v>
                </c:pt>
                <c:pt idx="5">
                  <c:v>2650.578</c:v>
                </c:pt>
                <c:pt idx="6">
                  <c:v>9574.6329999999998</c:v>
                </c:pt>
                <c:pt idx="7">
                  <c:v>40635.493000000002</c:v>
                </c:pt>
                <c:pt idx="8">
                  <c:v>7046.3119999999999</c:v>
                </c:pt>
                <c:pt idx="9">
                  <c:v>20179.234</c:v>
                </c:pt>
                <c:pt idx="10">
                  <c:v>14554.23</c:v>
                </c:pt>
                <c:pt idx="11">
                  <c:v>62330.908000000003</c:v>
                </c:pt>
                <c:pt idx="12">
                  <c:v>10299.287</c:v>
                </c:pt>
                <c:pt idx="13">
                  <c:v>5908.14</c:v>
                </c:pt>
                <c:pt idx="14">
                  <c:v>893.09799999999996</c:v>
                </c:pt>
                <c:pt idx="15">
                  <c:v>0.33325408758620356</c:v>
                </c:pt>
                <c:pt idx="16">
                  <c:v>645.25699999999995</c:v>
                </c:pt>
                <c:pt idx="17">
                  <c:v>3696.9059999999999</c:v>
                </c:pt>
                <c:pt idx="18">
                  <c:v>4486.4790000000003</c:v>
                </c:pt>
                <c:pt idx="19">
                  <c:v>2020.1849999999999</c:v>
                </c:pt>
                <c:pt idx="20">
                  <c:v>615.50400000000002</c:v>
                </c:pt>
                <c:pt idx="21">
                  <c:v>975.89099999999996</c:v>
                </c:pt>
                <c:pt idx="22">
                  <c:v>18.913</c:v>
                </c:pt>
                <c:pt idx="23">
                  <c:v>507.85199999999998</c:v>
                </c:pt>
                <c:pt idx="24">
                  <c:v>165.65199999999999</c:v>
                </c:pt>
                <c:pt idx="25">
                  <c:v>12.195</c:v>
                </c:pt>
                <c:pt idx="26">
                  <c:v>335.97899999999998</c:v>
                </c:pt>
                <c:pt idx="28">
                  <c:v>16712.004000000001</c:v>
                </c:pt>
                <c:pt idx="30">
                  <c:v>2885.779</c:v>
                </c:pt>
                <c:pt idx="31">
                  <c:v>2634.8919999999998</c:v>
                </c:pt>
                <c:pt idx="33">
                  <c:v>12058.048000000001</c:v>
                </c:pt>
                <c:pt idx="34">
                  <c:v>39.292999999999999</c:v>
                </c:pt>
                <c:pt idx="35">
                  <c:v>1.446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C6-4B9B-BC9C-EC91107B7DD6}"/>
            </c:ext>
          </c:extLst>
        </c:ser>
        <c:ser>
          <c:idx val="1"/>
          <c:order val="1"/>
          <c:tx>
            <c:strRef>
              <c:f>Figure_3!$C$40</c:f>
              <c:strCache>
                <c:ptCount val="1"/>
                <c:pt idx="0">
                  <c:v>International loadings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strRef>
              <c:f>Figure_3!$A$41:$A$76</c:f>
              <c:strCache>
                <c:ptCount val="36"/>
                <c:pt idx="0">
                  <c:v>EU-27</c:v>
                </c:pt>
                <c:pt idx="2">
                  <c:v>Ireland</c:v>
                </c:pt>
                <c:pt idx="3">
                  <c:v>Spain</c:v>
                </c:pt>
                <c:pt idx="4">
                  <c:v>Portugal</c:v>
                </c:pt>
                <c:pt idx="5">
                  <c:v>Bulgaria</c:v>
                </c:pt>
                <c:pt idx="6">
                  <c:v>Romania</c:v>
                </c:pt>
                <c:pt idx="7">
                  <c:v>Poland</c:v>
                </c:pt>
                <c:pt idx="8">
                  <c:v>Finland</c:v>
                </c:pt>
                <c:pt idx="9">
                  <c:v>France</c:v>
                </c:pt>
                <c:pt idx="10">
                  <c:v>Sweden</c:v>
                </c:pt>
                <c:pt idx="11">
                  <c:v>Germany</c:v>
                </c:pt>
                <c:pt idx="12">
                  <c:v>Italy</c:v>
                </c:pt>
                <c:pt idx="13">
                  <c:v>Czechia</c:v>
                </c:pt>
                <c:pt idx="14">
                  <c:v>Croatia</c:v>
                </c:pt>
                <c:pt idx="15">
                  <c:v>Belgium</c:v>
                </c:pt>
                <c:pt idx="16">
                  <c:v>Estonia</c:v>
                </c:pt>
                <c:pt idx="17">
                  <c:v>Lithuania</c:v>
                </c:pt>
                <c:pt idx="18">
                  <c:v>Austria</c:v>
                </c:pt>
                <c:pt idx="19">
                  <c:v>Hungary</c:v>
                </c:pt>
                <c:pt idx="20">
                  <c:v>Slovenia</c:v>
                </c:pt>
                <c:pt idx="21">
                  <c:v>Slovakia</c:v>
                </c:pt>
                <c:pt idx="22">
                  <c:v>Luxembourg</c:v>
                </c:pt>
                <c:pt idx="23">
                  <c:v>Netherlands</c:v>
                </c:pt>
                <c:pt idx="24">
                  <c:v>Denmark</c:v>
                </c:pt>
                <c:pt idx="25">
                  <c:v>Greece</c:v>
                </c:pt>
                <c:pt idx="26">
                  <c:v>Latvia</c:v>
                </c:pt>
                <c:pt idx="28">
                  <c:v>United Kingdom</c:v>
                </c:pt>
                <c:pt idx="30">
                  <c:v>Norway</c:v>
                </c:pt>
                <c:pt idx="31">
                  <c:v>Switzerland</c:v>
                </c:pt>
                <c:pt idx="33">
                  <c:v>Turkey</c:v>
                </c:pt>
                <c:pt idx="34">
                  <c:v>Montenegro</c:v>
                </c:pt>
                <c:pt idx="35">
                  <c:v>North Macedonia</c:v>
                </c:pt>
              </c:strCache>
            </c:strRef>
          </c:cat>
          <c:val>
            <c:numRef>
              <c:f>Figure_3!$C$41:$C$76</c:f>
              <c:numCache>
                <c:formatCode>General</c:formatCode>
                <c:ptCount val="36"/>
                <c:pt idx="0">
                  <c:v>0.16677533200484707</c:v>
                </c:pt>
                <c:pt idx="2">
                  <c:v>0</c:v>
                </c:pt>
                <c:pt idx="3">
                  <c:v>913.82</c:v>
                </c:pt>
                <c:pt idx="4">
                  <c:v>179.125</c:v>
                </c:pt>
                <c:pt idx="5">
                  <c:v>442.55900000000003</c:v>
                </c:pt>
                <c:pt idx="6">
                  <c:v>1100.9469999999999</c:v>
                </c:pt>
                <c:pt idx="7">
                  <c:v>6434.9070000000002</c:v>
                </c:pt>
                <c:pt idx="8">
                  <c:v>62.579000000000001</c:v>
                </c:pt>
                <c:pt idx="9">
                  <c:v>4772.1239999999998</c:v>
                </c:pt>
                <c:pt idx="10">
                  <c:v>5543.7110000000002</c:v>
                </c:pt>
                <c:pt idx="11">
                  <c:v>21715.219000000001</c:v>
                </c:pt>
                <c:pt idx="12">
                  <c:v>4164.6779999999999</c:v>
                </c:pt>
                <c:pt idx="13">
                  <c:v>4106.2759999999998</c:v>
                </c:pt>
                <c:pt idx="14">
                  <c:v>771.89700000000005</c:v>
                </c:pt>
                <c:pt idx="15">
                  <c:v>0.36627646966445632</c:v>
                </c:pt>
                <c:pt idx="16">
                  <c:v>182.46700000000001</c:v>
                </c:pt>
                <c:pt idx="17">
                  <c:v>1076.2470000000001</c:v>
                </c:pt>
                <c:pt idx="18">
                  <c:v>4194.5600000000004</c:v>
                </c:pt>
                <c:pt idx="19">
                  <c:v>2573.5219999999999</c:v>
                </c:pt>
                <c:pt idx="20">
                  <c:v>1900.876</c:v>
                </c:pt>
                <c:pt idx="21">
                  <c:v>1698.546</c:v>
                </c:pt>
                <c:pt idx="22">
                  <c:v>68.128</c:v>
                </c:pt>
                <c:pt idx="23">
                  <c:v>4039.203</c:v>
                </c:pt>
                <c:pt idx="24">
                  <c:v>73.388999999999996</c:v>
                </c:pt>
                <c:pt idx="25">
                  <c:v>171.06399999999999</c:v>
                </c:pt>
                <c:pt idx="26">
                  <c:v>776.74400000000003</c:v>
                </c:pt>
                <c:pt idx="28">
                  <c:v>247.928</c:v>
                </c:pt>
                <c:pt idx="30">
                  <c:v>287.78500000000003</c:v>
                </c:pt>
                <c:pt idx="31">
                  <c:v>408.91300000000001</c:v>
                </c:pt>
                <c:pt idx="33">
                  <c:v>304.12200000000001</c:v>
                </c:pt>
                <c:pt idx="34">
                  <c:v>40.792000000000002</c:v>
                </c:pt>
                <c:pt idx="35">
                  <c:v>30.277000000000001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C6-4B9B-BC9C-EC91107B7DD6}"/>
            </c:ext>
          </c:extLst>
        </c:ser>
        <c:ser>
          <c:idx val="2"/>
          <c:order val="2"/>
          <c:tx>
            <c:strRef>
              <c:f>Figure_3!$D$40</c:f>
              <c:strCache>
                <c:ptCount val="1"/>
                <c:pt idx="0">
                  <c:v>International unloadings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Figure_3!$A$41:$A$76</c:f>
              <c:strCache>
                <c:ptCount val="36"/>
                <c:pt idx="0">
                  <c:v>EU-27</c:v>
                </c:pt>
                <c:pt idx="2">
                  <c:v>Ireland</c:v>
                </c:pt>
                <c:pt idx="3">
                  <c:v>Spain</c:v>
                </c:pt>
                <c:pt idx="4">
                  <c:v>Portugal</c:v>
                </c:pt>
                <c:pt idx="5">
                  <c:v>Bulgaria</c:v>
                </c:pt>
                <c:pt idx="6">
                  <c:v>Romania</c:v>
                </c:pt>
                <c:pt idx="7">
                  <c:v>Poland</c:v>
                </c:pt>
                <c:pt idx="8">
                  <c:v>Finland</c:v>
                </c:pt>
                <c:pt idx="9">
                  <c:v>France</c:v>
                </c:pt>
                <c:pt idx="10">
                  <c:v>Sweden</c:v>
                </c:pt>
                <c:pt idx="11">
                  <c:v>Germany</c:v>
                </c:pt>
                <c:pt idx="12">
                  <c:v>Italy</c:v>
                </c:pt>
                <c:pt idx="13">
                  <c:v>Czechia</c:v>
                </c:pt>
                <c:pt idx="14">
                  <c:v>Croatia</c:v>
                </c:pt>
                <c:pt idx="15">
                  <c:v>Belgium</c:v>
                </c:pt>
                <c:pt idx="16">
                  <c:v>Estonia</c:v>
                </c:pt>
                <c:pt idx="17">
                  <c:v>Lithuania</c:v>
                </c:pt>
                <c:pt idx="18">
                  <c:v>Austria</c:v>
                </c:pt>
                <c:pt idx="19">
                  <c:v>Hungary</c:v>
                </c:pt>
                <c:pt idx="20">
                  <c:v>Slovenia</c:v>
                </c:pt>
                <c:pt idx="21">
                  <c:v>Slovakia</c:v>
                </c:pt>
                <c:pt idx="22">
                  <c:v>Luxembourg</c:v>
                </c:pt>
                <c:pt idx="23">
                  <c:v>Netherlands</c:v>
                </c:pt>
                <c:pt idx="24">
                  <c:v>Denmark</c:v>
                </c:pt>
                <c:pt idx="25">
                  <c:v>Greece</c:v>
                </c:pt>
                <c:pt idx="26">
                  <c:v>Latvia</c:v>
                </c:pt>
                <c:pt idx="28">
                  <c:v>United Kingdom</c:v>
                </c:pt>
                <c:pt idx="30">
                  <c:v>Norway</c:v>
                </c:pt>
                <c:pt idx="31">
                  <c:v>Switzerland</c:v>
                </c:pt>
                <c:pt idx="33">
                  <c:v>Turkey</c:v>
                </c:pt>
                <c:pt idx="34">
                  <c:v>Montenegro</c:v>
                </c:pt>
                <c:pt idx="35">
                  <c:v>North Macedonia</c:v>
                </c:pt>
              </c:strCache>
            </c:strRef>
          </c:cat>
          <c:val>
            <c:numRef>
              <c:f>Figure_3!$D$41:$D$76</c:f>
              <c:numCache>
                <c:formatCode>General</c:formatCode>
                <c:ptCount val="36"/>
                <c:pt idx="0">
                  <c:v>0.23800241306436026</c:v>
                </c:pt>
                <c:pt idx="2">
                  <c:v>0</c:v>
                </c:pt>
                <c:pt idx="3">
                  <c:v>761.57</c:v>
                </c:pt>
                <c:pt idx="4">
                  <c:v>405.14400000000001</c:v>
                </c:pt>
                <c:pt idx="5">
                  <c:v>264.50099999999998</c:v>
                </c:pt>
                <c:pt idx="6">
                  <c:v>1829.5830000000001</c:v>
                </c:pt>
                <c:pt idx="7">
                  <c:v>8573.0139999999992</c:v>
                </c:pt>
                <c:pt idx="8">
                  <c:v>3921.4459999999999</c:v>
                </c:pt>
                <c:pt idx="9">
                  <c:v>3806.924</c:v>
                </c:pt>
                <c:pt idx="10">
                  <c:v>2023.5640000000001</c:v>
                </c:pt>
                <c:pt idx="11">
                  <c:v>23047.155999999999</c:v>
                </c:pt>
                <c:pt idx="12">
                  <c:v>7332.9160000000002</c:v>
                </c:pt>
                <c:pt idx="13">
                  <c:v>4032.393</c:v>
                </c:pt>
                <c:pt idx="14">
                  <c:v>242.124</c:v>
                </c:pt>
                <c:pt idx="15">
                  <c:v>0.29534002402912185</c:v>
                </c:pt>
                <c:pt idx="16">
                  <c:v>1760.2159999999999</c:v>
                </c:pt>
                <c:pt idx="17">
                  <c:v>8817.7919999999995</c:v>
                </c:pt>
                <c:pt idx="18">
                  <c:v>5669.9309999999996</c:v>
                </c:pt>
                <c:pt idx="19">
                  <c:v>2741.33</c:v>
                </c:pt>
                <c:pt idx="20">
                  <c:v>1139.8920000000001</c:v>
                </c:pt>
                <c:pt idx="21">
                  <c:v>2649.9940000000001</c:v>
                </c:pt>
                <c:pt idx="22">
                  <c:v>108.44499999999999</c:v>
                </c:pt>
                <c:pt idx="23">
                  <c:v>1748.1220000000001</c:v>
                </c:pt>
                <c:pt idx="24">
                  <c:v>199.38</c:v>
                </c:pt>
                <c:pt idx="25">
                  <c:v>224.73500000000001</c:v>
                </c:pt>
                <c:pt idx="26">
                  <c:v>15097.901</c:v>
                </c:pt>
                <c:pt idx="28">
                  <c:v>245.761</c:v>
                </c:pt>
                <c:pt idx="30">
                  <c:v>951.99300000000005</c:v>
                </c:pt>
                <c:pt idx="31">
                  <c:v>860.75199999999995</c:v>
                </c:pt>
                <c:pt idx="33">
                  <c:v>253.66399999999999</c:v>
                </c:pt>
                <c:pt idx="34">
                  <c:v>27.388999999999999</c:v>
                </c:pt>
                <c:pt idx="35">
                  <c:v>93.096000000000004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C6-4B9B-BC9C-EC91107B7DD6}"/>
            </c:ext>
          </c:extLst>
        </c:ser>
        <c:ser>
          <c:idx val="3"/>
          <c:order val="3"/>
          <c:tx>
            <c:strRef>
              <c:f>Figure_3!$E$40</c:f>
              <c:strCache>
                <c:ptCount val="1"/>
                <c:pt idx="0">
                  <c:v>Transit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Figure_3!$A$41:$A$76</c:f>
              <c:strCache>
                <c:ptCount val="36"/>
                <c:pt idx="0">
                  <c:v>EU-27</c:v>
                </c:pt>
                <c:pt idx="2">
                  <c:v>Ireland</c:v>
                </c:pt>
                <c:pt idx="3">
                  <c:v>Spain</c:v>
                </c:pt>
                <c:pt idx="4">
                  <c:v>Portugal</c:v>
                </c:pt>
                <c:pt idx="5">
                  <c:v>Bulgaria</c:v>
                </c:pt>
                <c:pt idx="6">
                  <c:v>Romania</c:v>
                </c:pt>
                <c:pt idx="7">
                  <c:v>Poland</c:v>
                </c:pt>
                <c:pt idx="8">
                  <c:v>Finland</c:v>
                </c:pt>
                <c:pt idx="9">
                  <c:v>France</c:v>
                </c:pt>
                <c:pt idx="10">
                  <c:v>Sweden</c:v>
                </c:pt>
                <c:pt idx="11">
                  <c:v>Germany</c:v>
                </c:pt>
                <c:pt idx="12">
                  <c:v>Italy</c:v>
                </c:pt>
                <c:pt idx="13">
                  <c:v>Czechia</c:v>
                </c:pt>
                <c:pt idx="14">
                  <c:v>Croatia</c:v>
                </c:pt>
                <c:pt idx="15">
                  <c:v>Belgium</c:v>
                </c:pt>
                <c:pt idx="16">
                  <c:v>Estonia</c:v>
                </c:pt>
                <c:pt idx="17">
                  <c:v>Lithuania</c:v>
                </c:pt>
                <c:pt idx="18">
                  <c:v>Austria</c:v>
                </c:pt>
                <c:pt idx="19">
                  <c:v>Hungary</c:v>
                </c:pt>
                <c:pt idx="20">
                  <c:v>Slovenia</c:v>
                </c:pt>
                <c:pt idx="21">
                  <c:v>Slovakia</c:v>
                </c:pt>
                <c:pt idx="22">
                  <c:v>Luxembourg</c:v>
                </c:pt>
                <c:pt idx="23">
                  <c:v>Netherlands</c:v>
                </c:pt>
                <c:pt idx="24">
                  <c:v>Denmark</c:v>
                </c:pt>
                <c:pt idx="25">
                  <c:v>Greece</c:v>
                </c:pt>
                <c:pt idx="26">
                  <c:v>Latvia</c:v>
                </c:pt>
                <c:pt idx="28">
                  <c:v>United Kingdom</c:v>
                </c:pt>
                <c:pt idx="30">
                  <c:v>Norway</c:v>
                </c:pt>
                <c:pt idx="31">
                  <c:v>Switzerland</c:v>
                </c:pt>
                <c:pt idx="33">
                  <c:v>Turkey</c:v>
                </c:pt>
                <c:pt idx="34">
                  <c:v>Montenegro</c:v>
                </c:pt>
                <c:pt idx="35">
                  <c:v>North Macedonia</c:v>
                </c:pt>
              </c:strCache>
            </c:strRef>
          </c:cat>
          <c:val>
            <c:numRef>
              <c:f>Figure_3!$E$41:$E$76</c:f>
              <c:numCache>
                <c:formatCode>General</c:formatCode>
                <c:ptCount val="36"/>
                <c:pt idx="0">
                  <c:v>0.10757711252165514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181.989</c:v>
                </c:pt>
                <c:pt idx="6">
                  <c:v>514.73199999999997</c:v>
                </c:pt>
                <c:pt idx="7">
                  <c:v>2367.1210000000001</c:v>
                </c:pt>
                <c:pt idx="8">
                  <c:v>0</c:v>
                </c:pt>
                <c:pt idx="9">
                  <c:v>3280.64</c:v>
                </c:pt>
                <c:pt idx="10">
                  <c:v>1741.1780000000001</c:v>
                </c:pt>
                <c:pt idx="11">
                  <c:v>10263.942999999999</c:v>
                </c:pt>
                <c:pt idx="12">
                  <c:v>0</c:v>
                </c:pt>
                <c:pt idx="13">
                  <c:v>2517.3809999999999</c:v>
                </c:pt>
                <c:pt idx="14">
                  <c:v>647.74699999999996</c:v>
                </c:pt>
                <c:pt idx="15">
                  <c:v>5.1291470205138707E-3</c:v>
                </c:pt>
                <c:pt idx="16">
                  <c:v>0</c:v>
                </c:pt>
                <c:pt idx="17">
                  <c:v>3293.88</c:v>
                </c:pt>
                <c:pt idx="18">
                  <c:v>7645.2709999999997</c:v>
                </c:pt>
                <c:pt idx="19">
                  <c:v>3249.0439999999999</c:v>
                </c:pt>
                <c:pt idx="20">
                  <c:v>733.37599999999998</c:v>
                </c:pt>
                <c:pt idx="21">
                  <c:v>3048.335</c:v>
                </c:pt>
                <c:pt idx="22">
                  <c:v>27.672999999999998</c:v>
                </c:pt>
                <c:pt idx="23">
                  <c:v>728.30200000000002</c:v>
                </c:pt>
                <c:pt idx="24">
                  <c:v>2155.6419999999998</c:v>
                </c:pt>
                <c:pt idx="25">
                  <c:v>0</c:v>
                </c:pt>
                <c:pt idx="26">
                  <c:v>1648.134</c:v>
                </c:pt>
                <c:pt idx="28">
                  <c:v>0</c:v>
                </c:pt>
                <c:pt idx="30">
                  <c:v>0</c:v>
                </c:pt>
                <c:pt idx="31">
                  <c:v>7233.759</c:v>
                </c:pt>
                <c:pt idx="33">
                  <c:v>21.657</c:v>
                </c:pt>
                <c:pt idx="34">
                  <c:v>5.3819999999999997</c:v>
                </c:pt>
                <c:pt idx="35">
                  <c:v>182.33699999999999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C6-4B9B-BC9C-EC91107B7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95985768"/>
        <c:axId val="495984984"/>
      </c:barChart>
      <c:catAx>
        <c:axId val="495985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95984984"/>
        <c:crosses val="autoZero"/>
        <c:auto val="1"/>
        <c:lblAlgn val="ctr"/>
        <c:lblOffset val="100"/>
        <c:tickMarkSkip val="1"/>
        <c:noMultiLvlLbl val="0"/>
      </c:catAx>
      <c:valAx>
        <c:axId val="4959849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5985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027391076115484"/>
          <c:y val="0.8736151298333531"/>
          <c:w val="0.63945217847769031"/>
          <c:h val="3.6115611145673805E-2"/>
        </c:manualLayout>
      </c:layout>
      <c:overlay val="0"/>
      <c:spPr>
        <a:solidFill>
          <a:sysClr val="window" lastClr="FFFFFF"/>
        </a:solidFill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freight transport by age of vehicle, EU-27, 2008, 2012 and 2018</a:t>
            </a:r>
          </a:p>
          <a:p>
            <a:pPr algn="l">
              <a:defRPr sz="1800" b="1"/>
            </a:pPr>
            <a:r>
              <a:rPr lang="en-US" sz="1600" b="0"/>
              <a:t>(million vehicle-kilometres)</a:t>
            </a:r>
          </a:p>
        </c:rich>
      </c:tx>
      <c:layout>
        <c:manualLayout>
          <c:xMode val="edge"/>
          <c:yMode val="edge"/>
          <c:x val="5.3333333333333332E-3"/>
          <c:y val="7.64891596190237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30127333371076"/>
          <c:w val="0.97066666666666668"/>
          <c:h val="0.7470453803558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Figure_4!$D$23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Figure_4!$C$24:$C$34</c:f>
              <c:strCache>
                <c:ptCount val="11"/>
                <c:pt idx="0">
                  <c:v>&lt; 2 years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  <c:pt idx="5">
                  <c:v>6 years</c:v>
                </c:pt>
                <c:pt idx="6">
                  <c:v>7 years</c:v>
                </c:pt>
                <c:pt idx="7">
                  <c:v>8 years</c:v>
                </c:pt>
                <c:pt idx="8">
                  <c:v>9 years</c:v>
                </c:pt>
                <c:pt idx="9">
                  <c:v>10 to 14 years</c:v>
                </c:pt>
                <c:pt idx="10">
                  <c:v>&gt; 14 years</c:v>
                </c:pt>
              </c:strCache>
            </c:strRef>
          </c:cat>
          <c:val>
            <c:numRef>
              <c:f>Figure_4!$D$24:$D$34</c:f>
              <c:numCache>
                <c:formatCode>#,##0</c:formatCode>
                <c:ptCount val="11"/>
                <c:pt idx="0">
                  <c:v>23939</c:v>
                </c:pt>
                <c:pt idx="1">
                  <c:v>17428</c:v>
                </c:pt>
                <c:pt idx="2">
                  <c:v>14596</c:v>
                </c:pt>
                <c:pt idx="3">
                  <c:v>12477</c:v>
                </c:pt>
                <c:pt idx="4">
                  <c:v>9707</c:v>
                </c:pt>
                <c:pt idx="5">
                  <c:v>8250</c:v>
                </c:pt>
                <c:pt idx="6">
                  <c:v>7844</c:v>
                </c:pt>
                <c:pt idx="7">
                  <c:v>6709</c:v>
                </c:pt>
                <c:pt idx="8">
                  <c:v>5229</c:v>
                </c:pt>
                <c:pt idx="9">
                  <c:v>11271</c:v>
                </c:pt>
                <c:pt idx="10">
                  <c:v>4891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EE-42F9-BF70-0807616ACB50}"/>
            </c:ext>
          </c:extLst>
        </c:ser>
        <c:ser>
          <c:idx val="1"/>
          <c:order val="1"/>
          <c:tx>
            <c:strRef>
              <c:f>Figure_4!$E$23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Figure_4!$C$24:$C$34</c:f>
              <c:strCache>
                <c:ptCount val="11"/>
                <c:pt idx="0">
                  <c:v>&lt; 2 years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  <c:pt idx="5">
                  <c:v>6 years</c:v>
                </c:pt>
                <c:pt idx="6">
                  <c:v>7 years</c:v>
                </c:pt>
                <c:pt idx="7">
                  <c:v>8 years</c:v>
                </c:pt>
                <c:pt idx="8">
                  <c:v>9 years</c:v>
                </c:pt>
                <c:pt idx="9">
                  <c:v>10 to 14 years</c:v>
                </c:pt>
                <c:pt idx="10">
                  <c:v>&gt; 14 years</c:v>
                </c:pt>
              </c:strCache>
            </c:strRef>
          </c:cat>
          <c:val>
            <c:numRef>
              <c:f>Figure_4!$E$24:$E$34</c:f>
              <c:numCache>
                <c:formatCode>#,##0</c:formatCode>
                <c:ptCount val="11"/>
                <c:pt idx="0">
                  <c:v>15973</c:v>
                </c:pt>
                <c:pt idx="1">
                  <c:v>10118</c:v>
                </c:pt>
                <c:pt idx="2">
                  <c:v>9168</c:v>
                </c:pt>
                <c:pt idx="3">
                  <c:v>13117</c:v>
                </c:pt>
                <c:pt idx="4">
                  <c:v>13044</c:v>
                </c:pt>
                <c:pt idx="5">
                  <c:v>10566</c:v>
                </c:pt>
                <c:pt idx="6">
                  <c:v>8125</c:v>
                </c:pt>
                <c:pt idx="7">
                  <c:v>6078</c:v>
                </c:pt>
                <c:pt idx="8">
                  <c:v>4482</c:v>
                </c:pt>
                <c:pt idx="9">
                  <c:v>13722</c:v>
                </c:pt>
                <c:pt idx="10">
                  <c:v>4055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EE-42F9-BF70-0807616ACB50}"/>
            </c:ext>
          </c:extLst>
        </c:ser>
        <c:ser>
          <c:idx val="2"/>
          <c:order val="2"/>
          <c:tx>
            <c:strRef>
              <c:f>Figure_4!$F$23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Figure_4!$C$24:$C$34</c:f>
              <c:strCache>
                <c:ptCount val="11"/>
                <c:pt idx="0">
                  <c:v>&lt; 2 years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  <c:pt idx="5">
                  <c:v>6 years</c:v>
                </c:pt>
                <c:pt idx="6">
                  <c:v>7 years</c:v>
                </c:pt>
                <c:pt idx="7">
                  <c:v>8 years</c:v>
                </c:pt>
                <c:pt idx="8">
                  <c:v>9 years</c:v>
                </c:pt>
                <c:pt idx="9">
                  <c:v>10 to 14 years</c:v>
                </c:pt>
                <c:pt idx="10">
                  <c:v>&gt; 14 years</c:v>
                </c:pt>
              </c:strCache>
            </c:strRef>
          </c:cat>
          <c:val>
            <c:numRef>
              <c:f>Figure_4!$F$24:$F$34</c:f>
              <c:numCache>
                <c:formatCode>#,##0</c:formatCode>
                <c:ptCount val="11"/>
                <c:pt idx="0">
                  <c:v>23361</c:v>
                </c:pt>
                <c:pt idx="1">
                  <c:v>18355</c:v>
                </c:pt>
                <c:pt idx="2">
                  <c:v>13534</c:v>
                </c:pt>
                <c:pt idx="3">
                  <c:v>9479</c:v>
                </c:pt>
                <c:pt idx="4">
                  <c:v>8326</c:v>
                </c:pt>
                <c:pt idx="5">
                  <c:v>7865</c:v>
                </c:pt>
                <c:pt idx="6">
                  <c:v>7608</c:v>
                </c:pt>
                <c:pt idx="7">
                  <c:v>4725</c:v>
                </c:pt>
                <c:pt idx="8">
                  <c:v>3441</c:v>
                </c:pt>
                <c:pt idx="9">
                  <c:v>19737</c:v>
                </c:pt>
                <c:pt idx="10">
                  <c:v>6803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EE-42F9-BF70-0807616AC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987728"/>
        <c:axId val="495988512"/>
      </c:barChart>
      <c:catAx>
        <c:axId val="49598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988512"/>
        <c:crosses val="autoZero"/>
        <c:auto val="1"/>
        <c:lblAlgn val="ctr"/>
        <c:lblOffset val="100"/>
        <c:tickMarkSkip val="1"/>
        <c:noMultiLvlLbl val="0"/>
      </c:catAx>
      <c:valAx>
        <c:axId val="4959885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98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88109263258823645"/>
          <c:w val="0.1860921784776903"/>
          <c:h val="3.685994533735333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International road freight transport, 2018</a:t>
            </a:r>
          </a:p>
          <a:p>
            <a:pPr algn="l">
              <a:defRPr b="1"/>
            </a:pPr>
            <a:r>
              <a:rPr lang="en-US" sz="1000" b="0"/>
              <a:t>(% share in tonne-kilometres)</a:t>
            </a:r>
          </a:p>
        </c:rich>
      </c:tx>
      <c:layout>
        <c:manualLayout>
          <c:xMode val="edge"/>
          <c:yMode val="edge"/>
          <c:x val="9.876543209876543E-3"/>
          <c:y val="1.0250842970403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55111598990253"/>
          <c:w val="0.49382716049382713"/>
          <c:h val="0.512542148520185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EB-4319-AAFA-B1923203AACD}"/>
              </c:ext>
            </c:extLst>
          </c:dPt>
          <c:dPt>
            <c:idx val="1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EB-4319-AAFA-B1923203AACD}"/>
              </c:ext>
            </c:extLst>
          </c:dPt>
          <c:dPt>
            <c:idx val="2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EB-4319-AAFA-B1923203AACD}"/>
              </c:ext>
            </c:extLst>
          </c:dPt>
          <c:dPt>
            <c:idx val="3"/>
            <c:bubble3D val="0"/>
            <c:spPr>
              <a:solidFill>
                <a:srgbClr val="C84B9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EB-4319-AAFA-B1923203AACD}"/>
              </c:ext>
            </c:extLst>
          </c:dPt>
          <c:dPt>
            <c:idx val="4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4EB-4319-AAFA-B1923203AACD}"/>
              </c:ext>
            </c:extLst>
          </c:dPt>
          <c:dPt>
            <c:idx val="5"/>
            <c:bubble3D val="0"/>
            <c:spPr>
              <a:solidFill>
                <a:srgbClr val="C84B96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4EB-4319-AAFA-B1923203AACD}"/>
              </c:ext>
            </c:extLst>
          </c:dPt>
          <c:dPt>
            <c:idx val="6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4EB-4319-AAFA-B1923203AACD}"/>
              </c:ext>
            </c:extLst>
          </c:dPt>
          <c:dPt>
            <c:idx val="7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4EB-4319-AAFA-B1923203AACD}"/>
              </c:ext>
            </c:extLst>
          </c:dPt>
          <c:dPt>
            <c:idx val="8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4EB-4319-AAFA-B1923203AACD}"/>
              </c:ext>
            </c:extLst>
          </c:dPt>
          <c:dPt>
            <c:idx val="9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4EB-4319-AAFA-B1923203AACD}"/>
              </c:ext>
            </c:extLst>
          </c:dPt>
          <c:dPt>
            <c:idx val="10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4EB-4319-AAFA-B1923203AACD}"/>
              </c:ext>
            </c:extLst>
          </c:dPt>
          <c:dLbls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Figure_5!$D$11:$D$21</c:f>
              <c:strCache>
                <c:ptCount val="11"/>
                <c:pt idx="0">
                  <c:v>Poland</c:v>
                </c:pt>
                <c:pt idx="1">
                  <c:v>Spain</c:v>
                </c:pt>
                <c:pt idx="2">
                  <c:v>Romania</c:v>
                </c:pt>
                <c:pt idx="3">
                  <c:v>Germany</c:v>
                </c:pt>
                <c:pt idx="4">
                  <c:v>Lithuania</c:v>
                </c:pt>
                <c:pt idx="5">
                  <c:v>Netherlands</c:v>
                </c:pt>
                <c:pt idx="6">
                  <c:v>Slovakia</c:v>
                </c:pt>
                <c:pt idx="7">
                  <c:v>Hungary</c:v>
                </c:pt>
                <c:pt idx="8">
                  <c:v>Portugal</c:v>
                </c:pt>
                <c:pt idx="9">
                  <c:v>Slovenia</c:v>
                </c:pt>
                <c:pt idx="10">
                  <c:v>Other Member States</c:v>
                </c:pt>
              </c:strCache>
            </c:strRef>
          </c:cat>
          <c:val>
            <c:numRef>
              <c:f>Figure_5!$F$11:$F$21</c:f>
              <c:numCache>
                <c:formatCode>#,##0</c:formatCode>
                <c:ptCount val="11"/>
                <c:pt idx="0">
                  <c:v>201182</c:v>
                </c:pt>
                <c:pt idx="1">
                  <c:v>80518</c:v>
                </c:pt>
                <c:pt idx="2">
                  <c:v>44404</c:v>
                </c:pt>
                <c:pt idx="3">
                  <c:v>40621</c:v>
                </c:pt>
                <c:pt idx="4">
                  <c:v>39948</c:v>
                </c:pt>
                <c:pt idx="5">
                  <c:v>34581</c:v>
                </c:pt>
                <c:pt idx="6">
                  <c:v>29109</c:v>
                </c:pt>
                <c:pt idx="7">
                  <c:v>24969</c:v>
                </c:pt>
                <c:pt idx="8">
                  <c:v>22433</c:v>
                </c:pt>
                <c:pt idx="9">
                  <c:v>19969</c:v>
                </c:pt>
                <c:pt idx="10">
                  <c:v>136674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C4EB-4319-AAFA-B1923203AAC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Cross-trade and cabotage in international road freight transport,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in tonne-kilometres)</a:t>
            </a:r>
          </a:p>
        </c:rich>
      </c:tx>
      <c:layout>
        <c:manualLayout>
          <c:xMode val="edge"/>
          <c:yMode val="edge"/>
          <c:x val="5.3333333333333332E-3"/>
          <c:y val="8.701303105782837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359099696036762"/>
          <c:w val="0.97066666666666668"/>
          <c:h val="0.55818277052916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Figure_6!$C$57</c:f>
              <c:strCache>
                <c:ptCount val="1"/>
                <c:pt idx="0">
                  <c:v>Cross-trade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Figure_6!$B$58:$B$85</c:f>
              <c:strCache>
                <c:ptCount val="28"/>
                <c:pt idx="0">
                  <c:v>EU-27</c:v>
                </c:pt>
                <c:pt idx="2">
                  <c:v>Lithuania</c:v>
                </c:pt>
                <c:pt idx="3">
                  <c:v>Bulgaria (¹)</c:v>
                </c:pt>
                <c:pt idx="4">
                  <c:v>Luxembourg</c:v>
                </c:pt>
                <c:pt idx="5">
                  <c:v>Slovenia</c:v>
                </c:pt>
                <c:pt idx="6">
                  <c:v>Romania</c:v>
                </c:pt>
                <c:pt idx="7">
                  <c:v>Slovakia</c:v>
                </c:pt>
                <c:pt idx="8">
                  <c:v>Latvia (¹)</c:v>
                </c:pt>
                <c:pt idx="9">
                  <c:v>Hungary</c:v>
                </c:pt>
                <c:pt idx="10">
                  <c:v>Croatia</c:v>
                </c:pt>
                <c:pt idx="11">
                  <c:v>Poland</c:v>
                </c:pt>
                <c:pt idx="12">
                  <c:v>Portugal</c:v>
                </c:pt>
                <c:pt idx="13">
                  <c:v>Austria</c:v>
                </c:pt>
                <c:pt idx="14">
                  <c:v>Netherlands</c:v>
                </c:pt>
                <c:pt idx="15">
                  <c:v>Belgium</c:v>
                </c:pt>
                <c:pt idx="16">
                  <c:v>Denmark (¹)</c:v>
                </c:pt>
                <c:pt idx="17">
                  <c:v>Germany</c:v>
                </c:pt>
                <c:pt idx="18">
                  <c:v>Sweden (¹)</c:v>
                </c:pt>
                <c:pt idx="19">
                  <c:v>Spain (¹)</c:v>
                </c:pt>
                <c:pt idx="20">
                  <c:v>Czechia (²)</c:v>
                </c:pt>
                <c:pt idx="21">
                  <c:v>Ireland (²)</c:v>
                </c:pt>
                <c:pt idx="22">
                  <c:v>France (²)</c:v>
                </c:pt>
                <c:pt idx="23">
                  <c:v>Italy (²)</c:v>
                </c:pt>
                <c:pt idx="25">
                  <c:v>United Kingdom</c:v>
                </c:pt>
                <c:pt idx="27">
                  <c:v>Switzerland (²)</c:v>
                </c:pt>
              </c:strCache>
            </c:strRef>
          </c:cat>
          <c:val>
            <c:numRef>
              <c:f>Figure_6!$C$58:$C$85</c:f>
              <c:numCache>
                <c:formatCode>0.0</c:formatCode>
                <c:ptCount val="28"/>
                <c:pt idx="0">
                  <c:v>26.419467147483424</c:v>
                </c:pt>
                <c:pt idx="2">
                  <c:v>62.699008711324723</c:v>
                </c:pt>
                <c:pt idx="3">
                  <c:v>50.093671940049958</c:v>
                </c:pt>
                <c:pt idx="4">
                  <c:v>48.862528436789077</c:v>
                </c:pt>
                <c:pt idx="5">
                  <c:v>46.542140317492112</c:v>
                </c:pt>
                <c:pt idx="6">
                  <c:v>46.462030447707413</c:v>
                </c:pt>
                <c:pt idx="7">
                  <c:v>40.365522690576796</c:v>
                </c:pt>
                <c:pt idx="8">
                  <c:v>37.07748309932397</c:v>
                </c:pt>
                <c:pt idx="9">
                  <c:v>34.578877808482517</c:v>
                </c:pt>
                <c:pt idx="10">
                  <c:v>30.023809523809526</c:v>
                </c:pt>
                <c:pt idx="11">
                  <c:v>29.282440775019634</c:v>
                </c:pt>
                <c:pt idx="12">
                  <c:v>24.597690901796462</c:v>
                </c:pt>
                <c:pt idx="13">
                  <c:v>13.504350774098768</c:v>
                </c:pt>
                <c:pt idx="14">
                  <c:v>11.127497758884937</c:v>
                </c:pt>
                <c:pt idx="15">
                  <c:v>8.7413165729407876</c:v>
                </c:pt>
                <c:pt idx="16">
                  <c:v>8.2449538145740675</c:v>
                </c:pt>
                <c:pt idx="17">
                  <c:v>8.0918736614066624</c:v>
                </c:pt>
                <c:pt idx="18">
                  <c:v>7.4928977272727275</c:v>
                </c:pt>
                <c:pt idx="19">
                  <c:v>5.3006781092426536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6.0161920714684536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0C-4A70-8245-E732E3704EA4}"/>
            </c:ext>
          </c:extLst>
        </c:ser>
        <c:ser>
          <c:idx val="1"/>
          <c:order val="1"/>
          <c:tx>
            <c:strRef>
              <c:f>Figure_6!$D$57</c:f>
              <c:strCache>
                <c:ptCount val="1"/>
                <c:pt idx="0">
                  <c:v>Cabotage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Figure_6!$B$58:$B$85</c:f>
              <c:strCache>
                <c:ptCount val="28"/>
                <c:pt idx="0">
                  <c:v>EU-27</c:v>
                </c:pt>
                <c:pt idx="2">
                  <c:v>Lithuania</c:v>
                </c:pt>
                <c:pt idx="3">
                  <c:v>Bulgaria (¹)</c:v>
                </c:pt>
                <c:pt idx="4">
                  <c:v>Luxembourg</c:v>
                </c:pt>
                <c:pt idx="5">
                  <c:v>Slovenia</c:v>
                </c:pt>
                <c:pt idx="6">
                  <c:v>Romania</c:v>
                </c:pt>
                <c:pt idx="7">
                  <c:v>Slovakia</c:v>
                </c:pt>
                <c:pt idx="8">
                  <c:v>Latvia (¹)</c:v>
                </c:pt>
                <c:pt idx="9">
                  <c:v>Hungary</c:v>
                </c:pt>
                <c:pt idx="10">
                  <c:v>Croatia</c:v>
                </c:pt>
                <c:pt idx="11">
                  <c:v>Poland</c:v>
                </c:pt>
                <c:pt idx="12">
                  <c:v>Portugal</c:v>
                </c:pt>
                <c:pt idx="13">
                  <c:v>Austria</c:v>
                </c:pt>
                <c:pt idx="14">
                  <c:v>Netherlands</c:v>
                </c:pt>
                <c:pt idx="15">
                  <c:v>Belgium</c:v>
                </c:pt>
                <c:pt idx="16">
                  <c:v>Denmark (¹)</c:v>
                </c:pt>
                <c:pt idx="17">
                  <c:v>Germany</c:v>
                </c:pt>
                <c:pt idx="18">
                  <c:v>Sweden (¹)</c:v>
                </c:pt>
                <c:pt idx="19">
                  <c:v>Spain (¹)</c:v>
                </c:pt>
                <c:pt idx="20">
                  <c:v>Czechia (²)</c:v>
                </c:pt>
                <c:pt idx="21">
                  <c:v>Ireland (²)</c:v>
                </c:pt>
                <c:pt idx="22">
                  <c:v>France (²)</c:v>
                </c:pt>
                <c:pt idx="23">
                  <c:v>Italy (²)</c:v>
                </c:pt>
                <c:pt idx="25">
                  <c:v>United Kingdom</c:v>
                </c:pt>
                <c:pt idx="27">
                  <c:v>Switzerland (²)</c:v>
                </c:pt>
              </c:strCache>
            </c:strRef>
          </c:cat>
          <c:val>
            <c:numRef>
              <c:f>Figure_6!$D$58:$D$85</c:f>
              <c:numCache>
                <c:formatCode>0.0</c:formatCode>
                <c:ptCount val="28"/>
                <c:pt idx="0">
                  <c:v>6.2549673194861271</c:v>
                </c:pt>
                <c:pt idx="2">
                  <c:v>9.7251426854911394</c:v>
                </c:pt>
                <c:pt idx="3">
                  <c:v>0</c:v>
                </c:pt>
                <c:pt idx="4">
                  <c:v>19.59701007474813</c:v>
                </c:pt>
                <c:pt idx="5">
                  <c:v>4.9626921728679454</c:v>
                </c:pt>
                <c:pt idx="6">
                  <c:v>8.388883884334744</c:v>
                </c:pt>
                <c:pt idx="7">
                  <c:v>4.3388642687828503</c:v>
                </c:pt>
                <c:pt idx="8">
                  <c:v>0</c:v>
                </c:pt>
                <c:pt idx="9">
                  <c:v>4.2813088229404466</c:v>
                </c:pt>
                <c:pt idx="10">
                  <c:v>2.2142857142857144</c:v>
                </c:pt>
                <c:pt idx="11">
                  <c:v>8.2696265073416111</c:v>
                </c:pt>
                <c:pt idx="12">
                  <c:v>4.956983016092364</c:v>
                </c:pt>
                <c:pt idx="13">
                  <c:v>6.2040908577240366</c:v>
                </c:pt>
                <c:pt idx="14">
                  <c:v>5.6418264364824617</c:v>
                </c:pt>
                <c:pt idx="15">
                  <c:v>7.9556731723453522</c:v>
                </c:pt>
                <c:pt idx="16">
                  <c:v>0</c:v>
                </c:pt>
                <c:pt idx="17">
                  <c:v>3.7714482656753896</c:v>
                </c:pt>
                <c:pt idx="18">
                  <c:v>0</c:v>
                </c:pt>
                <c:pt idx="19">
                  <c:v>0</c:v>
                </c:pt>
                <c:pt idx="20">
                  <c:v>2.6468910439247004</c:v>
                </c:pt>
                <c:pt idx="21">
                  <c:v>11.050477489768076</c:v>
                </c:pt>
                <c:pt idx="22">
                  <c:v>3.3231039017974573</c:v>
                </c:pt>
                <c:pt idx="23">
                  <c:v>4.531653256414149</c:v>
                </c:pt>
                <c:pt idx="25">
                  <c:v>3.1127861529871579</c:v>
                </c:pt>
                <c:pt idx="27">
                  <c:v>11.154708520179373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0C-4A70-8245-E732E3704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990864"/>
        <c:axId val="495467048"/>
      </c:barChart>
      <c:catAx>
        <c:axId val="49599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95467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54670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5990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3065091863517"/>
          <c:y val="0.75570235103043637"/>
          <c:w val="0.23386971128608924"/>
          <c:h val="4.19313741241744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Average loads of road freight transport by type of operation,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(tonnes per vehicle)</a:t>
            </a:r>
          </a:p>
        </c:rich>
      </c:tx>
      <c:layout>
        <c:manualLayout>
          <c:xMode val="edge"/>
          <c:yMode val="edge"/>
          <c:x val="5.3333333333333332E-3"/>
          <c:y val="7.626263831798247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015748031496065E-2"/>
          <c:y val="0.14723650993418994"/>
          <c:w val="0.95924094488188971"/>
          <c:h val="0.53993277999270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Figure_7!$C$66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Figure_7!$B$67:$B$99</c:f>
              <c:strCache>
                <c:ptCount val="33"/>
                <c:pt idx="0">
                  <c:v>EU-27 (¹)</c:v>
                </c:pt>
                <c:pt idx="2">
                  <c:v>Finland (²)</c:v>
                </c:pt>
                <c:pt idx="3">
                  <c:v>Estonia</c:v>
                </c:pt>
                <c:pt idx="4">
                  <c:v>Bulgaria</c:v>
                </c:pt>
                <c:pt idx="5">
                  <c:v>Sweden</c:v>
                </c:pt>
                <c:pt idx="6">
                  <c:v>Lithuania</c:v>
                </c:pt>
                <c:pt idx="7">
                  <c:v>Spain</c:v>
                </c:pt>
                <c:pt idx="8">
                  <c:v>Greece (²)</c:v>
                </c:pt>
                <c:pt idx="9">
                  <c:v>Slovenia</c:v>
                </c:pt>
                <c:pt idx="10">
                  <c:v>Luxembourg</c:v>
                </c:pt>
                <c:pt idx="11">
                  <c:v>Latvia</c:v>
                </c:pt>
                <c:pt idx="12">
                  <c:v>Italy</c:v>
                </c:pt>
                <c:pt idx="13">
                  <c:v>Croatia</c:v>
                </c:pt>
                <c:pt idx="14">
                  <c:v>Portugal</c:v>
                </c:pt>
                <c:pt idx="15">
                  <c:v>Poland</c:v>
                </c:pt>
                <c:pt idx="16">
                  <c:v>Austria</c:v>
                </c:pt>
                <c:pt idx="17">
                  <c:v>Romania</c:v>
                </c:pt>
                <c:pt idx="18">
                  <c:v>Hungary</c:v>
                </c:pt>
                <c:pt idx="19">
                  <c:v>Germany</c:v>
                </c:pt>
                <c:pt idx="20">
                  <c:v>Netherlands</c:v>
                </c:pt>
                <c:pt idx="21">
                  <c:v>Cyprus</c:v>
                </c:pt>
                <c:pt idx="22">
                  <c:v>France</c:v>
                </c:pt>
                <c:pt idx="23">
                  <c:v>Czechia</c:v>
                </c:pt>
                <c:pt idx="24">
                  <c:v>Denmark</c:v>
                </c:pt>
                <c:pt idx="25">
                  <c:v>Slovakia</c:v>
                </c:pt>
                <c:pt idx="26">
                  <c:v>Ireland</c:v>
                </c:pt>
                <c:pt idx="27">
                  <c:v>Belgium (¹)</c:v>
                </c:pt>
                <c:pt idx="29">
                  <c:v>United Kingdom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Figure_7!$C$67:$C$99</c:f>
              <c:numCache>
                <c:formatCode>#\,##0.0</c:formatCode>
                <c:ptCount val="33"/>
                <c:pt idx="2">
                  <c:v>17.475339087546239</c:v>
                </c:pt>
                <c:pt idx="3">
                  <c:v>16.452991452991451</c:v>
                </c:pt>
                <c:pt idx="4">
                  <c:v>16.432926829268293</c:v>
                </c:pt>
                <c:pt idx="5">
                  <c:v>16.382064807837228</c:v>
                </c:pt>
                <c:pt idx="6">
                  <c:v>16.325842696629213</c:v>
                </c:pt>
                <c:pt idx="7">
                  <c:v>16.144970614064718</c:v>
                </c:pt>
                <c:pt idx="8">
                  <c:v>16.11392405063291</c:v>
                </c:pt>
                <c:pt idx="9">
                  <c:v>16.081765557163532</c:v>
                </c:pt>
                <c:pt idx="10">
                  <c:v>15.88785046728972</c:v>
                </c:pt>
                <c:pt idx="11">
                  <c:v>15.836325237592398</c:v>
                </c:pt>
                <c:pt idx="12">
                  <c:v>15.768114112597829</c:v>
                </c:pt>
                <c:pt idx="13">
                  <c:v>15.389768574908649</c:v>
                </c:pt>
                <c:pt idx="14">
                  <c:v>14.955989110707804</c:v>
                </c:pt>
                <c:pt idx="15">
                  <c:v>14.90745197980084</c:v>
                </c:pt>
                <c:pt idx="16">
                  <c:v>14.621452894438139</c:v>
                </c:pt>
                <c:pt idx="17">
                  <c:v>14.621050012440906</c:v>
                </c:pt>
                <c:pt idx="18">
                  <c:v>14.271530650620534</c:v>
                </c:pt>
                <c:pt idx="19">
                  <c:v>13.298014357079888</c:v>
                </c:pt>
                <c:pt idx="20">
                  <c:v>12.665685913938947</c:v>
                </c:pt>
                <c:pt idx="21">
                  <c:v>12.56338028169014</c:v>
                </c:pt>
                <c:pt idx="22">
                  <c:v>12.327336083060731</c:v>
                </c:pt>
                <c:pt idx="23">
                  <c:v>11.415508615897721</c:v>
                </c:pt>
                <c:pt idx="24">
                  <c:v>11.276691729323309</c:v>
                </c:pt>
                <c:pt idx="25">
                  <c:v>11.247155499367889</c:v>
                </c:pt>
                <c:pt idx="26">
                  <c:v>11.24031007751938</c:v>
                </c:pt>
                <c:pt idx="29">
                  <c:v>10.23191667202469</c:v>
                </c:pt>
                <c:pt idx="31">
                  <c:v>15.406498194945849</c:v>
                </c:pt>
                <c:pt idx="32">
                  <c:v>9.0711175616836002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B9-4BE8-9DDF-8D8AB1DB78EF}"/>
            </c:ext>
          </c:extLst>
        </c:ser>
        <c:ser>
          <c:idx val="1"/>
          <c:order val="1"/>
          <c:tx>
            <c:strRef>
              <c:f>Figure_7!$D$66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Figure_7!$B$67:$B$99</c:f>
              <c:strCache>
                <c:ptCount val="33"/>
                <c:pt idx="0">
                  <c:v>EU-27 (¹)</c:v>
                </c:pt>
                <c:pt idx="2">
                  <c:v>Finland (²)</c:v>
                </c:pt>
                <c:pt idx="3">
                  <c:v>Estonia</c:v>
                </c:pt>
                <c:pt idx="4">
                  <c:v>Bulgaria</c:v>
                </c:pt>
                <c:pt idx="5">
                  <c:v>Sweden</c:v>
                </c:pt>
                <c:pt idx="6">
                  <c:v>Lithuania</c:v>
                </c:pt>
                <c:pt idx="7">
                  <c:v>Spain</c:v>
                </c:pt>
                <c:pt idx="8">
                  <c:v>Greece (²)</c:v>
                </c:pt>
                <c:pt idx="9">
                  <c:v>Slovenia</c:v>
                </c:pt>
                <c:pt idx="10">
                  <c:v>Luxembourg</c:v>
                </c:pt>
                <c:pt idx="11">
                  <c:v>Latvia</c:v>
                </c:pt>
                <c:pt idx="12">
                  <c:v>Italy</c:v>
                </c:pt>
                <c:pt idx="13">
                  <c:v>Croatia</c:v>
                </c:pt>
                <c:pt idx="14">
                  <c:v>Portugal</c:v>
                </c:pt>
                <c:pt idx="15">
                  <c:v>Poland</c:v>
                </c:pt>
                <c:pt idx="16">
                  <c:v>Austria</c:v>
                </c:pt>
                <c:pt idx="17">
                  <c:v>Romania</c:v>
                </c:pt>
                <c:pt idx="18">
                  <c:v>Hungary</c:v>
                </c:pt>
                <c:pt idx="19">
                  <c:v>Germany</c:v>
                </c:pt>
                <c:pt idx="20">
                  <c:v>Netherlands</c:v>
                </c:pt>
                <c:pt idx="21">
                  <c:v>Cyprus</c:v>
                </c:pt>
                <c:pt idx="22">
                  <c:v>France</c:v>
                </c:pt>
                <c:pt idx="23">
                  <c:v>Czechia</c:v>
                </c:pt>
                <c:pt idx="24">
                  <c:v>Denmark</c:v>
                </c:pt>
                <c:pt idx="25">
                  <c:v>Slovakia</c:v>
                </c:pt>
                <c:pt idx="26">
                  <c:v>Ireland</c:v>
                </c:pt>
                <c:pt idx="27">
                  <c:v>Belgium (¹)</c:v>
                </c:pt>
                <c:pt idx="29">
                  <c:v>United Kingdom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Figure_7!$D$67:$D$99</c:f>
              <c:numCache>
                <c:formatCode>#\,##0.0</c:formatCode>
                <c:ptCount val="33"/>
                <c:pt idx="2">
                  <c:v>17.232913072329129</c:v>
                </c:pt>
                <c:pt idx="3">
                  <c:v>14.53448275862069</c:v>
                </c:pt>
                <c:pt idx="4">
                  <c:v>13.935135135135136</c:v>
                </c:pt>
                <c:pt idx="5">
                  <c:v>16.284341209451341</c:v>
                </c:pt>
                <c:pt idx="6">
                  <c:v>12.778947368421052</c:v>
                </c:pt>
                <c:pt idx="7">
                  <c:v>15.415953307392996</c:v>
                </c:pt>
                <c:pt idx="8">
                  <c:v>13.730597680642283</c:v>
                </c:pt>
                <c:pt idx="9">
                  <c:v>11.223880597014926</c:v>
                </c:pt>
                <c:pt idx="10">
                  <c:v>10.60655737704918</c:v>
                </c:pt>
                <c:pt idx="11">
                  <c:v>15.373333333333333</c:v>
                </c:pt>
                <c:pt idx="12">
                  <c:v>15.764813769751694</c:v>
                </c:pt>
                <c:pt idx="13">
                  <c:v>12.990797546012271</c:v>
                </c:pt>
                <c:pt idx="14">
                  <c:v>11.952326901248581</c:v>
                </c:pt>
                <c:pt idx="15">
                  <c:v>13.173903055364116</c:v>
                </c:pt>
                <c:pt idx="16">
                  <c:v>13.585542168674699</c:v>
                </c:pt>
                <c:pt idx="17">
                  <c:v>13.713467048710601</c:v>
                </c:pt>
                <c:pt idx="18">
                  <c:v>13.339157245632066</c:v>
                </c:pt>
                <c:pt idx="19">
                  <c:v>13.064815252874107</c:v>
                </c:pt>
                <c:pt idx="20">
                  <c:v>11.363485752153744</c:v>
                </c:pt>
                <c:pt idx="21">
                  <c:v>12.357142857142858</c:v>
                </c:pt>
                <c:pt idx="22">
                  <c:v>12.037538095592062</c:v>
                </c:pt>
                <c:pt idx="23">
                  <c:v>10.108630313439244</c:v>
                </c:pt>
                <c:pt idx="24">
                  <c:v>10.55506993006993</c:v>
                </c:pt>
                <c:pt idx="25">
                  <c:v>6.0195167286245352</c:v>
                </c:pt>
                <c:pt idx="26">
                  <c:v>10.5748031496063</c:v>
                </c:pt>
                <c:pt idx="29">
                  <c:v>10.183810225825907</c:v>
                </c:pt>
                <c:pt idx="31">
                  <c:v>14.84235294117647</c:v>
                </c:pt>
                <c:pt idx="32">
                  <c:v>8.6210780370072406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B9-4BE8-9DDF-8D8AB1DB78EF}"/>
            </c:ext>
          </c:extLst>
        </c:ser>
        <c:ser>
          <c:idx val="2"/>
          <c:order val="2"/>
          <c:tx>
            <c:strRef>
              <c:f>Figure_7!$E$66</c:f>
              <c:strCache>
                <c:ptCount val="1"/>
                <c:pt idx="0">
                  <c:v> International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Figure_7!$B$67:$B$99</c:f>
              <c:strCache>
                <c:ptCount val="33"/>
                <c:pt idx="0">
                  <c:v>EU-27 (¹)</c:v>
                </c:pt>
                <c:pt idx="2">
                  <c:v>Finland (²)</c:v>
                </c:pt>
                <c:pt idx="3">
                  <c:v>Estonia</c:v>
                </c:pt>
                <c:pt idx="4">
                  <c:v>Bulgaria</c:v>
                </c:pt>
                <c:pt idx="5">
                  <c:v>Sweden</c:v>
                </c:pt>
                <c:pt idx="6">
                  <c:v>Lithuania</c:v>
                </c:pt>
                <c:pt idx="7">
                  <c:v>Spain</c:v>
                </c:pt>
                <c:pt idx="8">
                  <c:v>Greece (²)</c:v>
                </c:pt>
                <c:pt idx="9">
                  <c:v>Slovenia</c:v>
                </c:pt>
                <c:pt idx="10">
                  <c:v>Luxembourg</c:v>
                </c:pt>
                <c:pt idx="11">
                  <c:v>Latvia</c:v>
                </c:pt>
                <c:pt idx="12">
                  <c:v>Italy</c:v>
                </c:pt>
                <c:pt idx="13">
                  <c:v>Croatia</c:v>
                </c:pt>
                <c:pt idx="14">
                  <c:v>Portugal</c:v>
                </c:pt>
                <c:pt idx="15">
                  <c:v>Poland</c:v>
                </c:pt>
                <c:pt idx="16">
                  <c:v>Austria</c:v>
                </c:pt>
                <c:pt idx="17">
                  <c:v>Romania</c:v>
                </c:pt>
                <c:pt idx="18">
                  <c:v>Hungary</c:v>
                </c:pt>
                <c:pt idx="19">
                  <c:v>Germany</c:v>
                </c:pt>
                <c:pt idx="20">
                  <c:v>Netherlands</c:v>
                </c:pt>
                <c:pt idx="21">
                  <c:v>Cyprus</c:v>
                </c:pt>
                <c:pt idx="22">
                  <c:v>France</c:v>
                </c:pt>
                <c:pt idx="23">
                  <c:v>Czechia</c:v>
                </c:pt>
                <c:pt idx="24">
                  <c:v>Denmark</c:v>
                </c:pt>
                <c:pt idx="25">
                  <c:v>Slovakia</c:v>
                </c:pt>
                <c:pt idx="26">
                  <c:v>Ireland</c:v>
                </c:pt>
                <c:pt idx="27">
                  <c:v>Belgium (¹)</c:v>
                </c:pt>
                <c:pt idx="29">
                  <c:v>United Kingdom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Figure_7!$E$67:$E$99</c:f>
              <c:numCache>
                <c:formatCode>#\,##0.0</c:formatCode>
                <c:ptCount val="33"/>
                <c:pt idx="0">
                  <c:v>16.109882234909108</c:v>
                </c:pt>
                <c:pt idx="3">
                  <c:v>17.399999999999999</c:v>
                </c:pt>
                <c:pt idx="4">
                  <c:v>17.710599078341012</c:v>
                </c:pt>
                <c:pt idx="5">
                  <c:v>17.936305732484076</c:v>
                </c:pt>
                <c:pt idx="6">
                  <c:v>16.742665549036044</c:v>
                </c:pt>
                <c:pt idx="7">
                  <c:v>17.801901392880833</c:v>
                </c:pt>
                <c:pt idx="9">
                  <c:v>16.89424703891709</c:v>
                </c:pt>
                <c:pt idx="10">
                  <c:v>16.768392370572208</c:v>
                </c:pt>
                <c:pt idx="11">
                  <c:v>15.980609418282549</c:v>
                </c:pt>
                <c:pt idx="12">
                  <c:v>15.777245508982036</c:v>
                </c:pt>
                <c:pt idx="13">
                  <c:v>16.969696969696969</c:v>
                </c:pt>
                <c:pt idx="14">
                  <c:v>16.956160241874528</c:v>
                </c:pt>
                <c:pt idx="15">
                  <c:v>16.117769588207018</c:v>
                </c:pt>
                <c:pt idx="16">
                  <c:v>17.116054158607351</c:v>
                </c:pt>
                <c:pt idx="17">
                  <c:v>14.94078061911171</c:v>
                </c:pt>
                <c:pt idx="18">
                  <c:v>14.809608540925266</c:v>
                </c:pt>
                <c:pt idx="19">
                  <c:v>15.134500745156483</c:v>
                </c:pt>
                <c:pt idx="20">
                  <c:v>14.289669421487604</c:v>
                </c:pt>
                <c:pt idx="21">
                  <c:v>26</c:v>
                </c:pt>
                <c:pt idx="22">
                  <c:v>18.727422003284072</c:v>
                </c:pt>
                <c:pt idx="23">
                  <c:v>13.814026792750196</c:v>
                </c:pt>
                <c:pt idx="24">
                  <c:v>15.71505376344086</c:v>
                </c:pt>
                <c:pt idx="25">
                  <c:v>13.941091954022989</c:v>
                </c:pt>
                <c:pt idx="26">
                  <c:v>15.270833333333334</c:v>
                </c:pt>
                <c:pt idx="27">
                  <c:v>17.678362573099417</c:v>
                </c:pt>
                <c:pt idx="29">
                  <c:v>11.371428571428572</c:v>
                </c:pt>
                <c:pt idx="31">
                  <c:v>21.747747747747749</c:v>
                </c:pt>
                <c:pt idx="32">
                  <c:v>13.214814814814815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B9-4BE8-9DDF-8D8AB1DB7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466656"/>
        <c:axId val="495470968"/>
      </c:barChart>
      <c:catAx>
        <c:axId val="4954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95470968"/>
        <c:crosses val="autoZero"/>
        <c:auto val="1"/>
        <c:lblAlgn val="ctr"/>
        <c:lblOffset val="100"/>
        <c:tickMarkSkip val="1"/>
        <c:noMultiLvlLbl val="0"/>
      </c:catAx>
      <c:valAx>
        <c:axId val="495470968"/>
        <c:scaling>
          <c:orientation val="minMax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546665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995233595800523"/>
          <c:y val="0.85059368512327604"/>
          <c:w val="0.30542866141732283"/>
          <c:h val="3.67507852574712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Empty road journeys by type of operation,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in vehicle-kilometres)</a:t>
            </a:r>
          </a:p>
        </c:rich>
      </c:tx>
      <c:layout>
        <c:manualLayout>
          <c:xMode val="edge"/>
          <c:yMode val="edge"/>
          <c:x val="5.3333333333333332E-3"/>
          <c:y val="8.5219285325574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401964606484852"/>
          <c:w val="0.93709763779527555"/>
          <c:h val="0.41159790857111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Figure_8!$C$62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Figure_8!$B$63:$B$93</c:f>
              <c:strCache>
                <c:ptCount val="31"/>
                <c:pt idx="0">
                  <c:v>EU-27 (¹)</c:v>
                </c:pt>
                <c:pt idx="2">
                  <c:v>Cyprus</c:v>
                </c:pt>
                <c:pt idx="3">
                  <c:v>Austria</c:v>
                </c:pt>
                <c:pt idx="4">
                  <c:v>Greece (²)</c:v>
                </c:pt>
                <c:pt idx="5">
                  <c:v>Croatia</c:v>
                </c:pt>
                <c:pt idx="6">
                  <c:v>Netherlands</c:v>
                </c:pt>
                <c:pt idx="7">
                  <c:v>Luxembourg</c:v>
                </c:pt>
                <c:pt idx="8">
                  <c:v>Poland</c:v>
                </c:pt>
                <c:pt idx="9">
                  <c:v>Latvia (³)</c:v>
                </c:pt>
                <c:pt idx="10">
                  <c:v>Germany</c:v>
                </c:pt>
                <c:pt idx="11">
                  <c:v>Bulgaria (³)</c:v>
                </c:pt>
                <c:pt idx="12">
                  <c:v>Slovakia</c:v>
                </c:pt>
                <c:pt idx="13">
                  <c:v>Finland (²)</c:v>
                </c:pt>
                <c:pt idx="14">
                  <c:v>Hungary</c:v>
                </c:pt>
                <c:pt idx="15">
                  <c:v>Slovenia</c:v>
                </c:pt>
                <c:pt idx="16">
                  <c:v>Portugal</c:v>
                </c:pt>
                <c:pt idx="17">
                  <c:v>France (³)</c:v>
                </c:pt>
                <c:pt idx="18">
                  <c:v>Lithuania</c:v>
                </c:pt>
                <c:pt idx="19">
                  <c:v>Estonia</c:v>
                </c:pt>
                <c:pt idx="20">
                  <c:v>Denmark (²)</c:v>
                </c:pt>
                <c:pt idx="21">
                  <c:v>Belgium (¹)</c:v>
                </c:pt>
                <c:pt idx="22">
                  <c:v>Czechia (⁴)</c:v>
                </c:pt>
                <c:pt idx="23">
                  <c:v>Ireland (⁴)</c:v>
                </c:pt>
                <c:pt idx="24">
                  <c:v>Spain (⁴)</c:v>
                </c:pt>
                <c:pt idx="25">
                  <c:v>Sweden (⁴)</c:v>
                </c:pt>
                <c:pt idx="27">
                  <c:v>United Kingdom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Figure_8!$C$63:$C$93</c:f>
              <c:numCache>
                <c:formatCode>0.0</c:formatCode>
                <c:ptCount val="31"/>
                <c:pt idx="0">
                  <c:v>20.068308304172099</c:v>
                </c:pt>
                <c:pt idx="2">
                  <c:v>50</c:v>
                </c:pt>
                <c:pt idx="3">
                  <c:v>34.204630321135177</c:v>
                </c:pt>
                <c:pt idx="4">
                  <c:v>30.728173846740372</c:v>
                </c:pt>
                <c:pt idx="5">
                  <c:v>26.589077887197853</c:v>
                </c:pt>
                <c:pt idx="6">
                  <c:v>26.154263986963606</c:v>
                </c:pt>
                <c:pt idx="7">
                  <c:v>23.434704830053668</c:v>
                </c:pt>
                <c:pt idx="8">
                  <c:v>22.819989801121878</c:v>
                </c:pt>
                <c:pt idx="9">
                  <c:v>22.596548890714871</c:v>
                </c:pt>
                <c:pt idx="10">
                  <c:v>21.682667017359286</c:v>
                </c:pt>
                <c:pt idx="11">
                  <c:v>21.04493971501644</c:v>
                </c:pt>
                <c:pt idx="12">
                  <c:v>20.382486160040262</c:v>
                </c:pt>
                <c:pt idx="13">
                  <c:v>19.583539910758553</c:v>
                </c:pt>
                <c:pt idx="14">
                  <c:v>19.350925083409159</c:v>
                </c:pt>
                <c:pt idx="15">
                  <c:v>18.658034137728077</c:v>
                </c:pt>
                <c:pt idx="16">
                  <c:v>18.581455485777614</c:v>
                </c:pt>
                <c:pt idx="17">
                  <c:v>18.142573795356434</c:v>
                </c:pt>
                <c:pt idx="18">
                  <c:v>16.51031894934334</c:v>
                </c:pt>
                <c:pt idx="19">
                  <c:v>15.827338129496402</c:v>
                </c:pt>
                <c:pt idx="20">
                  <c:v>9.2832764505119449</c:v>
                </c:pt>
                <c:pt idx="21">
                  <c:v>6.1472200469851215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19.904212586260172</c:v>
                </c:pt>
                <c:pt idx="29">
                  <c:v>29.837892603850051</c:v>
                </c:pt>
                <c:pt idx="30">
                  <c:v>26.756032171581769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88-4CDF-9DE2-18667B82A018}"/>
            </c:ext>
          </c:extLst>
        </c:ser>
        <c:ser>
          <c:idx val="1"/>
          <c:order val="1"/>
          <c:tx>
            <c:strRef>
              <c:f>Figure_8!$D$62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Figure_8!$B$63:$B$93</c:f>
              <c:strCache>
                <c:ptCount val="31"/>
                <c:pt idx="0">
                  <c:v>EU-27 (¹)</c:v>
                </c:pt>
                <c:pt idx="2">
                  <c:v>Cyprus</c:v>
                </c:pt>
                <c:pt idx="3">
                  <c:v>Austria</c:v>
                </c:pt>
                <c:pt idx="4">
                  <c:v>Greece (²)</c:v>
                </c:pt>
                <c:pt idx="5">
                  <c:v>Croatia</c:v>
                </c:pt>
                <c:pt idx="6">
                  <c:v>Netherlands</c:v>
                </c:pt>
                <c:pt idx="7">
                  <c:v>Luxembourg</c:v>
                </c:pt>
                <c:pt idx="8">
                  <c:v>Poland</c:v>
                </c:pt>
                <c:pt idx="9">
                  <c:v>Latvia (³)</c:v>
                </c:pt>
                <c:pt idx="10">
                  <c:v>Germany</c:v>
                </c:pt>
                <c:pt idx="11">
                  <c:v>Bulgaria (³)</c:v>
                </c:pt>
                <c:pt idx="12">
                  <c:v>Slovakia</c:v>
                </c:pt>
                <c:pt idx="13">
                  <c:v>Finland (²)</c:v>
                </c:pt>
                <c:pt idx="14">
                  <c:v>Hungary</c:v>
                </c:pt>
                <c:pt idx="15">
                  <c:v>Slovenia</c:v>
                </c:pt>
                <c:pt idx="16">
                  <c:v>Portugal</c:v>
                </c:pt>
                <c:pt idx="17">
                  <c:v>France (³)</c:v>
                </c:pt>
                <c:pt idx="18">
                  <c:v>Lithuania</c:v>
                </c:pt>
                <c:pt idx="19">
                  <c:v>Estonia</c:v>
                </c:pt>
                <c:pt idx="20">
                  <c:v>Denmark (²)</c:v>
                </c:pt>
                <c:pt idx="21">
                  <c:v>Belgium (¹)</c:v>
                </c:pt>
                <c:pt idx="22">
                  <c:v>Czechia (⁴)</c:v>
                </c:pt>
                <c:pt idx="23">
                  <c:v>Ireland (⁴)</c:v>
                </c:pt>
                <c:pt idx="24">
                  <c:v>Spain (⁴)</c:v>
                </c:pt>
                <c:pt idx="25">
                  <c:v>Sweden (⁴)</c:v>
                </c:pt>
                <c:pt idx="27">
                  <c:v>United Kingdom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Figure_8!$D$63:$D$93</c:f>
              <c:numCache>
                <c:formatCode>0.0</c:formatCode>
                <c:ptCount val="31"/>
                <c:pt idx="0">
                  <c:v>23.721646965966961</c:v>
                </c:pt>
                <c:pt idx="2">
                  <c:v>50.354609929078016</c:v>
                </c:pt>
                <c:pt idx="3">
                  <c:v>38.182720953326715</c:v>
                </c:pt>
                <c:pt idx="4">
                  <c:v>39.339826839826841</c:v>
                </c:pt>
                <c:pt idx="5">
                  <c:v>38.140417457305503</c:v>
                </c:pt>
                <c:pt idx="6">
                  <c:v>29.633947307064584</c:v>
                </c:pt>
                <c:pt idx="7">
                  <c:v>29.069767441860463</c:v>
                </c:pt>
                <c:pt idx="8">
                  <c:v>34.105358764759309</c:v>
                </c:pt>
                <c:pt idx="9">
                  <c:v>40.633245382585748</c:v>
                </c:pt>
                <c:pt idx="10">
                  <c:v>22.204637467795362</c:v>
                </c:pt>
                <c:pt idx="11">
                  <c:v>38.470066518847005</c:v>
                </c:pt>
                <c:pt idx="12">
                  <c:v>33.457019171304886</c:v>
                </c:pt>
                <c:pt idx="13">
                  <c:v>20.264550264550266</c:v>
                </c:pt>
                <c:pt idx="14">
                  <c:v>31.910426871938419</c:v>
                </c:pt>
                <c:pt idx="15">
                  <c:v>38.153846153846153</c:v>
                </c:pt>
                <c:pt idx="16">
                  <c:v>31.811145510835914</c:v>
                </c:pt>
                <c:pt idx="17">
                  <c:v>18.328071879553182</c:v>
                </c:pt>
                <c:pt idx="18">
                  <c:v>36.383928571428569</c:v>
                </c:pt>
                <c:pt idx="19">
                  <c:v>26.114649681528661</c:v>
                </c:pt>
                <c:pt idx="20">
                  <c:v>9.0620031796502385</c:v>
                </c:pt>
                <c:pt idx="21">
                  <c:v>3.8906414300736065</c:v>
                </c:pt>
                <c:pt idx="22">
                  <c:v>26.1572606214331</c:v>
                </c:pt>
                <c:pt idx="23">
                  <c:v>37.084217975937719</c:v>
                </c:pt>
                <c:pt idx="24">
                  <c:v>28.302413167805831</c:v>
                </c:pt>
                <c:pt idx="25">
                  <c:v>15.584854631507776</c:v>
                </c:pt>
                <c:pt idx="27">
                  <c:v>20.009648370497427</c:v>
                </c:pt>
                <c:pt idx="29">
                  <c:v>30.060340098738344</c:v>
                </c:pt>
                <c:pt idx="30">
                  <c:v>26.449704142011836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88-4CDF-9DE2-18667B82A018}"/>
            </c:ext>
          </c:extLst>
        </c:ser>
        <c:ser>
          <c:idx val="2"/>
          <c:order val="2"/>
          <c:tx>
            <c:strRef>
              <c:f>Figure_8!$E$62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Figure_8!$B$63:$B$93</c:f>
              <c:strCache>
                <c:ptCount val="31"/>
                <c:pt idx="0">
                  <c:v>EU-27 (¹)</c:v>
                </c:pt>
                <c:pt idx="2">
                  <c:v>Cyprus</c:v>
                </c:pt>
                <c:pt idx="3">
                  <c:v>Austria</c:v>
                </c:pt>
                <c:pt idx="4">
                  <c:v>Greece (²)</c:v>
                </c:pt>
                <c:pt idx="5">
                  <c:v>Croatia</c:v>
                </c:pt>
                <c:pt idx="6">
                  <c:v>Netherlands</c:v>
                </c:pt>
                <c:pt idx="7">
                  <c:v>Luxembourg</c:v>
                </c:pt>
                <c:pt idx="8">
                  <c:v>Poland</c:v>
                </c:pt>
                <c:pt idx="9">
                  <c:v>Latvia (³)</c:v>
                </c:pt>
                <c:pt idx="10">
                  <c:v>Germany</c:v>
                </c:pt>
                <c:pt idx="11">
                  <c:v>Bulgaria (³)</c:v>
                </c:pt>
                <c:pt idx="12">
                  <c:v>Slovakia</c:v>
                </c:pt>
                <c:pt idx="13">
                  <c:v>Finland (²)</c:v>
                </c:pt>
                <c:pt idx="14">
                  <c:v>Hungary</c:v>
                </c:pt>
                <c:pt idx="15">
                  <c:v>Slovenia</c:v>
                </c:pt>
                <c:pt idx="16">
                  <c:v>Portugal</c:v>
                </c:pt>
                <c:pt idx="17">
                  <c:v>France (³)</c:v>
                </c:pt>
                <c:pt idx="18">
                  <c:v>Lithuania</c:v>
                </c:pt>
                <c:pt idx="19">
                  <c:v>Estonia</c:v>
                </c:pt>
                <c:pt idx="20">
                  <c:v>Denmark (²)</c:v>
                </c:pt>
                <c:pt idx="21">
                  <c:v>Belgium (¹)</c:v>
                </c:pt>
                <c:pt idx="22">
                  <c:v>Czechia (⁴)</c:v>
                </c:pt>
                <c:pt idx="23">
                  <c:v>Ireland (⁴)</c:v>
                </c:pt>
                <c:pt idx="24">
                  <c:v>Spain (⁴)</c:v>
                </c:pt>
                <c:pt idx="25">
                  <c:v>Sweden (⁴)</c:v>
                </c:pt>
                <c:pt idx="27">
                  <c:v>United Kingdom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Figure_8!$E$63:$E$93</c:f>
              <c:numCache>
                <c:formatCode>0.0</c:formatCode>
                <c:ptCount val="31"/>
                <c:pt idx="0">
                  <c:v>12.142962076853658</c:v>
                </c:pt>
                <c:pt idx="2">
                  <c:v>0</c:v>
                </c:pt>
                <c:pt idx="3">
                  <c:v>22.138554216867469</c:v>
                </c:pt>
                <c:pt idx="4">
                  <c:v>0</c:v>
                </c:pt>
                <c:pt idx="5">
                  <c:v>16.101694915254239</c:v>
                </c:pt>
                <c:pt idx="6">
                  <c:v>21.326397919375811</c:v>
                </c:pt>
                <c:pt idx="7">
                  <c:v>22.41014799154334</c:v>
                </c:pt>
                <c:pt idx="8">
                  <c:v>12.351660697984691</c:v>
                </c:pt>
                <c:pt idx="9">
                  <c:v>16.046511627906977</c:v>
                </c:pt>
                <c:pt idx="10">
                  <c:v>17.313616759088109</c:v>
                </c:pt>
                <c:pt idx="11">
                  <c:v>10.699588477366255</c:v>
                </c:pt>
                <c:pt idx="12">
                  <c:v>11.375212224108658</c:v>
                </c:pt>
                <c:pt idx="13">
                  <c:v>0</c:v>
                </c:pt>
                <c:pt idx="14">
                  <c:v>9.791332263242376</c:v>
                </c:pt>
                <c:pt idx="15">
                  <c:v>14.036363636363637</c:v>
                </c:pt>
                <c:pt idx="16">
                  <c:v>6.5017667844522968</c:v>
                </c:pt>
                <c:pt idx="17">
                  <c:v>20.59973924380704</c:v>
                </c:pt>
                <c:pt idx="18">
                  <c:v>13.26790258087968</c:v>
                </c:pt>
                <c:pt idx="19">
                  <c:v>9.615384615384615</c:v>
                </c:pt>
                <c:pt idx="20">
                  <c:v>0</c:v>
                </c:pt>
                <c:pt idx="21">
                  <c:v>10.821382007822686</c:v>
                </c:pt>
                <c:pt idx="22">
                  <c:v>11.752433936022253</c:v>
                </c:pt>
                <c:pt idx="23">
                  <c:v>18.64406779661017</c:v>
                </c:pt>
                <c:pt idx="24">
                  <c:v>9.7025354362148128</c:v>
                </c:pt>
                <c:pt idx="25">
                  <c:v>13.736263736263735</c:v>
                </c:pt>
                <c:pt idx="27">
                  <c:v>17.322834645669293</c:v>
                </c:pt>
                <c:pt idx="29">
                  <c:v>26.973684210526315</c:v>
                </c:pt>
                <c:pt idx="30">
                  <c:v>25.824175824175825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88-4CDF-9DE2-18667B82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468224"/>
        <c:axId val="495467832"/>
      </c:barChart>
      <c:catAx>
        <c:axId val="49546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95467832"/>
        <c:crosses val="autoZero"/>
        <c:auto val="1"/>
        <c:lblAlgn val="ctr"/>
        <c:lblOffset val="100"/>
        <c:tickMarkSkip val="1"/>
        <c:noMultiLvlLbl val="0"/>
      </c:catAx>
      <c:valAx>
        <c:axId val="495467832"/>
        <c:scaling>
          <c:orientation val="minMax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5468224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262173228346455"/>
          <c:y val="0.73104005105104908"/>
          <c:w val="0.29475653543307084"/>
          <c:h val="4.10669722929959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Road freight transport of dangerous goods by type of goods, EU-27, 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in tonne-kilometres)</a:t>
            </a:r>
          </a:p>
        </c:rich>
      </c:tx>
      <c:layout>
        <c:manualLayout>
          <c:xMode val="edge"/>
          <c:yMode val="edge"/>
          <c:x val="9.876543209876543E-3"/>
          <c:y val="9.900579086429911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6376117152695"/>
          <c:w val="0.49382716049382713"/>
          <c:h val="0.495028954321495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92-46F2-AB67-CD889111BA2F}"/>
              </c:ext>
            </c:extLst>
          </c:dPt>
          <c:dPt>
            <c:idx val="1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92-46F2-AB67-CD889111BA2F}"/>
              </c:ext>
            </c:extLst>
          </c:dPt>
          <c:dPt>
            <c:idx val="2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92-46F2-AB67-CD889111BA2F}"/>
              </c:ext>
            </c:extLst>
          </c:dPt>
          <c:dPt>
            <c:idx val="3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92-46F2-AB67-CD889111BA2F}"/>
              </c:ext>
            </c:extLst>
          </c:dPt>
          <c:dPt>
            <c:idx val="4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92-46F2-AB67-CD889111BA2F}"/>
              </c:ext>
            </c:extLst>
          </c:dPt>
          <c:dPt>
            <c:idx val="5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92-46F2-AB67-CD889111BA2F}"/>
              </c:ext>
            </c:extLst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F92-46F2-AB67-CD889111BA2F}"/>
              </c:ext>
            </c:extLst>
          </c:dPt>
          <c:dLbls>
            <c:dLbl>
              <c:idx val="3"/>
              <c:layout>
                <c:manualLayout>
                  <c:x val="-2.2222222222222223E-2"/>
                  <c:y val="3.21768820308972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F92-46F2-AB67-CD889111BA2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814814814814838E-2"/>
                  <c:y val="2.97017372592897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F92-46F2-AB67-CD889111BA2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1975308641975261E-2"/>
                  <c:y val="-1.23757238580374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F92-46F2-AB67-CD889111BA2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9382716049382713E-2"/>
                  <c:y val="-4.950289543214978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F92-46F2-AB67-CD889111BA2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Figure_9!$B$42:$B$48</c:f>
              <c:strCache>
                <c:ptCount val="7"/>
                <c:pt idx="0">
                  <c:v>Flammable liquids</c:v>
                </c:pt>
                <c:pt idx="1">
                  <c:v>Gases</c:v>
                </c:pt>
                <c:pt idx="2">
                  <c:v>Corrosives</c:v>
                </c:pt>
                <c:pt idx="3">
                  <c:v>Misc. dang. substances</c:v>
                </c:pt>
                <c:pt idx="4">
                  <c:v>Oxidising substances</c:v>
                </c:pt>
                <c:pt idx="5">
                  <c:v>Flammable solids</c:v>
                </c:pt>
                <c:pt idx="6">
                  <c:v>Other</c:v>
                </c:pt>
              </c:strCache>
            </c:strRef>
          </c:cat>
          <c:val>
            <c:numRef>
              <c:f>Figure_9!$C$42:$C$48</c:f>
              <c:numCache>
                <c:formatCode>0.0</c:formatCode>
                <c:ptCount val="7"/>
                <c:pt idx="0">
                  <c:v>52.553235763334953</c:v>
                </c:pt>
                <c:pt idx="1">
                  <c:v>13.851702850801138</c:v>
                </c:pt>
                <c:pt idx="2">
                  <c:v>12.091281126447944</c:v>
                </c:pt>
                <c:pt idx="3">
                  <c:v>9.1239508913088709</c:v>
                </c:pt>
                <c:pt idx="4">
                  <c:v>3.5638482347228968</c:v>
                </c:pt>
                <c:pt idx="5">
                  <c:v>2.4804050773392521</c:v>
                </c:pt>
                <c:pt idx="6">
                  <c:v>6.3355760560449568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F92-46F2-AB67-CD889111BA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Inland waterways freight transport by type of goods, EU-27, 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in tonne-kilometres)</a:t>
            </a:r>
          </a:p>
        </c:rich>
      </c:tx>
      <c:layout>
        <c:manualLayout>
          <c:xMode val="edge"/>
          <c:yMode val="edge"/>
          <c:x val="9.876543209876543E-3"/>
          <c:y val="9.88547059607636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23682123741571"/>
          <c:w val="0.49382716049382713"/>
          <c:h val="0.494273529803818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6F-40B1-96FD-D9B653596E4C}"/>
              </c:ext>
            </c:extLst>
          </c:dPt>
          <c:dPt>
            <c:idx val="1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6F-40B1-96FD-D9B653596E4C}"/>
              </c:ext>
            </c:extLst>
          </c:dPt>
          <c:dPt>
            <c:idx val="2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6F-40B1-96FD-D9B653596E4C}"/>
              </c:ext>
            </c:extLst>
          </c:dPt>
          <c:dPt>
            <c:idx val="3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6F-40B1-96FD-D9B653596E4C}"/>
              </c:ext>
            </c:extLst>
          </c:dPt>
          <c:dPt>
            <c:idx val="4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46F-40B1-96FD-D9B653596E4C}"/>
              </c:ext>
            </c:extLst>
          </c:dPt>
          <c:dPt>
            <c:idx val="5"/>
            <c:bubble3D val="0"/>
            <c:spPr>
              <a:solidFill>
                <a:srgbClr val="C84B96">
                  <a:lumMod val="40000"/>
                  <a:lumOff val="6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46F-40B1-96FD-D9B653596E4C}"/>
              </c:ext>
            </c:extLst>
          </c:dPt>
          <c:dPt>
            <c:idx val="6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46F-40B1-96FD-D9B653596E4C}"/>
              </c:ext>
            </c:extLst>
          </c:dPt>
          <c:dPt>
            <c:idx val="7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46F-40B1-96FD-D9B653596E4C}"/>
              </c:ext>
            </c:extLst>
          </c:dPt>
          <c:dPt>
            <c:idx val="8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46F-40B1-96FD-D9B653596E4C}"/>
              </c:ext>
            </c:extLst>
          </c:dPt>
          <c:dPt>
            <c:idx val="9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46F-40B1-96FD-D9B653596E4C}"/>
              </c:ext>
            </c:extLst>
          </c:dPt>
          <c:dLbls>
            <c:dLbl>
              <c:idx val="6"/>
              <c:layout>
                <c:manualLayout>
                  <c:x val="-9.876543209876543E-3"/>
                  <c:y val="2.2242308841171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46F-40B1-96FD-D9B653596E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1851851851851871E-2"/>
                  <c:y val="-1.4828205894114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46F-40B1-96FD-D9B653596E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1728395061728392E-2"/>
                  <c:y val="-3.70705147352863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46F-40B1-96FD-D9B653596E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9506172839506262E-2"/>
                  <c:y val="-2.2653941749073444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46F-40B1-96FD-D9B653596E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Figure_10!$B$42:$B$51</c:f>
              <c:strCache>
                <c:ptCount val="10"/>
                <c:pt idx="0">
                  <c:v>Metal ores</c:v>
                </c:pt>
                <c:pt idx="1">
                  <c:v>Coke and refined
petroleum products</c:v>
                </c:pt>
                <c:pt idx="2">
                  <c:v>Chemicals, rubber and
plastic, nuclear fuel</c:v>
                </c:pt>
                <c:pt idx="3">
                  <c:v>Products of
agriculture</c:v>
                </c:pt>
                <c:pt idx="4">
                  <c:v>Unidentifiable goods</c:v>
                </c:pt>
                <c:pt idx="5">
                  <c:v>Coal and crude petroleum</c:v>
                </c:pt>
                <c:pt idx="6">
                  <c:v>Basic metals; fabricated metal products</c:v>
                </c:pt>
                <c:pt idx="7">
                  <c:v>Food products, beverages and tobacco</c:v>
                </c:pt>
                <c:pt idx="8">
                  <c:v>Secondary raw materials and wastes</c:v>
                </c:pt>
                <c:pt idx="9">
                  <c:v>Other</c:v>
                </c:pt>
              </c:strCache>
            </c:strRef>
          </c:cat>
          <c:val>
            <c:numRef>
              <c:f>Figure_10!$D$42:$D$51</c:f>
              <c:numCache>
                <c:formatCode>#,##0</c:formatCode>
                <c:ptCount val="10"/>
                <c:pt idx="0">
                  <c:v>34435078434.291</c:v>
                </c:pt>
                <c:pt idx="1">
                  <c:v>20577173416.354</c:v>
                </c:pt>
                <c:pt idx="2">
                  <c:v>14804774424.450998</c:v>
                </c:pt>
                <c:pt idx="3">
                  <c:v>14693061376.260996</c:v>
                </c:pt>
                <c:pt idx="4">
                  <c:v>11780946422.229</c:v>
                </c:pt>
                <c:pt idx="5">
                  <c:v>11327961344.093998</c:v>
                </c:pt>
                <c:pt idx="6">
                  <c:v>8655021293.875</c:v>
                </c:pt>
                <c:pt idx="7">
                  <c:v>5391133084.0429993</c:v>
                </c:pt>
                <c:pt idx="8">
                  <c:v>4648627104.2270002</c:v>
                </c:pt>
                <c:pt idx="9">
                  <c:v>8588425284.8800011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46F-40B1-96FD-D9B653596E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 paperSize="9" orientation="landscape" horizontalDpi="200" verticalDpi="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68920986103737E-2"/>
          <c:y val="3.2884902840059793E-2"/>
          <c:w val="0.8833378956464798"/>
          <c:h val="0.65034403210809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Figure_11!$C$6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Figure_11!$B$24:$B$39</c:f>
              <c:strCache>
                <c:ptCount val="16"/>
                <c:pt idx="0">
                  <c:v>Poland</c:v>
                </c:pt>
                <c:pt idx="1">
                  <c:v>Portugal</c:v>
                </c:pt>
                <c:pt idx="2">
                  <c:v>Latvia</c:v>
                </c:pt>
                <c:pt idx="3">
                  <c:v>Ireland</c:v>
                </c:pt>
                <c:pt idx="4">
                  <c:v>Lithuania</c:v>
                </c:pt>
                <c:pt idx="5">
                  <c:v>Romania</c:v>
                </c:pt>
                <c:pt idx="6">
                  <c:v>Estonia</c:v>
                </c:pt>
                <c:pt idx="7">
                  <c:v>Bulgaria</c:v>
                </c:pt>
                <c:pt idx="8">
                  <c:v>Slovenia</c:v>
                </c:pt>
                <c:pt idx="9">
                  <c:v>Croatia</c:v>
                </c:pt>
                <c:pt idx="10">
                  <c:v>Cyprus</c:v>
                </c:pt>
                <c:pt idx="11">
                  <c:v>Malta</c:v>
                </c:pt>
                <c:pt idx="13">
                  <c:v>Iceland</c:v>
                </c:pt>
                <c:pt idx="15">
                  <c:v>Montenegro (¹)</c:v>
                </c:pt>
              </c:strCache>
            </c:strRef>
          </c:cat>
          <c:val>
            <c:numRef>
              <c:f>Figure_11!$C$24:$C$39</c:f>
              <c:numCache>
                <c:formatCode>#,##0</c:formatCode>
                <c:ptCount val="16"/>
                <c:pt idx="0">
                  <c:v>48.832597999999997</c:v>
                </c:pt>
                <c:pt idx="1">
                  <c:v>65.274893000000006</c:v>
                </c:pt>
                <c:pt idx="2">
                  <c:v>61.430475000000001</c:v>
                </c:pt>
                <c:pt idx="3">
                  <c:v>51.081206000000002</c:v>
                </c:pt>
                <c:pt idx="4">
                  <c:v>36.378768999999998</c:v>
                </c:pt>
                <c:pt idx="5">
                  <c:v>50.457833999999998</c:v>
                </c:pt>
                <c:pt idx="6">
                  <c:v>36.191313999999998</c:v>
                </c:pt>
                <c:pt idx="7">
                  <c:v>26.575955</c:v>
                </c:pt>
                <c:pt idx="8">
                  <c:v>16.554001</c:v>
                </c:pt>
                <c:pt idx="9">
                  <c:v>29.222904</c:v>
                </c:pt>
                <c:pt idx="10">
                  <c:v>7.9616049999999996</c:v>
                </c:pt>
                <c:pt idx="11">
                  <c:v>3.3727689999999999</c:v>
                </c:pt>
                <c:pt idx="13">
                  <c:v>6.5877355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2B-4CC2-A2C2-D6B2023175D6}"/>
            </c:ext>
          </c:extLst>
        </c:ser>
        <c:ser>
          <c:idx val="1"/>
          <c:order val="1"/>
          <c:tx>
            <c:strRef>
              <c:f>Figure_11!$D$6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Figure_11!$B$24:$B$39</c:f>
              <c:strCache>
                <c:ptCount val="16"/>
                <c:pt idx="0">
                  <c:v>Poland</c:v>
                </c:pt>
                <c:pt idx="1">
                  <c:v>Portugal</c:v>
                </c:pt>
                <c:pt idx="2">
                  <c:v>Latvia</c:v>
                </c:pt>
                <c:pt idx="3">
                  <c:v>Ireland</c:v>
                </c:pt>
                <c:pt idx="4">
                  <c:v>Lithuania</c:v>
                </c:pt>
                <c:pt idx="5">
                  <c:v>Romania</c:v>
                </c:pt>
                <c:pt idx="6">
                  <c:v>Estonia</c:v>
                </c:pt>
                <c:pt idx="7">
                  <c:v>Bulgaria</c:v>
                </c:pt>
                <c:pt idx="8">
                  <c:v>Slovenia</c:v>
                </c:pt>
                <c:pt idx="9">
                  <c:v>Croatia</c:v>
                </c:pt>
                <c:pt idx="10">
                  <c:v>Cyprus</c:v>
                </c:pt>
                <c:pt idx="11">
                  <c:v>Malta</c:v>
                </c:pt>
                <c:pt idx="13">
                  <c:v>Iceland</c:v>
                </c:pt>
                <c:pt idx="15">
                  <c:v>Montenegro (¹)</c:v>
                </c:pt>
              </c:strCache>
            </c:strRef>
          </c:cat>
          <c:val>
            <c:numRef>
              <c:f>Figure_11!$D$24:$D$39</c:f>
              <c:numCache>
                <c:formatCode>#,##0</c:formatCode>
                <c:ptCount val="16"/>
                <c:pt idx="0">
                  <c:v>78.076265000000006</c:v>
                </c:pt>
                <c:pt idx="1">
                  <c:v>93.356031000000002</c:v>
                </c:pt>
                <c:pt idx="2">
                  <c:v>58.686908000000003</c:v>
                </c:pt>
                <c:pt idx="3">
                  <c:v>53.351204000000003</c:v>
                </c:pt>
                <c:pt idx="4">
                  <c:v>49.855699999999999</c:v>
                </c:pt>
                <c:pt idx="5">
                  <c:v>46.182490000000001</c:v>
                </c:pt>
                <c:pt idx="6">
                  <c:v>34.801316999999997</c:v>
                </c:pt>
                <c:pt idx="7">
                  <c:v>30.952914</c:v>
                </c:pt>
                <c:pt idx="8">
                  <c:v>22.310749999999999</c:v>
                </c:pt>
                <c:pt idx="9">
                  <c:v>20.797543000000001</c:v>
                </c:pt>
                <c:pt idx="10">
                  <c:v>7.8604989999999999</c:v>
                </c:pt>
                <c:pt idx="11">
                  <c:v>4.1139130000000002</c:v>
                </c:pt>
                <c:pt idx="13">
                  <c:v>7.6724309999999996</c:v>
                </c:pt>
                <c:pt idx="15">
                  <c:v>2.0961219999999998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2B-4CC2-A2C2-D6B2023175D6}"/>
            </c:ext>
          </c:extLst>
        </c:ser>
        <c:ser>
          <c:idx val="2"/>
          <c:order val="2"/>
          <c:tx>
            <c:strRef>
              <c:f>Figure_11!$E$6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Figure_11!$B$24:$B$39</c:f>
              <c:strCache>
                <c:ptCount val="16"/>
                <c:pt idx="0">
                  <c:v>Poland</c:v>
                </c:pt>
                <c:pt idx="1">
                  <c:v>Portugal</c:v>
                </c:pt>
                <c:pt idx="2">
                  <c:v>Latvia</c:v>
                </c:pt>
                <c:pt idx="3">
                  <c:v>Ireland</c:v>
                </c:pt>
                <c:pt idx="4">
                  <c:v>Lithuania</c:v>
                </c:pt>
                <c:pt idx="5">
                  <c:v>Romania</c:v>
                </c:pt>
                <c:pt idx="6">
                  <c:v>Estonia</c:v>
                </c:pt>
                <c:pt idx="7">
                  <c:v>Bulgaria</c:v>
                </c:pt>
                <c:pt idx="8">
                  <c:v>Slovenia</c:v>
                </c:pt>
                <c:pt idx="9">
                  <c:v>Croatia</c:v>
                </c:pt>
                <c:pt idx="10">
                  <c:v>Cyprus</c:v>
                </c:pt>
                <c:pt idx="11">
                  <c:v>Malta</c:v>
                </c:pt>
                <c:pt idx="13">
                  <c:v>Iceland</c:v>
                </c:pt>
                <c:pt idx="15">
                  <c:v>Montenegro (¹)</c:v>
                </c:pt>
              </c:strCache>
            </c:strRef>
          </c:cat>
          <c:val>
            <c:numRef>
              <c:f>Figure_11!$E$24:$E$39</c:f>
              <c:numCache>
                <c:formatCode>#,##0</c:formatCode>
                <c:ptCount val="16"/>
                <c:pt idx="0">
                  <c:v>91.798164</c:v>
                </c:pt>
                <c:pt idx="1">
                  <c:v>90.361151000000007</c:v>
                </c:pt>
                <c:pt idx="2">
                  <c:v>62.659737999999997</c:v>
                </c:pt>
                <c:pt idx="3">
                  <c:v>54.257494999999999</c:v>
                </c:pt>
                <c:pt idx="4">
                  <c:v>52.462375999999999</c:v>
                </c:pt>
                <c:pt idx="5">
                  <c:v>49.106867000000001</c:v>
                </c:pt>
                <c:pt idx="6">
                  <c:v>35.946916000000002</c:v>
                </c:pt>
                <c:pt idx="7">
                  <c:v>27.868372999999998</c:v>
                </c:pt>
                <c:pt idx="8">
                  <c:v>23.12715</c:v>
                </c:pt>
                <c:pt idx="9">
                  <c:v>21.572693999999998</c:v>
                </c:pt>
                <c:pt idx="10">
                  <c:v>6.9477900000000004</c:v>
                </c:pt>
                <c:pt idx="11">
                  <c:v>4.5589449999999996</c:v>
                </c:pt>
                <c:pt idx="13">
                  <c:v>7.2632667</c:v>
                </c:pt>
                <c:pt idx="15">
                  <c:v>1.9561109999999999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2B-4CC2-A2C2-D6B202317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468616"/>
        <c:axId val="495470184"/>
      </c:barChart>
      <c:catAx>
        <c:axId val="49546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470184"/>
        <c:crosses val="autoZero"/>
        <c:auto val="1"/>
        <c:lblAlgn val="ctr"/>
        <c:lblOffset val="100"/>
        <c:noMultiLvlLbl val="0"/>
      </c:catAx>
      <c:valAx>
        <c:axId val="49547018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46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44431946006748E-2"/>
          <c:y val="3.2884902840059793E-2"/>
          <c:w val="0.61564604424446956"/>
          <c:h val="0.64801219354307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Figure_11!$C$6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Figure_11!$B$7:$B$22</c:f>
              <c:strCache>
                <c:ptCount val="16"/>
                <c:pt idx="0">
                  <c:v>Netherlands</c:v>
                </c:pt>
                <c:pt idx="1">
                  <c:v>Italy</c:v>
                </c:pt>
                <c:pt idx="2">
                  <c:v>Spain</c:v>
                </c:pt>
                <c:pt idx="3">
                  <c:v>France</c:v>
                </c:pt>
                <c:pt idx="4">
                  <c:v>Germany</c:v>
                </c:pt>
                <c:pt idx="5">
                  <c:v>Belgium</c:v>
                </c:pt>
                <c:pt idx="6">
                  <c:v>Greece</c:v>
                </c:pt>
                <c:pt idx="7">
                  <c:v>Sweden</c:v>
                </c:pt>
                <c:pt idx="8">
                  <c:v>Finland</c:v>
                </c:pt>
                <c:pt idx="9">
                  <c:v>Denmark</c:v>
                </c:pt>
                <c:pt idx="11">
                  <c:v>United Kingdom</c:v>
                </c:pt>
                <c:pt idx="13">
                  <c:v>Norway</c:v>
                </c:pt>
                <c:pt idx="15">
                  <c:v>Turkey</c:v>
                </c:pt>
              </c:strCache>
            </c:strRef>
          </c:cat>
          <c:val>
            <c:numRef>
              <c:f>Figure_11!$C$7:$C$22</c:f>
              <c:numCache>
                <c:formatCode>#,##0</c:formatCode>
                <c:ptCount val="16"/>
                <c:pt idx="0">
                  <c:v>530.35869700000001</c:v>
                </c:pt>
                <c:pt idx="1">
                  <c:v>526.21856083</c:v>
                </c:pt>
                <c:pt idx="2">
                  <c:v>416.104488</c:v>
                </c:pt>
                <c:pt idx="3">
                  <c:v>351.976384</c:v>
                </c:pt>
                <c:pt idx="4">
                  <c:v>320.63613199999998</c:v>
                </c:pt>
                <c:pt idx="5">
                  <c:v>243.81878</c:v>
                </c:pt>
                <c:pt idx="6">
                  <c:v>152.49750700000001</c:v>
                </c:pt>
                <c:pt idx="7">
                  <c:v>187.77819400000001</c:v>
                </c:pt>
                <c:pt idx="8">
                  <c:v>114.724861</c:v>
                </c:pt>
                <c:pt idx="9">
                  <c:v>106.096191</c:v>
                </c:pt>
                <c:pt idx="11">
                  <c:v>562.16643299999998</c:v>
                </c:pt>
                <c:pt idx="13">
                  <c:v>193.36800700000001</c:v>
                </c:pt>
                <c:pt idx="15">
                  <c:v>305.27107599999999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50-415A-8C01-1D50D46AEAF7}"/>
            </c:ext>
          </c:extLst>
        </c:ser>
        <c:ser>
          <c:idx val="1"/>
          <c:order val="1"/>
          <c:tx>
            <c:strRef>
              <c:f>Figure_11!$D$6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Figure_11!$B$7:$B$22</c:f>
              <c:strCache>
                <c:ptCount val="16"/>
                <c:pt idx="0">
                  <c:v>Netherlands</c:v>
                </c:pt>
                <c:pt idx="1">
                  <c:v>Italy</c:v>
                </c:pt>
                <c:pt idx="2">
                  <c:v>Spain</c:v>
                </c:pt>
                <c:pt idx="3">
                  <c:v>France</c:v>
                </c:pt>
                <c:pt idx="4">
                  <c:v>Germany</c:v>
                </c:pt>
                <c:pt idx="5">
                  <c:v>Belgium</c:v>
                </c:pt>
                <c:pt idx="6">
                  <c:v>Greece</c:v>
                </c:pt>
                <c:pt idx="7">
                  <c:v>Sweden</c:v>
                </c:pt>
                <c:pt idx="8">
                  <c:v>Finland</c:v>
                </c:pt>
                <c:pt idx="9">
                  <c:v>Denmark</c:v>
                </c:pt>
                <c:pt idx="11">
                  <c:v>United Kingdom</c:v>
                </c:pt>
                <c:pt idx="13">
                  <c:v>Norway</c:v>
                </c:pt>
                <c:pt idx="15">
                  <c:v>Turkey</c:v>
                </c:pt>
              </c:strCache>
            </c:strRef>
          </c:cat>
          <c:val>
            <c:numRef>
              <c:f>Figure_11!$D$7:$D$22</c:f>
              <c:numCache>
                <c:formatCode>#,##0</c:formatCode>
                <c:ptCount val="16"/>
                <c:pt idx="0">
                  <c:v>595.80952100000002</c:v>
                </c:pt>
                <c:pt idx="1">
                  <c:v>475.164198</c:v>
                </c:pt>
                <c:pt idx="2">
                  <c:v>485.80466100000001</c:v>
                </c:pt>
                <c:pt idx="3">
                  <c:v>302.84000391299998</c:v>
                </c:pt>
                <c:pt idx="4">
                  <c:v>299.18949500000002</c:v>
                </c:pt>
                <c:pt idx="5">
                  <c:v>257.86536799999999</c:v>
                </c:pt>
                <c:pt idx="6">
                  <c:v>181.26073600000001</c:v>
                </c:pt>
                <c:pt idx="7">
                  <c:v>175.96423799999999</c:v>
                </c:pt>
                <c:pt idx="8">
                  <c:v>110.467932</c:v>
                </c:pt>
                <c:pt idx="9">
                  <c:v>94.638102000000003</c:v>
                </c:pt>
                <c:pt idx="11">
                  <c:v>481.814594</c:v>
                </c:pt>
                <c:pt idx="13">
                  <c:v>210.64856700000001</c:v>
                </c:pt>
                <c:pt idx="15">
                  <c:v>465.98136799999997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50-415A-8C01-1D50D46AEAF7}"/>
            </c:ext>
          </c:extLst>
        </c:ser>
        <c:ser>
          <c:idx val="2"/>
          <c:order val="2"/>
          <c:tx>
            <c:strRef>
              <c:f>Figure_11!$E$6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Figure_11!$B$7:$B$22</c:f>
              <c:strCache>
                <c:ptCount val="16"/>
                <c:pt idx="0">
                  <c:v>Netherlands</c:v>
                </c:pt>
                <c:pt idx="1">
                  <c:v>Italy</c:v>
                </c:pt>
                <c:pt idx="2">
                  <c:v>Spain</c:v>
                </c:pt>
                <c:pt idx="3">
                  <c:v>France</c:v>
                </c:pt>
                <c:pt idx="4">
                  <c:v>Germany</c:v>
                </c:pt>
                <c:pt idx="5">
                  <c:v>Belgium</c:v>
                </c:pt>
                <c:pt idx="6">
                  <c:v>Greece</c:v>
                </c:pt>
                <c:pt idx="7">
                  <c:v>Sweden</c:v>
                </c:pt>
                <c:pt idx="8">
                  <c:v>Finland</c:v>
                </c:pt>
                <c:pt idx="9">
                  <c:v>Denmark</c:v>
                </c:pt>
                <c:pt idx="11">
                  <c:v>United Kingdom</c:v>
                </c:pt>
                <c:pt idx="13">
                  <c:v>Norway</c:v>
                </c:pt>
                <c:pt idx="15">
                  <c:v>Turkey</c:v>
                </c:pt>
              </c:strCache>
            </c:strRef>
          </c:cat>
          <c:val>
            <c:numRef>
              <c:f>Figure_11!$E$7:$E$22</c:f>
              <c:numCache>
                <c:formatCode>#,##0</c:formatCode>
                <c:ptCount val="16"/>
                <c:pt idx="0">
                  <c:v>604.54230099999995</c:v>
                </c:pt>
                <c:pt idx="1">
                  <c:v>501.95791800000001</c:v>
                </c:pt>
                <c:pt idx="2">
                  <c:v>497.81216000000001</c:v>
                </c:pt>
                <c:pt idx="3">
                  <c:v>308.62873055754</c:v>
                </c:pt>
                <c:pt idx="4">
                  <c:v>296.18137300000001</c:v>
                </c:pt>
                <c:pt idx="5">
                  <c:v>270.31659400000001</c:v>
                </c:pt>
                <c:pt idx="6">
                  <c:v>190.52305200000001</c:v>
                </c:pt>
                <c:pt idx="7">
                  <c:v>179.949085</c:v>
                </c:pt>
                <c:pt idx="8">
                  <c:v>116.764211</c:v>
                </c:pt>
                <c:pt idx="9">
                  <c:v>95.988688999999994</c:v>
                </c:pt>
                <c:pt idx="11">
                  <c:v>483.30544600000002</c:v>
                </c:pt>
                <c:pt idx="13">
                  <c:v>215.437634</c:v>
                </c:pt>
                <c:pt idx="15" formatCode="#\,##0.0">
                  <c:v>454.37025499999999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50-415A-8C01-1D50D46A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471752"/>
        <c:axId val="495469400"/>
      </c:barChart>
      <c:catAx>
        <c:axId val="49547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469400"/>
        <c:crosses val="autoZero"/>
        <c:auto val="1"/>
        <c:lblAlgn val="ctr"/>
        <c:lblOffset val="100"/>
        <c:noMultiLvlLbl val="0"/>
      </c:catAx>
      <c:valAx>
        <c:axId val="495469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47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259917510311201"/>
          <c:y val="0.93105163424078718"/>
          <c:w val="0.22146831646044243"/>
          <c:h val="5.101114602827112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weight of seaborne freight handled in all ports, 2008, 2017 and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4145516074450084E-3"/>
          <c:y val="1.0823424954906085E-2"/>
        </c:manualLayout>
      </c:layout>
      <c:overlay val="0"/>
    </c:title>
    <c:autoTitleDeleted val="0"/>
    <c:plotArea>
      <c:layout>
        <c:manualLayout>
          <c:xMode val="edge"/>
          <c:yMode val="edge"/>
          <c:x val="5.4145516074450084E-3"/>
          <c:y val="1.0823424954906085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Figure_11!$A$2</c:f>
              <c:strCache>
                <c:ptCount val="1"/>
              </c:strCache>
            </c:strRef>
          </c:tx>
          <c:invertIfNegative val="0"/>
          <c:cat>
            <c:numRef>
              <c:f>Figure_11!$B$1</c:f>
              <c:numCache>
                <c:formatCode>General</c:formatCode>
                <c:ptCount val="1"/>
              </c:numCache>
            </c:numRef>
          </c:cat>
          <c:val>
            <c:numRef>
              <c:f>Figure_11!$B$2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192680"/>
        <c:axId val="498197776"/>
      </c:barChart>
      <c:catAx>
        <c:axId val="498192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8197776"/>
        <c:crosses val="autoZero"/>
        <c:auto val="1"/>
        <c:lblAlgn val="ctr"/>
        <c:lblOffset val="100"/>
        <c:noMultiLvlLbl val="0"/>
      </c:catAx>
      <c:valAx>
        <c:axId val="498197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8192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 weight of seaborne freight handled in all ports by direction, 2018</a:t>
            </a:r>
          </a:p>
          <a:p>
            <a:pPr algn="l">
              <a:defRPr sz="1800" b="1"/>
            </a:pPr>
            <a:r>
              <a:rPr lang="en-US" sz="1600" b="0"/>
              <a:t>(% share in tonnes)</a:t>
            </a:r>
          </a:p>
        </c:rich>
      </c:tx>
      <c:layout>
        <c:manualLayout>
          <c:xMode val="edge"/>
          <c:yMode val="edge"/>
          <c:x val="5.3333333333333332E-3"/>
          <c:y val="7.82821083775724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61728062132571"/>
          <c:w val="0.97066666666666668"/>
          <c:h val="0.690286392319723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Figure_12!$C$7</c:f>
              <c:strCache>
                <c:ptCount val="1"/>
                <c:pt idx="0">
                  <c:v>Inwards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Figure_12!$B$8:$B$39</c:f>
              <c:strCache>
                <c:ptCount val="32"/>
                <c:pt idx="0">
                  <c:v>EU-27</c:v>
                </c:pt>
                <c:pt idx="2">
                  <c:v>Malta</c:v>
                </c:pt>
                <c:pt idx="3">
                  <c:v>Croatia</c:v>
                </c:pt>
                <c:pt idx="4">
                  <c:v>Cyprus</c:v>
                </c:pt>
                <c:pt idx="5">
                  <c:v>Slovenia</c:v>
                </c:pt>
                <c:pt idx="6">
                  <c:v>Netherlands</c:v>
                </c:pt>
                <c:pt idx="7">
                  <c:v>Ireland</c:v>
                </c:pt>
                <c:pt idx="8">
                  <c:v>France</c:v>
                </c:pt>
                <c:pt idx="9">
                  <c:v>Poland</c:v>
                </c:pt>
                <c:pt idx="10">
                  <c:v>Italy</c:v>
                </c:pt>
                <c:pt idx="11">
                  <c:v>Portugal</c:v>
                </c:pt>
                <c:pt idx="12">
                  <c:v>Germany</c:v>
                </c:pt>
                <c:pt idx="13">
                  <c:v>Denmark</c:v>
                </c:pt>
                <c:pt idx="14">
                  <c:v>Spain</c:v>
                </c:pt>
                <c:pt idx="15">
                  <c:v>Sweden</c:v>
                </c:pt>
                <c:pt idx="16">
                  <c:v>Belgium</c:v>
                </c:pt>
                <c:pt idx="17">
                  <c:v>Greece</c:v>
                </c:pt>
                <c:pt idx="18">
                  <c:v>Romania</c:v>
                </c:pt>
                <c:pt idx="19">
                  <c:v>Finland</c:v>
                </c:pt>
                <c:pt idx="20">
                  <c:v>Bulgaria</c:v>
                </c:pt>
                <c:pt idx="21">
                  <c:v>Lithuania</c:v>
                </c:pt>
                <c:pt idx="22">
                  <c:v>Estonia</c:v>
                </c:pt>
                <c:pt idx="23">
                  <c:v>Latvia</c:v>
                </c:pt>
                <c:pt idx="25">
                  <c:v>United Kingdom</c:v>
                </c:pt>
                <c:pt idx="27">
                  <c:v>Iceland</c:v>
                </c:pt>
                <c:pt idx="28">
                  <c:v>Norway</c:v>
                </c:pt>
                <c:pt idx="30">
                  <c:v>Montenegro</c:v>
                </c:pt>
                <c:pt idx="31">
                  <c:v>Turkey</c:v>
                </c:pt>
              </c:strCache>
            </c:strRef>
          </c:cat>
          <c:val>
            <c:numRef>
              <c:f>Figure_12!$C$8:$C$39</c:f>
              <c:numCache>
                <c:formatCode>General</c:formatCode>
                <c:ptCount val="32"/>
                <c:pt idx="0" formatCode="#\,##0.0">
                  <c:v>2119.2468929316997</c:v>
                </c:pt>
                <c:pt idx="2" formatCode="#\,##0.0">
                  <c:v>4.0317679999999996</c:v>
                </c:pt>
                <c:pt idx="3" formatCode="#\,##0.0">
                  <c:v>15.857982</c:v>
                </c:pt>
                <c:pt idx="4" formatCode="#\,##0.0">
                  <c:v>5.021223</c:v>
                </c:pt>
                <c:pt idx="5" formatCode="#\,##0.0">
                  <c:v>16.389999</c:v>
                </c:pt>
                <c:pt idx="6" formatCode="#\,##0.0">
                  <c:v>407.50866500000001</c:v>
                </c:pt>
                <c:pt idx="7" formatCode="#\,##0.0">
                  <c:v>36.435557000000003</c:v>
                </c:pt>
                <c:pt idx="8" formatCode="#\,##0.0">
                  <c:v>206.49726393169999</c:v>
                </c:pt>
                <c:pt idx="9" formatCode="#\,##0.0">
                  <c:v>60.611975000000001</c:v>
                </c:pt>
                <c:pt idx="10" formatCode="#\,##0.0">
                  <c:v>312.198645</c:v>
                </c:pt>
                <c:pt idx="11" formatCode="#\,##0.0">
                  <c:v>55.523577000000003</c:v>
                </c:pt>
                <c:pt idx="12" formatCode="#\,##0.0">
                  <c:v>178.45119600000001</c:v>
                </c:pt>
                <c:pt idx="13" formatCode="#\,##0.0">
                  <c:v>57.052709999999998</c:v>
                </c:pt>
                <c:pt idx="14" formatCode="#\,##0.0">
                  <c:v>286.20851199999998</c:v>
                </c:pt>
                <c:pt idx="15" formatCode="#\,##0.0">
                  <c:v>99.417805000000001</c:v>
                </c:pt>
                <c:pt idx="16" formatCode="#\,##0.0">
                  <c:v>148.01407399999999</c:v>
                </c:pt>
                <c:pt idx="17" formatCode="#\,##0.0">
                  <c:v>102.276724</c:v>
                </c:pt>
                <c:pt idx="18" formatCode="#\,##0.0">
                  <c:v>24.147552999999998</c:v>
                </c:pt>
                <c:pt idx="19" formatCode="#\,##0.0">
                  <c:v>56.606786</c:v>
                </c:pt>
                <c:pt idx="20" formatCode="#\,##0.0">
                  <c:v>13.046511000000001</c:v>
                </c:pt>
                <c:pt idx="21" formatCode="#\,##0.0">
                  <c:v>18.454446999999998</c:v>
                </c:pt>
                <c:pt idx="22" formatCode="#\,##0.0">
                  <c:v>11.373186</c:v>
                </c:pt>
                <c:pt idx="23" formatCode="#\,##0.0">
                  <c:v>8.1525020000000001</c:v>
                </c:pt>
                <c:pt idx="25" formatCode="#\,##0.0">
                  <c:v>310.11589700000002</c:v>
                </c:pt>
                <c:pt idx="27" formatCode="#\,##0.0">
                  <c:v>5.0827780000000002</c:v>
                </c:pt>
                <c:pt idx="28" formatCode="#\,##0.0">
                  <c:v>66.938019999999995</c:v>
                </c:pt>
                <c:pt idx="30" formatCode="#\,##0.0">
                  <c:v>1.179686</c:v>
                </c:pt>
                <c:pt idx="31" formatCode="#\,##0.0">
                  <c:v>253.01872900000001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A0-4537-8DF1-A0FDE94CEA34}"/>
            </c:ext>
          </c:extLst>
        </c:ser>
        <c:ser>
          <c:idx val="1"/>
          <c:order val="1"/>
          <c:tx>
            <c:strRef>
              <c:f>Figure_12!$D$7</c:f>
              <c:strCache>
                <c:ptCount val="1"/>
                <c:pt idx="0">
                  <c:v>Outwards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Figure_12!$B$8:$B$39</c:f>
              <c:strCache>
                <c:ptCount val="32"/>
                <c:pt idx="0">
                  <c:v>EU-27</c:v>
                </c:pt>
                <c:pt idx="2">
                  <c:v>Malta</c:v>
                </c:pt>
                <c:pt idx="3">
                  <c:v>Croatia</c:v>
                </c:pt>
                <c:pt idx="4">
                  <c:v>Cyprus</c:v>
                </c:pt>
                <c:pt idx="5">
                  <c:v>Slovenia</c:v>
                </c:pt>
                <c:pt idx="6">
                  <c:v>Netherlands</c:v>
                </c:pt>
                <c:pt idx="7">
                  <c:v>Ireland</c:v>
                </c:pt>
                <c:pt idx="8">
                  <c:v>France</c:v>
                </c:pt>
                <c:pt idx="9">
                  <c:v>Poland</c:v>
                </c:pt>
                <c:pt idx="10">
                  <c:v>Italy</c:v>
                </c:pt>
                <c:pt idx="11">
                  <c:v>Portugal</c:v>
                </c:pt>
                <c:pt idx="12">
                  <c:v>Germany</c:v>
                </c:pt>
                <c:pt idx="13">
                  <c:v>Denmark</c:v>
                </c:pt>
                <c:pt idx="14">
                  <c:v>Spain</c:v>
                </c:pt>
                <c:pt idx="15">
                  <c:v>Sweden</c:v>
                </c:pt>
                <c:pt idx="16">
                  <c:v>Belgium</c:v>
                </c:pt>
                <c:pt idx="17">
                  <c:v>Greece</c:v>
                </c:pt>
                <c:pt idx="18">
                  <c:v>Romania</c:v>
                </c:pt>
                <c:pt idx="19">
                  <c:v>Finland</c:v>
                </c:pt>
                <c:pt idx="20">
                  <c:v>Bulgaria</c:v>
                </c:pt>
                <c:pt idx="21">
                  <c:v>Lithuania</c:v>
                </c:pt>
                <c:pt idx="22">
                  <c:v>Estonia</c:v>
                </c:pt>
                <c:pt idx="23">
                  <c:v>Latvia</c:v>
                </c:pt>
                <c:pt idx="25">
                  <c:v>United Kingdom</c:v>
                </c:pt>
                <c:pt idx="27">
                  <c:v>Iceland</c:v>
                </c:pt>
                <c:pt idx="28">
                  <c:v>Norway</c:v>
                </c:pt>
                <c:pt idx="30">
                  <c:v>Montenegro</c:v>
                </c:pt>
                <c:pt idx="31">
                  <c:v>Turkey</c:v>
                </c:pt>
              </c:strCache>
            </c:strRef>
          </c:cat>
          <c:val>
            <c:numRef>
              <c:f>Figure_12!$D$8:$D$39</c:f>
              <c:numCache>
                <c:formatCode>General</c:formatCode>
                <c:ptCount val="32"/>
                <c:pt idx="0" formatCode="#\,##0.0">
                  <c:v>1459.5259346258401</c:v>
                </c:pt>
                <c:pt idx="2" formatCode="#\,##0.0">
                  <c:v>0.52717700000000001</c:v>
                </c:pt>
                <c:pt idx="3" formatCode="#\,##0.0">
                  <c:v>5.7147119999999996</c:v>
                </c:pt>
                <c:pt idx="4" formatCode="#\,##0.0">
                  <c:v>1.9265669999999999</c:v>
                </c:pt>
                <c:pt idx="5" formatCode="#\,##0.0">
                  <c:v>6.7371509999999999</c:v>
                </c:pt>
                <c:pt idx="6" formatCode="#\,##0.0">
                  <c:v>197.033636</c:v>
                </c:pt>
                <c:pt idx="7" formatCode="#\,##0.0">
                  <c:v>17.821937999999999</c:v>
                </c:pt>
                <c:pt idx="8" formatCode="#\,##0.0">
                  <c:v>102.13146662583999</c:v>
                </c:pt>
                <c:pt idx="9" formatCode="#\,##0.0">
                  <c:v>31.186188999999999</c:v>
                </c:pt>
                <c:pt idx="10" formatCode="#\,##0.0">
                  <c:v>189.75927300000001</c:v>
                </c:pt>
                <c:pt idx="11" formatCode="#\,##0.0">
                  <c:v>34.837573999999996</c:v>
                </c:pt>
                <c:pt idx="12" formatCode="#\,##0.0">
                  <c:v>117.730177</c:v>
                </c:pt>
                <c:pt idx="13" formatCode="#\,##0.0">
                  <c:v>38.935979000000003</c:v>
                </c:pt>
                <c:pt idx="14" formatCode="#\,##0.0">
                  <c:v>211.60364799999999</c:v>
                </c:pt>
                <c:pt idx="15" formatCode="#\,##0.0">
                  <c:v>80.531279999999995</c:v>
                </c:pt>
                <c:pt idx="16" formatCode="#\,##0.0">
                  <c:v>122.30252</c:v>
                </c:pt>
                <c:pt idx="17" formatCode="#\,##0.0">
                  <c:v>88.246328000000005</c:v>
                </c:pt>
                <c:pt idx="18" formatCode="#\,##0.0">
                  <c:v>24.959313999999999</c:v>
                </c:pt>
                <c:pt idx="19" formatCode="#\,##0.0">
                  <c:v>60.157425000000003</c:v>
                </c:pt>
                <c:pt idx="20" formatCode="#\,##0.0">
                  <c:v>14.821861999999999</c:v>
                </c:pt>
                <c:pt idx="21" formatCode="#\,##0.0">
                  <c:v>34.007928999999997</c:v>
                </c:pt>
                <c:pt idx="22" formatCode="#\,##0.0">
                  <c:v>24.573730000000001</c:v>
                </c:pt>
                <c:pt idx="23" formatCode="#\,##0.0">
                  <c:v>54.507235999999999</c:v>
                </c:pt>
                <c:pt idx="25" formatCode="#\,##0.0">
                  <c:v>173.189549</c:v>
                </c:pt>
                <c:pt idx="27" formatCode="#\,##0.0">
                  <c:v>2.1804887000000002</c:v>
                </c:pt>
                <c:pt idx="28" formatCode="#\,##0.0">
                  <c:v>148.49961400000001</c:v>
                </c:pt>
                <c:pt idx="30" formatCode="#\,##0.0">
                  <c:v>0.77642500000000003</c:v>
                </c:pt>
                <c:pt idx="31" formatCode="#\,##0.0">
                  <c:v>201.35152600000001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A0-4537-8DF1-A0FDE94CE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96243248"/>
        <c:axId val="496245600"/>
      </c:barChart>
      <c:catAx>
        <c:axId val="49624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245600"/>
        <c:crosses val="autoZero"/>
        <c:auto val="1"/>
        <c:lblAlgn val="ctr"/>
        <c:lblOffset val="100"/>
        <c:tickMarkSkip val="1"/>
        <c:noMultiLvlLbl val="0"/>
      </c:catAx>
      <c:valAx>
        <c:axId val="496245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24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3322834645676"/>
          <c:y val="0.86798677833681337"/>
          <c:w val="0.19973354330708665"/>
          <c:h val="3.772396310878593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6142309884340325"/>
          <c:y val="2.5615735280053557E-2"/>
          <c:w val="0.28858593859199555"/>
          <c:h val="0.79352481749497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Figure_13!$C$5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Figure_13!$B$6</c:f>
              <c:strCache>
                <c:ptCount val="1"/>
                <c:pt idx="0">
                  <c:v>EU-27</c:v>
                </c:pt>
              </c:strCache>
            </c:strRef>
          </c:cat>
          <c:val>
            <c:numRef>
              <c:f>Figure_13!$C$6</c:f>
              <c:numCache>
                <c:formatCode>#,##0</c:formatCode>
                <c:ptCount val="1"/>
                <c:pt idx="0">
                  <c:v>470136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38-4002-A897-F095D39CE36D}"/>
            </c:ext>
          </c:extLst>
        </c:ser>
        <c:ser>
          <c:idx val="1"/>
          <c:order val="1"/>
          <c:tx>
            <c:strRef>
              <c:f>Figure_13!$D$5</c:f>
              <c:strCache>
                <c:ptCount val="1"/>
                <c:pt idx="0">
                  <c:v>International intra-EU-27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Figure_13!$B$6</c:f>
              <c:strCache>
                <c:ptCount val="1"/>
                <c:pt idx="0">
                  <c:v>EU-27</c:v>
                </c:pt>
              </c:strCache>
            </c:strRef>
          </c:cat>
          <c:val>
            <c:numRef>
              <c:f>Figure_13!$D$6</c:f>
              <c:numCache>
                <c:formatCode>#,##0</c:formatCode>
                <c:ptCount val="1"/>
                <c:pt idx="0">
                  <c:v>2041433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38-4002-A897-F095D39CE36D}"/>
            </c:ext>
          </c:extLst>
        </c:ser>
        <c:ser>
          <c:idx val="2"/>
          <c:order val="2"/>
          <c:tx>
            <c:strRef>
              <c:f>Figure_13!$E$5</c:f>
              <c:strCache>
                <c:ptCount val="1"/>
                <c:pt idx="0">
                  <c:v>International extra-EU-27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Figure_13!$B$6</c:f>
              <c:strCache>
                <c:ptCount val="1"/>
                <c:pt idx="0">
                  <c:v>EU-27</c:v>
                </c:pt>
              </c:strCache>
            </c:strRef>
          </c:cat>
          <c:val>
            <c:numRef>
              <c:f>Figure_13!$E$6</c:f>
              <c:numCache>
                <c:formatCode>#,##0</c:formatCode>
                <c:ptCount val="1"/>
                <c:pt idx="0">
                  <c:v>11745951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38-4002-A897-F095D39C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248736"/>
        <c:axId val="496247952"/>
      </c:barChart>
      <c:catAx>
        <c:axId val="4962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247952"/>
        <c:crosses val="autoZero"/>
        <c:auto val="1"/>
        <c:lblAlgn val="ctr"/>
        <c:lblOffset val="100"/>
        <c:tickMarkSkip val="1"/>
        <c:noMultiLvlLbl val="0"/>
      </c:catAx>
      <c:valAx>
        <c:axId val="4962479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24873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Figure_13!$C$5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Figure_13!$B$8:$B$14</c:f>
              <c:strCache>
                <c:ptCount val="7"/>
                <c:pt idx="0">
                  <c:v>Germany</c:v>
                </c:pt>
                <c:pt idx="1">
                  <c:v>France</c:v>
                </c:pt>
                <c:pt idx="2">
                  <c:v>Netherlands</c:v>
                </c:pt>
                <c:pt idx="3">
                  <c:v>Belgium</c:v>
                </c:pt>
                <c:pt idx="4">
                  <c:v>Italy</c:v>
                </c:pt>
                <c:pt idx="5">
                  <c:v>Luxembourg</c:v>
                </c:pt>
                <c:pt idx="6">
                  <c:v>Spain</c:v>
                </c:pt>
              </c:strCache>
            </c:strRef>
          </c:cat>
          <c:val>
            <c:numRef>
              <c:f>Figure_13!$C$8:$C$14</c:f>
              <c:numCache>
                <c:formatCode>#,##0</c:formatCode>
                <c:ptCount val="7"/>
                <c:pt idx="0">
                  <c:v>130996</c:v>
                </c:pt>
                <c:pt idx="1">
                  <c:v>186941</c:v>
                </c:pt>
                <c:pt idx="2">
                  <c:v>768</c:v>
                </c:pt>
                <c:pt idx="3">
                  <c:v>223</c:v>
                </c:pt>
                <c:pt idx="4">
                  <c:v>49727</c:v>
                </c:pt>
                <c:pt idx="5">
                  <c:v>1</c:v>
                </c:pt>
                <c:pt idx="6">
                  <c:v>59093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54-4676-9B1D-E23E2116B89F}"/>
            </c:ext>
          </c:extLst>
        </c:ser>
        <c:ser>
          <c:idx val="1"/>
          <c:order val="1"/>
          <c:tx>
            <c:strRef>
              <c:f>Figure_13!$D$5</c:f>
              <c:strCache>
                <c:ptCount val="1"/>
                <c:pt idx="0">
                  <c:v>International intra-EU-27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Figure_13!$B$8:$B$14</c:f>
              <c:strCache>
                <c:ptCount val="7"/>
                <c:pt idx="0">
                  <c:v>Germany</c:v>
                </c:pt>
                <c:pt idx="1">
                  <c:v>France</c:v>
                </c:pt>
                <c:pt idx="2">
                  <c:v>Netherlands</c:v>
                </c:pt>
                <c:pt idx="3">
                  <c:v>Belgium</c:v>
                </c:pt>
                <c:pt idx="4">
                  <c:v>Italy</c:v>
                </c:pt>
                <c:pt idx="5">
                  <c:v>Luxembourg</c:v>
                </c:pt>
                <c:pt idx="6">
                  <c:v>Spain</c:v>
                </c:pt>
              </c:strCache>
            </c:strRef>
          </c:cat>
          <c:val>
            <c:numRef>
              <c:f>Figure_13!$D$8:$D$14</c:f>
              <c:numCache>
                <c:formatCode>#,##0</c:formatCode>
                <c:ptCount val="7"/>
                <c:pt idx="0">
                  <c:v>916697</c:v>
                </c:pt>
                <c:pt idx="1">
                  <c:v>427163</c:v>
                </c:pt>
                <c:pt idx="2">
                  <c:v>54487</c:v>
                </c:pt>
                <c:pt idx="3">
                  <c:v>339836</c:v>
                </c:pt>
                <c:pt idx="4">
                  <c:v>265580</c:v>
                </c:pt>
                <c:pt idx="5">
                  <c:v>42073</c:v>
                </c:pt>
                <c:pt idx="6">
                  <c:v>180431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54-4676-9B1D-E23E2116B89F}"/>
            </c:ext>
          </c:extLst>
        </c:ser>
        <c:ser>
          <c:idx val="2"/>
          <c:order val="2"/>
          <c:tx>
            <c:strRef>
              <c:f>Figure_13!$E$5</c:f>
              <c:strCache>
                <c:ptCount val="1"/>
                <c:pt idx="0">
                  <c:v>International extra-EU-27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Figure_13!$B$8:$B$14</c:f>
              <c:strCache>
                <c:ptCount val="7"/>
                <c:pt idx="0">
                  <c:v>Germany</c:v>
                </c:pt>
                <c:pt idx="1">
                  <c:v>France</c:v>
                </c:pt>
                <c:pt idx="2">
                  <c:v>Netherlands</c:v>
                </c:pt>
                <c:pt idx="3">
                  <c:v>Belgium</c:v>
                </c:pt>
                <c:pt idx="4">
                  <c:v>Italy</c:v>
                </c:pt>
                <c:pt idx="5">
                  <c:v>Luxembourg</c:v>
                </c:pt>
                <c:pt idx="6">
                  <c:v>Spain</c:v>
                </c:pt>
              </c:strCache>
            </c:strRef>
          </c:cat>
          <c:val>
            <c:numRef>
              <c:f>Figure_13!$E$8:$E$14</c:f>
              <c:numCache>
                <c:formatCode>#,##0</c:formatCode>
                <c:ptCount val="7"/>
                <c:pt idx="0">
                  <c:v>3795023</c:v>
                </c:pt>
                <c:pt idx="1">
                  <c:v>1793774</c:v>
                </c:pt>
                <c:pt idx="2">
                  <c:v>1799017</c:v>
                </c:pt>
                <c:pt idx="3">
                  <c:v>1076369</c:v>
                </c:pt>
                <c:pt idx="4">
                  <c:v>750914</c:v>
                </c:pt>
                <c:pt idx="5">
                  <c:v>852930</c:v>
                </c:pt>
                <c:pt idx="6">
                  <c:v>566994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54-4676-9B1D-E23E2116B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244816"/>
        <c:axId val="496244032"/>
      </c:barChart>
      <c:catAx>
        <c:axId val="49624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244032"/>
        <c:crosses val="autoZero"/>
        <c:auto val="1"/>
        <c:lblAlgn val="ctr"/>
        <c:lblOffset val="100"/>
        <c:tickMarkSkip val="1"/>
        <c:noMultiLvlLbl val="0"/>
      </c:catAx>
      <c:valAx>
        <c:axId val="496244032"/>
        <c:scaling>
          <c:orientation val="minMax"/>
          <c:max val="600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244816"/>
        <c:crosses val="autoZero"/>
        <c:crossBetween val="between"/>
        <c:majorUnit val="500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21267574471831E-2"/>
          <c:y val="3.3716417110444784E-2"/>
          <c:w val="0.9149064208378842"/>
          <c:h val="0.708066974386822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Figure_13!$C$5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Figure_13!$B$15:$B$34</c:f>
              <c:strCache>
                <c:ptCount val="20"/>
                <c:pt idx="0">
                  <c:v>Denmark</c:v>
                </c:pt>
                <c:pt idx="1">
                  <c:v>Austria</c:v>
                </c:pt>
                <c:pt idx="2">
                  <c:v>Finland</c:v>
                </c:pt>
                <c:pt idx="3">
                  <c:v>Portugal</c:v>
                </c:pt>
                <c:pt idx="4">
                  <c:v>Sweden</c:v>
                </c:pt>
                <c:pt idx="5">
                  <c:v>Ireland</c:v>
                </c:pt>
                <c:pt idx="6">
                  <c:v>Poland</c:v>
                </c:pt>
                <c:pt idx="7">
                  <c:v>Hungary</c:v>
                </c:pt>
                <c:pt idx="8">
                  <c:v>Greece</c:v>
                </c:pt>
                <c:pt idx="9">
                  <c:v>Czechia</c:v>
                </c:pt>
                <c:pt idx="10">
                  <c:v>Romania</c:v>
                </c:pt>
                <c:pt idx="11">
                  <c:v>Cyprus</c:v>
                </c:pt>
                <c:pt idx="12">
                  <c:v>Bulgaria</c:v>
                </c:pt>
                <c:pt idx="13">
                  <c:v>Latvia</c:v>
                </c:pt>
                <c:pt idx="14">
                  <c:v>Slovakia</c:v>
                </c:pt>
                <c:pt idx="15">
                  <c:v>Malta</c:v>
                </c:pt>
                <c:pt idx="16">
                  <c:v>Lithuania</c:v>
                </c:pt>
                <c:pt idx="17">
                  <c:v>Slovenia</c:v>
                </c:pt>
                <c:pt idx="18">
                  <c:v>Croatia</c:v>
                </c:pt>
                <c:pt idx="19">
                  <c:v>Estonia</c:v>
                </c:pt>
              </c:strCache>
            </c:strRef>
          </c:cat>
          <c:val>
            <c:numRef>
              <c:f>Figure_13!$C$15:$C$34</c:f>
              <c:numCache>
                <c:formatCode>#,##0</c:formatCode>
                <c:ptCount val="20"/>
                <c:pt idx="0">
                  <c:v>975</c:v>
                </c:pt>
                <c:pt idx="1">
                  <c:v>93</c:v>
                </c:pt>
                <c:pt idx="2">
                  <c:v>1371</c:v>
                </c:pt>
                <c:pt idx="3">
                  <c:v>14197</c:v>
                </c:pt>
                <c:pt idx="4">
                  <c:v>11054</c:v>
                </c:pt>
                <c:pt idx="5">
                  <c:v>4932</c:v>
                </c:pt>
                <c:pt idx="6">
                  <c:v>583</c:v>
                </c:pt>
                <c:pt idx="7">
                  <c:v>1</c:v>
                </c:pt>
                <c:pt idx="8">
                  <c:v>6595</c:v>
                </c:pt>
                <c:pt idx="9">
                  <c:v>1236</c:v>
                </c:pt>
                <c:pt idx="10">
                  <c:v>892</c:v>
                </c:pt>
                <c:pt idx="11">
                  <c:v>0</c:v>
                </c:pt>
                <c:pt idx="12">
                  <c:v>54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401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60-4DB6-8824-2D211A71DCE2}"/>
            </c:ext>
          </c:extLst>
        </c:ser>
        <c:ser>
          <c:idx val="1"/>
          <c:order val="1"/>
          <c:tx>
            <c:strRef>
              <c:f>Figure_13!$D$5</c:f>
              <c:strCache>
                <c:ptCount val="1"/>
                <c:pt idx="0">
                  <c:v>International intra-EU-27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Figure_13!$B$15:$B$34</c:f>
              <c:strCache>
                <c:ptCount val="20"/>
                <c:pt idx="0">
                  <c:v>Denmark</c:v>
                </c:pt>
                <c:pt idx="1">
                  <c:v>Austria</c:v>
                </c:pt>
                <c:pt idx="2">
                  <c:v>Finland</c:v>
                </c:pt>
                <c:pt idx="3">
                  <c:v>Portugal</c:v>
                </c:pt>
                <c:pt idx="4">
                  <c:v>Sweden</c:v>
                </c:pt>
                <c:pt idx="5">
                  <c:v>Ireland</c:v>
                </c:pt>
                <c:pt idx="6">
                  <c:v>Poland</c:v>
                </c:pt>
                <c:pt idx="7">
                  <c:v>Hungary</c:v>
                </c:pt>
                <c:pt idx="8">
                  <c:v>Greece</c:v>
                </c:pt>
                <c:pt idx="9">
                  <c:v>Czechia</c:v>
                </c:pt>
                <c:pt idx="10">
                  <c:v>Romania</c:v>
                </c:pt>
                <c:pt idx="11">
                  <c:v>Cyprus</c:v>
                </c:pt>
                <c:pt idx="12">
                  <c:v>Bulgaria</c:v>
                </c:pt>
                <c:pt idx="13">
                  <c:v>Latvia</c:v>
                </c:pt>
                <c:pt idx="14">
                  <c:v>Slovakia</c:v>
                </c:pt>
                <c:pt idx="15">
                  <c:v>Malta</c:v>
                </c:pt>
                <c:pt idx="16">
                  <c:v>Lithuania</c:v>
                </c:pt>
                <c:pt idx="17">
                  <c:v>Slovenia</c:v>
                </c:pt>
                <c:pt idx="18">
                  <c:v>Croatia</c:v>
                </c:pt>
                <c:pt idx="19">
                  <c:v>Estonia</c:v>
                </c:pt>
              </c:strCache>
            </c:strRef>
          </c:cat>
          <c:val>
            <c:numRef>
              <c:f>Figure_13!$D$15:$D$34</c:f>
              <c:numCache>
                <c:formatCode>#,##0</c:formatCode>
                <c:ptCount val="20"/>
                <c:pt idx="0">
                  <c:v>66107</c:v>
                </c:pt>
                <c:pt idx="1">
                  <c:v>55020</c:v>
                </c:pt>
                <c:pt idx="2">
                  <c:v>46529</c:v>
                </c:pt>
                <c:pt idx="3">
                  <c:v>54763</c:v>
                </c:pt>
                <c:pt idx="4">
                  <c:v>56135</c:v>
                </c:pt>
                <c:pt idx="5">
                  <c:v>37835</c:v>
                </c:pt>
                <c:pt idx="6">
                  <c:v>62520</c:v>
                </c:pt>
                <c:pt idx="7">
                  <c:v>48360</c:v>
                </c:pt>
                <c:pt idx="8">
                  <c:v>43113</c:v>
                </c:pt>
                <c:pt idx="9">
                  <c:v>44323</c:v>
                </c:pt>
                <c:pt idx="10">
                  <c:v>30506</c:v>
                </c:pt>
                <c:pt idx="11">
                  <c:v>17960</c:v>
                </c:pt>
                <c:pt idx="12">
                  <c:v>16729</c:v>
                </c:pt>
                <c:pt idx="13">
                  <c:v>11986</c:v>
                </c:pt>
                <c:pt idx="14">
                  <c:v>21948</c:v>
                </c:pt>
                <c:pt idx="15">
                  <c:v>10502</c:v>
                </c:pt>
                <c:pt idx="16">
                  <c:v>12658</c:v>
                </c:pt>
                <c:pt idx="17">
                  <c:v>10040</c:v>
                </c:pt>
                <c:pt idx="18">
                  <c:v>5195</c:v>
                </c:pt>
                <c:pt idx="19">
                  <c:v>9677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60-4DB6-8824-2D211A71DCE2}"/>
            </c:ext>
          </c:extLst>
        </c:ser>
        <c:ser>
          <c:idx val="2"/>
          <c:order val="2"/>
          <c:tx>
            <c:strRef>
              <c:f>Figure_13!$E$5</c:f>
              <c:strCache>
                <c:ptCount val="1"/>
                <c:pt idx="0">
                  <c:v>International extra-EU-27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Figure_13!$B$15:$B$34</c:f>
              <c:strCache>
                <c:ptCount val="20"/>
                <c:pt idx="0">
                  <c:v>Denmark</c:v>
                </c:pt>
                <c:pt idx="1">
                  <c:v>Austria</c:v>
                </c:pt>
                <c:pt idx="2">
                  <c:v>Finland</c:v>
                </c:pt>
                <c:pt idx="3">
                  <c:v>Portugal</c:v>
                </c:pt>
                <c:pt idx="4">
                  <c:v>Sweden</c:v>
                </c:pt>
                <c:pt idx="5">
                  <c:v>Ireland</c:v>
                </c:pt>
                <c:pt idx="6">
                  <c:v>Poland</c:v>
                </c:pt>
                <c:pt idx="7">
                  <c:v>Hungary</c:v>
                </c:pt>
                <c:pt idx="8">
                  <c:v>Greece</c:v>
                </c:pt>
                <c:pt idx="9">
                  <c:v>Czechia</c:v>
                </c:pt>
                <c:pt idx="10">
                  <c:v>Romania</c:v>
                </c:pt>
                <c:pt idx="11">
                  <c:v>Cyprus</c:v>
                </c:pt>
                <c:pt idx="12">
                  <c:v>Bulgaria</c:v>
                </c:pt>
                <c:pt idx="13">
                  <c:v>Latvia</c:v>
                </c:pt>
                <c:pt idx="14">
                  <c:v>Slovakia</c:v>
                </c:pt>
                <c:pt idx="15">
                  <c:v>Malta</c:v>
                </c:pt>
                <c:pt idx="16">
                  <c:v>Lithuania</c:v>
                </c:pt>
                <c:pt idx="17">
                  <c:v>Slovenia</c:v>
                </c:pt>
                <c:pt idx="18">
                  <c:v>Croatia</c:v>
                </c:pt>
                <c:pt idx="19">
                  <c:v>Estonia</c:v>
                </c:pt>
              </c:strCache>
            </c:strRef>
          </c:cat>
          <c:val>
            <c:numRef>
              <c:f>Figure_13!$E$15:$E$34</c:f>
              <c:numCache>
                <c:formatCode>#,##0</c:formatCode>
                <c:ptCount val="20"/>
                <c:pt idx="0">
                  <c:v>174986</c:v>
                </c:pt>
                <c:pt idx="1">
                  <c:v>182588</c:v>
                </c:pt>
                <c:pt idx="2">
                  <c:v>148910</c:v>
                </c:pt>
                <c:pt idx="3">
                  <c:v>104533</c:v>
                </c:pt>
                <c:pt idx="4">
                  <c:v>91443</c:v>
                </c:pt>
                <c:pt idx="5">
                  <c:v>113498</c:v>
                </c:pt>
                <c:pt idx="6">
                  <c:v>71570</c:v>
                </c:pt>
                <c:pt idx="7">
                  <c:v>53050</c:v>
                </c:pt>
                <c:pt idx="8">
                  <c:v>47182</c:v>
                </c:pt>
                <c:pt idx="9">
                  <c:v>44967</c:v>
                </c:pt>
                <c:pt idx="10">
                  <c:v>13912</c:v>
                </c:pt>
                <c:pt idx="11">
                  <c:v>14226</c:v>
                </c:pt>
                <c:pt idx="12">
                  <c:v>13084</c:v>
                </c:pt>
                <c:pt idx="13">
                  <c:v>12641</c:v>
                </c:pt>
                <c:pt idx="14">
                  <c:v>2613</c:v>
                </c:pt>
                <c:pt idx="15">
                  <c:v>7175</c:v>
                </c:pt>
                <c:pt idx="16">
                  <c:v>4120</c:v>
                </c:pt>
                <c:pt idx="17">
                  <c:v>2297</c:v>
                </c:pt>
                <c:pt idx="18">
                  <c:v>6338</c:v>
                </c:pt>
                <c:pt idx="19">
                  <c:v>1797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60-4DB6-8824-2D211A71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243640"/>
        <c:axId val="496248344"/>
      </c:barChart>
      <c:catAx>
        <c:axId val="496243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248344"/>
        <c:crosses val="autoZero"/>
        <c:auto val="1"/>
        <c:lblAlgn val="ctr"/>
        <c:lblOffset val="100"/>
        <c:tickMarkSkip val="1"/>
        <c:noMultiLvlLbl val="0"/>
      </c:catAx>
      <c:valAx>
        <c:axId val="496248344"/>
        <c:scaling>
          <c:orientation val="minMax"/>
          <c:max val="50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24364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868068493890364"/>
          <c:w val="0.76076450405882778"/>
          <c:h val="7.91602057436185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Air freight and mail by type of transport,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(thousand tonnes)</a:t>
            </a:r>
          </a:p>
        </c:rich>
      </c:tx>
      <c:layout>
        <c:manualLayout>
          <c:xMode val="edge"/>
          <c:yMode val="edge"/>
          <c:x val="4.2291052853243305E-3"/>
          <c:y val="8.90758539444844E-3"/>
        </c:manualLayout>
      </c:layout>
      <c:overlay val="0"/>
    </c:title>
    <c:autoTitleDeleted val="0"/>
    <c:plotArea>
      <c:layout>
        <c:manualLayout>
          <c:xMode val="edge"/>
          <c:yMode val="edge"/>
          <c:x val="4.2291052853243305E-3"/>
          <c:y val="8.90758539444844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Figure_13!$A$2</c:f>
              <c:strCache>
                <c:ptCount val="1"/>
              </c:strCache>
            </c:strRef>
          </c:tx>
          <c:invertIfNegative val="0"/>
          <c:cat>
            <c:numRef>
              <c:f>Figure_13!$B$1</c:f>
              <c:numCache>
                <c:formatCode>#\,##0[$   ]</c:formatCode>
                <c:ptCount val="1"/>
              </c:numCache>
            </c:numRef>
          </c:cat>
          <c:val>
            <c:numRef>
              <c:f>Figure_13!$B$2</c:f>
              <c:numCache>
                <c:formatCode>#\,##0[$   ]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7D-4C40-9E0F-A3941D9EF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245208"/>
        <c:axId val="496249128"/>
      </c:barChart>
      <c:catAx>
        <c:axId val="496245208"/>
        <c:scaling>
          <c:orientation val="minMax"/>
        </c:scaling>
        <c:delete val="1"/>
        <c:axPos val="b"/>
        <c:numFmt formatCode="#\,##0[$   ]" sourceLinked="1"/>
        <c:majorTickMark val="out"/>
        <c:minorTickMark val="none"/>
        <c:tickLblPos val="nextTo"/>
        <c:crossAx val="496249128"/>
        <c:crosses val="autoZero"/>
        <c:auto val="1"/>
        <c:lblAlgn val="ctr"/>
        <c:lblOffset val="100"/>
        <c:noMultiLvlLbl val="0"/>
      </c:catAx>
      <c:valAx>
        <c:axId val="496249128"/>
        <c:scaling>
          <c:orientation val="minMax"/>
        </c:scaling>
        <c:delete val="1"/>
        <c:axPos val="l"/>
        <c:numFmt formatCode="#\,##0[$   ]" sourceLinked="1"/>
        <c:majorTickMark val="out"/>
        <c:minorTickMark val="none"/>
        <c:tickLblPos val="nextTo"/>
        <c:crossAx val="496245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604837</xdr:colOff>
      <xdr:row>51</xdr:row>
      <xdr:rowOff>133349</xdr:rowOff>
    </xdr:from>
    <xdr:to>
      <xdr:col>12</xdr:col>
      <xdr:colOff>233362</xdr:colOff>
      <xdr:row>94</xdr:row>
      <xdr:rowOff>46338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0.89169</cdr:y>
    </cdr:from>
    <cdr:ext cx="7994650" cy="700385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5765804"/>
          <a:ext cx="799465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share of road transport.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Estimated values.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tran_hv_frmod)</a:t>
          </a:r>
        </a:p>
      </cdr:txBody>
    </cdr:sp>
  </cdr:absSizeAnchor>
  <cdr:absSizeAnchor xmlns:cdr="http://schemas.openxmlformats.org/drawingml/2006/chartDrawing">
    <cdr:from>
      <cdr:x>0.83933</cdr:x>
      <cdr:y>0.93537</cdr:y>
    </cdr:from>
    <cdr:ext cx="1530358" cy="417916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B0FE389B-286C-4FE2-AAC2-73A4A10633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4827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6</xdr:row>
      <xdr:rowOff>85724</xdr:rowOff>
    </xdr:from>
    <xdr:to>
      <xdr:col>18</xdr:col>
      <xdr:colOff>76200</xdr:colOff>
      <xdr:row>36</xdr:row>
      <xdr:rowOff>142876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266699" y="1057274"/>
          <a:ext cx="11068051" cy="4629152"/>
          <a:chOff x="266699" y="1057274"/>
          <a:chExt cx="11068051" cy="4629152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CxnSpPr/>
        </xdr:nvCxnSpPr>
        <xdr:spPr bwMode="auto">
          <a:xfrm>
            <a:off x="1066799" y="4086226"/>
            <a:ext cx="5004000" cy="19049"/>
          </a:xfrm>
          <a:prstGeom prst="line">
            <a:avLst/>
          </a:prstGeom>
          <a:solidFill>
            <a:srgbClr val="D1BBAF"/>
          </a:solidFill>
          <a:ln w="9525" cap="flat" cmpd="sng" algn="ctr">
            <a:solidFill>
              <a:schemeClr val="bg1">
                <a:lumMod val="75000"/>
              </a:schemeClr>
            </a:solidFill>
            <a:prstDash val="sysDash"/>
            <a:round/>
            <a:headEnd type="none" w="med" len="med"/>
            <a:tailEnd type="none" w="med" len="med"/>
          </a:ln>
          <a:effectLst/>
        </xdr:spPr>
      </xdr:cxnSp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GraphicFramePr/>
        </xdr:nvGraphicFramePr>
        <xdr:xfrm>
          <a:off x="266699" y="1057274"/>
          <a:ext cx="5791201" cy="46291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GraphicFramePr>
            <a:graphicFrameLocks/>
          </xdr:cNvGraphicFramePr>
        </xdr:nvGraphicFramePr>
        <xdr:xfrm>
          <a:off x="6131720" y="1078704"/>
          <a:ext cx="5203030" cy="45981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CxnSpPr/>
        </xdr:nvCxnSpPr>
        <xdr:spPr bwMode="auto">
          <a:xfrm flipV="1">
            <a:off x="6076950" y="1238250"/>
            <a:ext cx="742950" cy="2870474"/>
          </a:xfrm>
          <a:prstGeom prst="line">
            <a:avLst/>
          </a:prstGeom>
          <a:solidFill>
            <a:srgbClr val="D1BBAF"/>
          </a:solidFill>
          <a:ln w="9525" cap="flat" cmpd="sng" algn="ctr">
            <a:solidFill>
              <a:schemeClr val="bg1">
                <a:lumMod val="75000"/>
              </a:schemeClr>
            </a:solidFill>
            <a:prstDash val="sysDash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0</xdr:col>
      <xdr:colOff>25400</xdr:colOff>
      <xdr:row>84</xdr:row>
      <xdr:rowOff>0</xdr:rowOff>
    </xdr:from>
    <xdr:to>
      <xdr:col>18</xdr:col>
      <xdr:colOff>63501</xdr:colOff>
      <xdr:row>121</xdr:row>
      <xdr:rowOff>124198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0.00787</cdr:x>
      <cdr:y>0.12363</cdr:y>
    </cdr:from>
    <cdr:to>
      <cdr:x>0.98835</cdr:x>
      <cdr:y>0.92843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xmlns="" id="{7980EA77-5D84-4345-82E2-A21B4CB23F3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1076190" cy="463809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0.0045</cdr:x>
      <cdr:y>0.91586</cdr:y>
    </cdr:from>
    <cdr:ext cx="9766301" cy="484874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278123"/>
          <a:ext cx="9766301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2018 data. Cyprus and Malta have no railways. Data for Belgium are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rail_go_typepas)</a:t>
          </a:r>
        </a:p>
      </cdr:txBody>
    </cdr:sp>
  </cdr:absSizeAnchor>
  <cdr:absSizeAnchor xmlns:cdr="http://schemas.openxmlformats.org/drawingml/2006/chartDrawing">
    <cdr:from>
      <cdr:x>0.86453</cdr:x>
      <cdr:y>0.92748</cdr:y>
    </cdr:from>
    <cdr:ext cx="1530357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EE2E055B-138E-494D-9C4B-BE74C88177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766293" y="5345082"/>
          <a:ext cx="1530357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590547</xdr:colOff>
      <xdr:row>6</xdr:row>
      <xdr:rowOff>19052</xdr:rowOff>
    </xdr:from>
    <xdr:to>
      <xdr:col>15</xdr:col>
      <xdr:colOff>180972</xdr:colOff>
      <xdr:row>50</xdr:row>
      <xdr:rowOff>53695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0.92847</cdr:y>
    </cdr:from>
    <cdr:ext cx="7994650" cy="484876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6293467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the share of national transport. Cyprus and Malta have no railways.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rail_go_typepas)</a:t>
          </a:r>
        </a:p>
      </cdr:txBody>
    </cdr:sp>
  </cdr:absSizeAnchor>
  <cdr:absSizeAnchor xmlns:cdr="http://schemas.openxmlformats.org/drawingml/2006/chartDrawing">
    <cdr:from>
      <cdr:x>0.83933</cdr:x>
      <cdr:y>0.93835</cdr:y>
    </cdr:from>
    <cdr:ext cx="1530358" cy="417916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C4684B20-4794-4850-B766-04555EC9E7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6042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581025</xdr:colOff>
      <xdr:row>0</xdr:row>
      <xdr:rowOff>142874</xdr:rowOff>
    </xdr:from>
    <xdr:to>
      <xdr:col>27</xdr:col>
      <xdr:colOff>352425</xdr:colOff>
      <xdr:row>42</xdr:row>
      <xdr:rowOff>21588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0.95944</cdr:y>
    </cdr:from>
    <cdr:ext cx="7994650" cy="26936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6372095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road_go_ta_agev)</a:t>
          </a:r>
        </a:p>
      </cdr:txBody>
    </cdr:sp>
  </cdr:absSizeAnchor>
  <cdr:absSizeAnchor xmlns:cdr="http://schemas.openxmlformats.org/drawingml/2006/chartDrawing">
    <cdr:from>
      <cdr:x>0.83933</cdr:x>
      <cdr:y>0.93707</cdr:y>
    </cdr:from>
    <cdr:ext cx="1530358" cy="41791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5441CA3F-29FC-4173-B49E-611C20AE1BD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23549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4</xdr:row>
      <xdr:rowOff>133350</xdr:rowOff>
    </xdr:from>
    <xdr:to>
      <xdr:col>18</xdr:col>
      <xdr:colOff>0</xdr:colOff>
      <xdr:row>35</xdr:row>
      <xdr:rowOff>78890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0.95161</cdr:y>
    </cdr:from>
    <cdr:ext cx="3613150" cy="239807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4715882"/>
          <a:ext cx="3613150" cy="239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0.70247</cdr:x>
      <cdr:y>0.91567</cdr:y>
    </cdr:from>
    <cdr:ext cx="1530358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40AC58BE-DE8E-4DF6-8A0E-170A21BC8B8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453777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8</xdr:row>
      <xdr:rowOff>133353</xdr:rowOff>
    </xdr:from>
    <xdr:to>
      <xdr:col>18</xdr:col>
      <xdr:colOff>504824</xdr:colOff>
      <xdr:row>46</xdr:row>
      <xdr:rowOff>66059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0.81939</cdr:y>
    </cdr:from>
    <cdr:ext cx="7994650" cy="1054456"/>
    <cdr:sp macro="" textlink="">
      <cdr:nvSpPr>
        <cdr:cNvPr id="8" name="FootonotesShape"/>
        <cdr:cNvSpPr txBox="1"/>
      </cdr:nvSpPr>
      <cdr:spPr>
        <a:xfrm xmlns:a="http://schemas.openxmlformats.org/drawingml/2006/main">
          <a:off x="50768" y="4783768"/>
          <a:ext cx="799465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the share of cross-trade transport. Data are for Estonia, Greece, Cyprus, Finland and Norway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Cabotage data are not available. 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Cross-trade data are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0.83933</cdr:x>
      <cdr:y>0.92842</cdr:y>
    </cdr:from>
    <cdr:ext cx="1530358" cy="417916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E3103D3F-EC33-415A-8D18-C53380CB92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2029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66677</xdr:rowOff>
    </xdr:from>
    <xdr:to>
      <xdr:col>18</xdr:col>
      <xdr:colOff>9524</xdr:colOff>
      <xdr:row>49</xdr:row>
      <xdr:rowOff>22268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0.86828</cdr:y>
    </cdr:from>
    <cdr:ext cx="7994650" cy="87742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83771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total transport.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Total and national transport are not available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International transport is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0.83933</cdr:x>
      <cdr:y>0.93726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9ECF2162-8003-4544-8110-6BFB4D1CCE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4327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198754</xdr:colOff>
      <xdr:row>13</xdr:row>
      <xdr:rowOff>129539</xdr:rowOff>
    </xdr:from>
    <xdr:to>
      <xdr:col>19</xdr:col>
      <xdr:colOff>160654</xdr:colOff>
      <xdr:row>52</xdr:row>
      <xdr:rowOff>147031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0.79341</cdr:y>
    </cdr:from>
    <cdr:ext cx="7994650" cy="1231490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729602"/>
          <a:ext cx="7994650" cy="123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total transport. Data for Ireland, Italy and Romania are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2017 data used instead of 2018 for national transport.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International transport data are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2017 data used instead of 2018 for total transport.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Total transport data are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0.83933</cdr:x>
      <cdr:y>0.92989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87CCFC07-3751-41F6-A539-4461551C62D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4317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3</xdr:row>
      <xdr:rowOff>42862</xdr:rowOff>
    </xdr:from>
    <xdr:to>
      <xdr:col>10</xdr:col>
      <xdr:colOff>733425</xdr:colOff>
      <xdr:row>36</xdr:row>
      <xdr:rowOff>97050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0.95326</cdr:y>
    </cdr:from>
    <cdr:ext cx="3613150" cy="23980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891204"/>
          <a:ext cx="361315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road_go_ta_dg)</a:t>
          </a:r>
        </a:p>
      </cdr:txBody>
    </cdr:sp>
  </cdr:absSizeAnchor>
  <cdr:absSizeAnchor xmlns:cdr="http://schemas.openxmlformats.org/drawingml/2006/chartDrawing">
    <cdr:from>
      <cdr:x>0.70247</cdr:x>
      <cdr:y>0.91855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824150BA-3EAD-44B5-A52A-D55B70BA80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471309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3</xdr:row>
      <xdr:rowOff>95250</xdr:rowOff>
    </xdr:from>
    <xdr:to>
      <xdr:col>11</xdr:col>
      <xdr:colOff>161925</xdr:colOff>
      <xdr:row>37</xdr:row>
      <xdr:rowOff>42980</xdr:rowOff>
    </xdr:to>
    <xdr:graphicFrame macro="">
      <xdr:nvGraphicFramePr>
        <xdr:cNvPr id="2" name="Chart 10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0.91715</cdr:y>
    </cdr:from>
    <cdr:ext cx="3613150" cy="42575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713098"/>
          <a:ext cx="3613150" cy="42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Data for Finland are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iww_go_atygo)</a:t>
          </a:r>
        </a:p>
      </cdr:txBody>
    </cdr:sp>
  </cdr:absSizeAnchor>
  <cdr:absSizeAnchor xmlns:cdr="http://schemas.openxmlformats.org/drawingml/2006/chartDrawing">
    <cdr:from>
      <cdr:x>0.70247</cdr:x>
      <cdr:y>0.91868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E095E14A-B6CA-4E52-8BB7-C8705010ED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472094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21</xdr:col>
      <xdr:colOff>571500</xdr:colOff>
      <xdr:row>32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pSpPr/>
      </xdr:nvGrpSpPr>
      <xdr:grpSpPr>
        <a:xfrm>
          <a:off x="7038975" y="952500"/>
          <a:ext cx="9153525" cy="4248150"/>
          <a:chOff x="4886325" y="5905500"/>
          <a:chExt cx="9153525" cy="425767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xmlns="" id="{00000000-0008-0000-0C00-000003000000}"/>
              </a:ext>
            </a:extLst>
          </xdr:cNvPr>
          <xdr:cNvGraphicFramePr>
            <a:graphicFrameLocks/>
          </xdr:cNvGraphicFramePr>
        </xdr:nvGraphicFramePr>
        <xdr:xfrm>
          <a:off x="9382125" y="5905500"/>
          <a:ext cx="4657725" cy="4248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xmlns="" id="{00000000-0008-0000-0C00-000004000000}"/>
              </a:ext>
            </a:extLst>
          </xdr:cNvPr>
          <xdr:cNvGraphicFramePr>
            <a:graphicFrameLocks/>
          </xdr:cNvGraphicFramePr>
        </xdr:nvGraphicFramePr>
        <xdr:xfrm>
          <a:off x="4886325" y="5915025"/>
          <a:ext cx="6667500" cy="4248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xmlns="" id="{00000000-0008-0000-0C00-000005000000}"/>
              </a:ext>
            </a:extLst>
          </xdr:cNvPr>
          <xdr:cNvCxnSpPr/>
        </xdr:nvCxnSpPr>
        <xdr:spPr bwMode="auto">
          <a:xfrm flipV="1">
            <a:off x="9401175" y="6038850"/>
            <a:ext cx="381000" cy="2376000"/>
          </a:xfrm>
          <a:prstGeom prst="line">
            <a:avLst/>
          </a:prstGeom>
          <a:solidFill>
            <a:srgbClr val="D1BBAF"/>
          </a:solidFill>
          <a:ln w="9525" cap="flat" cmpd="sng" algn="ctr">
            <a:solidFill>
              <a:schemeClr val="bg1">
                <a:lumMod val="75000"/>
              </a:schemeClr>
            </a:solidFill>
            <a:prstDash val="sysDash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0</xdr:col>
      <xdr:colOff>25400</xdr:colOff>
      <xdr:row>77</xdr:row>
      <xdr:rowOff>0</xdr:rowOff>
    </xdr:from>
    <xdr:to>
      <xdr:col>11</xdr:col>
      <xdr:colOff>539750</xdr:colOff>
      <xdr:row>114</xdr:row>
      <xdr:rowOff>6086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0.00948</cdr:x>
      <cdr:y>0.17279</cdr:y>
    </cdr:from>
    <cdr:to>
      <cdr:x>0.98499</cdr:x>
      <cdr:y>0.92526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975360"/>
          <a:ext cx="9152381" cy="4247619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0.00541</cdr:x>
      <cdr:y>0.9141</cdr:y>
    </cdr:from>
    <cdr:ext cx="7851775" cy="484876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160010"/>
          <a:ext cx="7851775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2008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mar_mg_aa_cwh)</a:t>
          </a:r>
        </a:p>
      </cdr:txBody>
    </cdr:sp>
  </cdr:absSizeAnchor>
  <cdr:absSizeAnchor xmlns:cdr="http://schemas.openxmlformats.org/drawingml/2006/chartDrawing">
    <cdr:from>
      <cdr:x>0.83689</cdr:x>
      <cdr:y>0.92597</cdr:y>
    </cdr:from>
    <cdr:ext cx="1530358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851767" y="522697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85725</xdr:rowOff>
    </xdr:from>
    <xdr:to>
      <xdr:col>22</xdr:col>
      <xdr:colOff>390525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0.92528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986839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mar_mg_aa_cwhd)</a:t>
          </a:r>
        </a:p>
      </cdr:txBody>
    </cdr:sp>
  </cdr:absSizeAnchor>
  <cdr:absSizeAnchor xmlns:cdr="http://schemas.openxmlformats.org/drawingml/2006/chartDrawing">
    <cdr:from>
      <cdr:x>0.83933</cdr:x>
      <cdr:y>0.9356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6355D4D0-BA45-4728-B04B-D6372F72C0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7143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54429</xdr:rowOff>
    </xdr:from>
    <xdr:to>
      <xdr:col>27</xdr:col>
      <xdr:colOff>601047</xdr:colOff>
      <xdr:row>34</xdr:row>
      <xdr:rowOff>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GrpSpPr/>
      </xdr:nvGrpSpPr>
      <xdr:grpSpPr>
        <a:xfrm>
          <a:off x="6010275" y="568779"/>
          <a:ext cx="11783397" cy="5222422"/>
          <a:chOff x="5362575" y="416379"/>
          <a:chExt cx="11783397" cy="522242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xmlns="" id="{00000000-0008-0000-0E00-000002000000}"/>
              </a:ext>
            </a:extLst>
          </xdr:cNvPr>
          <xdr:cNvGraphicFramePr>
            <a:graphicFrameLocks/>
          </xdr:cNvGraphicFramePr>
        </xdr:nvGraphicFramePr>
        <xdr:xfrm>
          <a:off x="5362575" y="485776"/>
          <a:ext cx="1114426" cy="47053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xmlns="" id="{00000000-0008-0000-0E00-000003000000}"/>
              </a:ext>
            </a:extLst>
          </xdr:cNvPr>
          <xdr:cNvGraphicFramePr>
            <a:graphicFrameLocks/>
          </xdr:cNvGraphicFramePr>
        </xdr:nvGraphicFramePr>
        <xdr:xfrm>
          <a:off x="6507798" y="457200"/>
          <a:ext cx="2864801" cy="48672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xmlns="" id="{00000000-0008-0000-0E00-000004000000}"/>
              </a:ext>
            </a:extLst>
          </xdr:cNvPr>
          <xdr:cNvGraphicFramePr>
            <a:graphicFrameLocks/>
          </xdr:cNvGraphicFramePr>
        </xdr:nvGraphicFramePr>
        <xdr:xfrm>
          <a:off x="9448799" y="416379"/>
          <a:ext cx="7697173" cy="52224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xmlns="" id="{00000000-0008-0000-0E00-000005000000}"/>
              </a:ext>
            </a:extLst>
          </xdr:cNvPr>
          <xdr:cNvCxnSpPr/>
        </xdr:nvCxnSpPr>
        <xdr:spPr bwMode="auto">
          <a:xfrm flipV="1">
            <a:off x="6324600" y="595129"/>
            <a:ext cx="763904" cy="2367146"/>
          </a:xfrm>
          <a:prstGeom prst="line">
            <a:avLst/>
          </a:prstGeom>
          <a:solidFill>
            <a:srgbClr val="D1BBAF"/>
          </a:solidFill>
          <a:ln w="9525" cap="flat" cmpd="sng" algn="ctr">
            <a:solidFill>
              <a:schemeClr val="bg1">
                <a:lumMod val="75000"/>
              </a:schemeClr>
            </a:solidFill>
            <a:prstDash val="sysDash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xmlns="" id="{00000000-0008-0000-0E00-000006000000}"/>
              </a:ext>
            </a:extLst>
          </xdr:cNvPr>
          <xdr:cNvCxnSpPr/>
        </xdr:nvCxnSpPr>
        <xdr:spPr bwMode="auto">
          <a:xfrm flipV="1">
            <a:off x="9239250" y="597354"/>
            <a:ext cx="602797" cy="3403146"/>
          </a:xfrm>
          <a:prstGeom prst="line">
            <a:avLst/>
          </a:prstGeom>
          <a:solidFill>
            <a:srgbClr val="D1BBAF"/>
          </a:solidFill>
          <a:ln w="9525" cap="flat" cmpd="sng" algn="ctr">
            <a:solidFill>
              <a:schemeClr val="bg1">
                <a:lumMod val="75000"/>
              </a:schemeClr>
            </a:solidFill>
            <a:prstDash val="sysDash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0</xdr:col>
      <xdr:colOff>25400</xdr:colOff>
      <xdr:row>75</xdr:row>
      <xdr:rowOff>0</xdr:rowOff>
    </xdr:from>
    <xdr:to>
      <xdr:col>18</xdr:col>
      <xdr:colOff>26372</xdr:colOff>
      <xdr:row>116</xdr:row>
      <xdr:rowOff>107868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0.0074</cdr:x>
      <cdr:y>0.11209</cdr:y>
    </cdr:from>
    <cdr:to>
      <cdr:x>0.98896</cdr:x>
      <cdr:y>0.93467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xmlns="" id="{5467C6D7-4856-42A8-A5D7-FB2DF9B073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1790476" cy="522857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0.00423</cdr:x>
      <cdr:y>0.92372</cdr:y>
    </cdr:from>
    <cdr:ext cx="10481646" cy="484875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871392"/>
          <a:ext cx="10481646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national aggregates and total intra-EU-27 aggregates for EU-27 exclude double counting (it includes only departures declarations).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avia_gooc)</a:t>
          </a:r>
        </a:p>
      </cdr:txBody>
    </cdr:sp>
  </cdr:absSizeAnchor>
  <cdr:absSizeAnchor xmlns:cdr="http://schemas.openxmlformats.org/drawingml/2006/chartDrawing">
    <cdr:from>
      <cdr:x>0.8726</cdr:x>
      <cdr:y>0.93425</cdr:y>
    </cdr:from>
    <cdr:ext cx="1530357" cy="41791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F5C2CECF-615F-41C1-A6C0-1FA7C6C7FC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481639" y="5938353"/>
          <a:ext cx="1530357" cy="41791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7 Transpo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9C31E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A173"/>
  <sheetViews>
    <sheetView showGridLines="0" topLeftCell="A52" zoomScaleNormal="100" workbookViewId="0">
      <selection activeCell="B81" sqref="B81"/>
    </sheetView>
  </sheetViews>
  <sheetFormatPr defaultColWidth="9.140625" defaultRowHeight="12"/>
  <cols>
    <col min="1" max="2" width="9.28515625" style="2" customWidth="1"/>
    <col min="3" max="3" width="20.7109375" style="2" customWidth="1"/>
    <col min="4" max="6" width="12.7109375" style="2" customWidth="1"/>
    <col min="7" max="7" width="8.7109375" style="2" customWidth="1"/>
    <col min="8" max="8" width="14" style="2" customWidth="1"/>
    <col min="9" max="9" width="30.140625" style="2" customWidth="1"/>
    <col min="10" max="16384" width="9.140625" style="2"/>
  </cols>
  <sheetData>
    <row r="1" spans="1:14">
      <c r="A1" s="17"/>
      <c r="C1" s="22" t="s">
        <v>41</v>
      </c>
    </row>
    <row r="2" spans="1:14" s="3" customFormat="1">
      <c r="A2" s="1"/>
      <c r="C2" s="22" t="s">
        <v>35</v>
      </c>
      <c r="E2" s="5"/>
    </row>
    <row r="3" spans="1:14" s="3" customFormat="1">
      <c r="D3" s="5"/>
      <c r="E3" s="5"/>
      <c r="F3" s="5"/>
      <c r="G3" s="5"/>
    </row>
    <row r="4" spans="1:14" s="3" customFormat="1" ht="12.75">
      <c r="C4" s="2"/>
      <c r="D4" s="5"/>
      <c r="E4" s="5"/>
      <c r="F4" s="5"/>
      <c r="G4" s="5"/>
      <c r="J4" s="35" t="s">
        <v>58</v>
      </c>
      <c r="K4" s="35" t="s">
        <v>58</v>
      </c>
      <c r="L4" s="35" t="s">
        <v>58</v>
      </c>
    </row>
    <row r="5" spans="1:14" ht="24">
      <c r="C5" s="20"/>
      <c r="D5" s="21" t="s">
        <v>40</v>
      </c>
      <c r="E5" s="21" t="s">
        <v>49</v>
      </c>
      <c r="F5" s="21" t="s">
        <v>37</v>
      </c>
      <c r="H5" s="3"/>
      <c r="I5" s="3"/>
      <c r="J5" s="35" t="s">
        <v>59</v>
      </c>
      <c r="K5" s="35" t="s">
        <v>60</v>
      </c>
      <c r="L5" s="35" t="s">
        <v>37</v>
      </c>
    </row>
    <row r="6" spans="1:14" s="4" customFormat="1" ht="12" customHeight="1">
      <c r="B6" s="5"/>
      <c r="C6" s="4" t="s">
        <v>62</v>
      </c>
      <c r="D6" s="42">
        <f>K6</f>
        <v>75.3</v>
      </c>
      <c r="E6" s="42">
        <f>J6</f>
        <v>18.7</v>
      </c>
      <c r="F6" s="42">
        <f>L6</f>
        <v>6</v>
      </c>
      <c r="H6" s="3"/>
      <c r="I6" s="35" t="s">
        <v>56</v>
      </c>
      <c r="J6" s="38">
        <v>18.7</v>
      </c>
      <c r="K6" s="38">
        <v>75.3</v>
      </c>
      <c r="L6" s="38">
        <v>6</v>
      </c>
      <c r="N6" s="39" t="s">
        <v>61</v>
      </c>
    </row>
    <row r="7" spans="1:14" s="4" customFormat="1" ht="12" customHeight="1">
      <c r="B7" s="5"/>
      <c r="D7" s="42"/>
      <c r="E7" s="42"/>
      <c r="F7" s="42"/>
      <c r="H7" s="3"/>
      <c r="I7" s="35"/>
      <c r="J7" s="38"/>
      <c r="K7" s="38"/>
      <c r="L7" s="38"/>
    </row>
    <row r="8" spans="1:14" s="4" customFormat="1" ht="12" customHeight="1">
      <c r="B8" s="5"/>
      <c r="C8" s="4" t="s">
        <v>19</v>
      </c>
      <c r="D8" s="42">
        <v>100</v>
      </c>
      <c r="E8" s="42" t="s">
        <v>45</v>
      </c>
      <c r="F8" s="42" t="s">
        <v>45</v>
      </c>
      <c r="G8" s="5"/>
      <c r="H8" s="3"/>
      <c r="I8" s="35" t="s">
        <v>19</v>
      </c>
      <c r="J8" s="37" t="s">
        <v>0</v>
      </c>
      <c r="K8" s="36">
        <v>100</v>
      </c>
      <c r="L8" s="37" t="s">
        <v>0</v>
      </c>
    </row>
    <row r="9" spans="1:14" s="4" customFormat="1" ht="12" customHeight="1">
      <c r="B9" s="18"/>
      <c r="C9" s="4" t="s">
        <v>21</v>
      </c>
      <c r="D9" s="42">
        <v>100</v>
      </c>
      <c r="E9" s="42" t="s">
        <v>45</v>
      </c>
      <c r="F9" s="42" t="s">
        <v>45</v>
      </c>
      <c r="G9" s="6"/>
      <c r="H9" s="3"/>
      <c r="I9" s="35" t="s">
        <v>21</v>
      </c>
      <c r="J9" s="37" t="s">
        <v>0</v>
      </c>
      <c r="K9" s="36">
        <v>100</v>
      </c>
      <c r="L9" s="37" t="s">
        <v>0</v>
      </c>
    </row>
    <row r="10" spans="1:14" s="4" customFormat="1" ht="12" customHeight="1">
      <c r="B10" s="18"/>
      <c r="C10" s="4" t="s">
        <v>5</v>
      </c>
      <c r="D10" s="42">
        <v>99.2</v>
      </c>
      <c r="E10" s="42">
        <v>0.8</v>
      </c>
      <c r="F10" s="42" t="s">
        <v>45</v>
      </c>
      <c r="G10" s="6"/>
      <c r="H10" s="3"/>
      <c r="I10" s="35" t="s">
        <v>5</v>
      </c>
      <c r="J10" s="36">
        <v>0.8</v>
      </c>
      <c r="K10" s="36">
        <v>99.2</v>
      </c>
      <c r="L10" s="37" t="s">
        <v>0</v>
      </c>
    </row>
    <row r="11" spans="1:14" s="4" customFormat="1" ht="12" customHeight="1">
      <c r="B11" s="18"/>
      <c r="C11" s="4" t="s">
        <v>18</v>
      </c>
      <c r="D11" s="42">
        <v>97.9</v>
      </c>
      <c r="E11" s="42">
        <v>2.1</v>
      </c>
      <c r="F11" s="42" t="s">
        <v>45</v>
      </c>
      <c r="G11" s="6"/>
      <c r="H11" s="3"/>
      <c r="I11" s="35" t="s">
        <v>18</v>
      </c>
      <c r="J11" s="36">
        <v>2.1</v>
      </c>
      <c r="K11" s="36">
        <v>97.9</v>
      </c>
      <c r="L11" s="37" t="s">
        <v>0</v>
      </c>
    </row>
    <row r="12" spans="1:14" s="4" customFormat="1" ht="12" customHeight="1">
      <c r="B12" s="18"/>
      <c r="C12" s="4" t="s">
        <v>16</v>
      </c>
      <c r="D12" s="42">
        <v>95</v>
      </c>
      <c r="E12" s="42">
        <v>5</v>
      </c>
      <c r="F12" s="42" t="s">
        <v>45</v>
      </c>
      <c r="G12" s="6"/>
      <c r="H12" s="3"/>
      <c r="I12" s="35" t="s">
        <v>16</v>
      </c>
      <c r="J12" s="36">
        <v>5</v>
      </c>
      <c r="K12" s="36">
        <v>95</v>
      </c>
      <c r="L12" s="37" t="s">
        <v>0</v>
      </c>
    </row>
    <row r="13" spans="1:14" s="4" customFormat="1" ht="12" customHeight="1">
      <c r="B13" s="18"/>
      <c r="C13" s="4" t="s">
        <v>9</v>
      </c>
      <c r="D13" s="42">
        <v>88.2</v>
      </c>
      <c r="E13" s="42">
        <v>11.8</v>
      </c>
      <c r="F13" s="42" t="s">
        <v>45</v>
      </c>
      <c r="G13" s="6"/>
      <c r="H13" s="3"/>
      <c r="I13" s="35" t="s">
        <v>9</v>
      </c>
      <c r="J13" s="36">
        <v>11.8</v>
      </c>
      <c r="K13" s="36">
        <v>88.2</v>
      </c>
      <c r="L13" s="37" t="s">
        <v>0</v>
      </c>
    </row>
    <row r="14" spans="1:14" s="4" customFormat="1" ht="12" customHeight="1">
      <c r="B14" s="18"/>
      <c r="C14" s="4" t="s">
        <v>15</v>
      </c>
      <c r="D14" s="42">
        <v>87.8</v>
      </c>
      <c r="E14" s="42">
        <v>9.9</v>
      </c>
      <c r="F14" s="42">
        <v>2.2999999999999998</v>
      </c>
      <c r="G14" s="6"/>
      <c r="H14" s="3"/>
      <c r="I14" s="35" t="s">
        <v>15</v>
      </c>
      <c r="J14" s="36">
        <v>9.9</v>
      </c>
      <c r="K14" s="36">
        <v>87.8</v>
      </c>
      <c r="L14" s="36">
        <v>2.2999999999999998</v>
      </c>
    </row>
    <row r="15" spans="1:14" s="4" customFormat="1" ht="12" customHeight="1">
      <c r="B15" s="18"/>
      <c r="C15" s="4" t="s">
        <v>17</v>
      </c>
      <c r="D15" s="42">
        <v>86.8</v>
      </c>
      <c r="E15" s="42">
        <v>13.1</v>
      </c>
      <c r="F15" s="42">
        <v>0</v>
      </c>
      <c r="G15" s="6"/>
      <c r="H15" s="3"/>
      <c r="I15" s="35" t="s">
        <v>17</v>
      </c>
      <c r="J15" s="36">
        <v>13.1</v>
      </c>
      <c r="K15" s="36">
        <v>86.8</v>
      </c>
      <c r="L15" s="36">
        <v>0</v>
      </c>
    </row>
    <row r="16" spans="1:14" s="4" customFormat="1" ht="12" customHeight="1">
      <c r="B16" s="18"/>
      <c r="C16" s="4" t="s">
        <v>22</v>
      </c>
      <c r="D16" s="42">
        <v>85.8</v>
      </c>
      <c r="E16" s="42">
        <v>14.2</v>
      </c>
      <c r="F16" s="42" t="s">
        <v>45</v>
      </c>
      <c r="G16" s="6"/>
      <c r="H16" s="3"/>
      <c r="I16" s="35" t="s">
        <v>22</v>
      </c>
      <c r="J16" s="36">
        <v>14.2</v>
      </c>
      <c r="K16" s="36">
        <v>85.8</v>
      </c>
      <c r="L16" s="37" t="s">
        <v>0</v>
      </c>
    </row>
    <row r="17" spans="2:15" s="4" customFormat="1" ht="12" customHeight="1">
      <c r="B17" s="18"/>
      <c r="C17" s="4" t="s">
        <v>3</v>
      </c>
      <c r="D17" s="42">
        <v>84.3</v>
      </c>
      <c r="E17" s="42">
        <v>8.1999999999999993</v>
      </c>
      <c r="F17" s="42">
        <v>7.5</v>
      </c>
      <c r="G17" s="6"/>
      <c r="H17" s="3"/>
      <c r="I17" s="35" t="s">
        <v>3</v>
      </c>
      <c r="J17" s="36">
        <v>8.1999999999999993</v>
      </c>
      <c r="K17" s="36">
        <v>84.3</v>
      </c>
      <c r="L17" s="36">
        <v>7.5</v>
      </c>
    </row>
    <row r="18" spans="2:15" s="4" customFormat="1" ht="12" customHeight="1">
      <c r="B18" s="18"/>
      <c r="C18" s="4" t="s">
        <v>32</v>
      </c>
      <c r="D18" s="42">
        <v>73.599999999999994</v>
      </c>
      <c r="E18" s="42">
        <v>21.2</v>
      </c>
      <c r="F18" s="42">
        <v>5.2</v>
      </c>
      <c r="G18" s="6"/>
      <c r="H18" s="3"/>
      <c r="I18" s="35" t="s">
        <v>32</v>
      </c>
      <c r="J18" s="36">
        <v>21.2</v>
      </c>
      <c r="K18" s="36">
        <v>73.599999999999994</v>
      </c>
      <c r="L18" s="36">
        <v>5.2</v>
      </c>
    </row>
    <row r="19" spans="2:15" s="4" customFormat="1" ht="12" customHeight="1">
      <c r="B19" s="18"/>
      <c r="C19" s="4" t="s">
        <v>26</v>
      </c>
      <c r="D19" s="42">
        <v>73.099999999999994</v>
      </c>
      <c r="E19" s="42">
        <v>26.8</v>
      </c>
      <c r="F19" s="42">
        <v>0.1</v>
      </c>
      <c r="G19" s="6"/>
      <c r="H19" s="3"/>
      <c r="I19" s="35" t="s">
        <v>26</v>
      </c>
      <c r="J19" s="36">
        <v>26.8</v>
      </c>
      <c r="K19" s="36">
        <v>73.099999999999994</v>
      </c>
      <c r="L19" s="36">
        <v>0.1</v>
      </c>
    </row>
    <row r="20" spans="2:15" s="4" customFormat="1" ht="12" customHeight="1">
      <c r="B20" s="18"/>
      <c r="C20" s="4" t="s">
        <v>14</v>
      </c>
      <c r="D20" s="42">
        <v>72.8</v>
      </c>
      <c r="E20" s="42">
        <v>19.8</v>
      </c>
      <c r="F20" s="42">
        <v>7.4</v>
      </c>
      <c r="G20" s="6"/>
      <c r="H20" s="3"/>
      <c r="I20" s="35" t="s">
        <v>14</v>
      </c>
      <c r="J20" s="36">
        <v>19.8</v>
      </c>
      <c r="K20" s="36">
        <v>72.8</v>
      </c>
      <c r="L20" s="36">
        <v>7.4</v>
      </c>
    </row>
    <row r="21" spans="2:15" s="4" customFormat="1" ht="12" customHeight="1">
      <c r="B21" s="18"/>
      <c r="C21" s="4" t="s">
        <v>51</v>
      </c>
      <c r="D21" s="42">
        <v>72.400000000000006</v>
      </c>
      <c r="E21" s="42">
        <v>27.6</v>
      </c>
      <c r="F21" s="42">
        <v>0</v>
      </c>
      <c r="G21" s="6"/>
      <c r="H21" s="3"/>
      <c r="I21" s="35" t="s">
        <v>51</v>
      </c>
      <c r="J21" s="36">
        <v>27.6</v>
      </c>
      <c r="K21" s="36">
        <v>72.400000000000006</v>
      </c>
      <c r="L21" s="36">
        <v>0</v>
      </c>
      <c r="O21" s="4">
        <f>3/4</f>
        <v>0.75</v>
      </c>
    </row>
    <row r="22" spans="2:15" s="4" customFormat="1" ht="12" customHeight="1">
      <c r="B22" s="18"/>
      <c r="C22" s="4" t="s">
        <v>64</v>
      </c>
      <c r="D22" s="42">
        <v>72.099999999999994</v>
      </c>
      <c r="E22" s="42">
        <v>11.7</v>
      </c>
      <c r="F22" s="42">
        <v>16.100000000000001</v>
      </c>
      <c r="G22" s="6"/>
      <c r="H22" s="3"/>
      <c r="I22" s="35" t="s">
        <v>4</v>
      </c>
      <c r="J22" s="38">
        <v>11.7</v>
      </c>
      <c r="K22" s="38">
        <v>72.099999999999994</v>
      </c>
      <c r="L22" s="38">
        <v>16.100000000000001</v>
      </c>
    </row>
    <row r="23" spans="2:15" s="4" customFormat="1" ht="12" customHeight="1">
      <c r="B23" s="18"/>
      <c r="C23" s="4" t="s">
        <v>65</v>
      </c>
      <c r="D23" s="42">
        <v>70.7</v>
      </c>
      <c r="E23" s="42">
        <v>29</v>
      </c>
      <c r="F23" s="42">
        <v>0.4</v>
      </c>
      <c r="G23" s="6"/>
      <c r="H23" s="3"/>
      <c r="I23" s="35" t="s">
        <v>10</v>
      </c>
      <c r="J23" s="38">
        <v>29</v>
      </c>
      <c r="K23" s="38">
        <v>70.7</v>
      </c>
      <c r="L23" s="38">
        <v>0.4</v>
      </c>
    </row>
    <row r="24" spans="2:15" s="4" customFormat="1" ht="12" customHeight="1">
      <c r="B24" s="18"/>
      <c r="C24" s="4" t="s">
        <v>25</v>
      </c>
      <c r="D24" s="42">
        <v>68.900000000000006</v>
      </c>
      <c r="E24" s="42">
        <v>27</v>
      </c>
      <c r="F24" s="42">
        <v>4.0999999999999996</v>
      </c>
      <c r="G24" s="6"/>
      <c r="H24" s="3"/>
      <c r="I24" s="35" t="s">
        <v>25</v>
      </c>
      <c r="J24" s="36">
        <v>27</v>
      </c>
      <c r="K24" s="36">
        <v>68.900000000000006</v>
      </c>
      <c r="L24" s="36">
        <v>4.0999999999999996</v>
      </c>
    </row>
    <row r="25" spans="2:15" s="4" customFormat="1" ht="12" customHeight="1">
      <c r="B25" s="18"/>
      <c r="C25" s="4" t="s">
        <v>8</v>
      </c>
      <c r="D25" s="42">
        <v>68.900000000000006</v>
      </c>
      <c r="E25" s="42">
        <v>31.1</v>
      </c>
      <c r="F25" s="42">
        <v>0</v>
      </c>
      <c r="G25" s="6"/>
      <c r="H25" s="3"/>
      <c r="I25" s="35" t="s">
        <v>8</v>
      </c>
      <c r="J25" s="36">
        <v>31.1</v>
      </c>
      <c r="K25" s="36">
        <v>68.900000000000006</v>
      </c>
      <c r="L25" s="36">
        <v>0</v>
      </c>
    </row>
    <row r="26" spans="2:15" s="4" customFormat="1" ht="12" customHeight="1">
      <c r="B26" s="18"/>
      <c r="C26" s="4" t="s">
        <v>7</v>
      </c>
      <c r="D26" s="42">
        <v>66.3</v>
      </c>
      <c r="E26" s="42">
        <v>31.5</v>
      </c>
      <c r="F26" s="42">
        <v>2.1</v>
      </c>
      <c r="G26" s="6"/>
      <c r="H26" s="3"/>
      <c r="I26" s="35" t="s">
        <v>7</v>
      </c>
      <c r="J26" s="36">
        <v>31.5</v>
      </c>
      <c r="K26" s="36">
        <v>66.3</v>
      </c>
      <c r="L26" s="36">
        <v>2.1</v>
      </c>
    </row>
    <row r="27" spans="2:15" s="4" customFormat="1" ht="12" customHeight="1">
      <c r="B27" s="18"/>
      <c r="C27" s="4" t="s">
        <v>20</v>
      </c>
      <c r="D27" s="42">
        <v>64.7</v>
      </c>
      <c r="E27" s="42">
        <v>35.299999999999997</v>
      </c>
      <c r="F27" s="42" t="s">
        <v>45</v>
      </c>
      <c r="G27" s="6"/>
      <c r="H27" s="3"/>
      <c r="I27" s="35" t="s">
        <v>20</v>
      </c>
      <c r="J27" s="36">
        <v>35.299999999999997</v>
      </c>
      <c r="K27" s="36">
        <v>64.7</v>
      </c>
      <c r="L27" s="37" t="s">
        <v>0</v>
      </c>
    </row>
    <row r="28" spans="2:15" s="4" customFormat="1" ht="12" customHeight="1">
      <c r="B28" s="18"/>
      <c r="C28" s="4" t="s">
        <v>24</v>
      </c>
      <c r="D28" s="42">
        <v>64.400000000000006</v>
      </c>
      <c r="E28" s="42">
        <v>32.6</v>
      </c>
      <c r="F28" s="42">
        <v>3</v>
      </c>
      <c r="G28" s="6"/>
      <c r="H28" s="3"/>
      <c r="I28" s="35" t="s">
        <v>24</v>
      </c>
      <c r="J28" s="36">
        <v>32.6</v>
      </c>
      <c r="K28" s="36">
        <v>64.400000000000006</v>
      </c>
      <c r="L28" s="36">
        <v>3</v>
      </c>
    </row>
    <row r="29" spans="2:15" s="4" customFormat="1" ht="12" customHeight="1">
      <c r="B29" s="18"/>
      <c r="C29" s="4" t="s">
        <v>28</v>
      </c>
      <c r="D29" s="42">
        <v>56.2</v>
      </c>
      <c r="E29" s="42">
        <v>19.3</v>
      </c>
      <c r="F29" s="42">
        <v>24.5</v>
      </c>
      <c r="G29" s="6"/>
      <c r="H29" s="3"/>
      <c r="I29" s="35" t="s">
        <v>28</v>
      </c>
      <c r="J29" s="36">
        <v>19.3</v>
      </c>
      <c r="K29" s="36">
        <v>56.2</v>
      </c>
      <c r="L29" s="36">
        <v>24.5</v>
      </c>
    </row>
    <row r="30" spans="2:15" s="4" customFormat="1" ht="12" customHeight="1">
      <c r="B30" s="18"/>
      <c r="C30" s="4" t="s">
        <v>23</v>
      </c>
      <c r="D30" s="42">
        <v>53.8</v>
      </c>
      <c r="E30" s="42">
        <v>46.2</v>
      </c>
      <c r="F30" s="42" t="s">
        <v>45</v>
      </c>
      <c r="G30" s="6"/>
      <c r="H30" s="3"/>
      <c r="I30" s="35" t="s">
        <v>23</v>
      </c>
      <c r="J30" s="36">
        <v>46.2</v>
      </c>
      <c r="K30" s="36">
        <v>53.8</v>
      </c>
      <c r="L30" s="37" t="s">
        <v>0</v>
      </c>
    </row>
    <row r="31" spans="2:15" s="4" customFormat="1" ht="12" customHeight="1">
      <c r="B31" s="18"/>
      <c r="C31" s="4" t="s">
        <v>6</v>
      </c>
      <c r="D31" s="42">
        <v>50.4</v>
      </c>
      <c r="E31" s="42">
        <v>6.4</v>
      </c>
      <c r="F31" s="42">
        <v>43.2</v>
      </c>
      <c r="G31" s="6"/>
      <c r="H31" s="3"/>
      <c r="I31" s="35" t="s">
        <v>6</v>
      </c>
      <c r="J31" s="36">
        <v>6.4</v>
      </c>
      <c r="K31" s="36">
        <v>50.4</v>
      </c>
      <c r="L31" s="36">
        <v>43.2</v>
      </c>
    </row>
    <row r="32" spans="2:15" s="4" customFormat="1" ht="12" customHeight="1">
      <c r="B32" s="18"/>
      <c r="C32" s="4" t="s">
        <v>27</v>
      </c>
      <c r="D32" s="42">
        <v>44</v>
      </c>
      <c r="E32" s="42">
        <v>28.9</v>
      </c>
      <c r="F32" s="42">
        <v>27.1</v>
      </c>
      <c r="G32" s="6"/>
      <c r="H32" s="3"/>
      <c r="I32" s="35" t="s">
        <v>27</v>
      </c>
      <c r="J32" s="36">
        <v>28.9</v>
      </c>
      <c r="K32" s="36">
        <v>44</v>
      </c>
      <c r="L32" s="36">
        <v>27.1</v>
      </c>
    </row>
    <row r="33" spans="1:27" s="4" customFormat="1" ht="12" customHeight="1">
      <c r="B33" s="18"/>
      <c r="C33" s="4" t="s">
        <v>11</v>
      </c>
      <c r="D33" s="42">
        <v>32.1</v>
      </c>
      <c r="E33" s="42">
        <v>67.900000000000006</v>
      </c>
      <c r="F33" s="42">
        <v>0</v>
      </c>
      <c r="G33" s="6"/>
      <c r="H33" s="3"/>
      <c r="I33" s="35" t="s">
        <v>11</v>
      </c>
      <c r="J33" s="36">
        <v>67.900000000000006</v>
      </c>
      <c r="K33" s="36">
        <v>32.1</v>
      </c>
      <c r="L33" s="36">
        <v>0</v>
      </c>
    </row>
    <row r="34" spans="1:27" s="4" customFormat="1" ht="12" customHeight="1">
      <c r="B34" s="18"/>
      <c r="C34" s="4" t="s">
        <v>12</v>
      </c>
      <c r="D34" s="42">
        <v>24.2</v>
      </c>
      <c r="E34" s="42">
        <v>75.8</v>
      </c>
      <c r="F34" s="42" t="s">
        <v>45</v>
      </c>
      <c r="G34" s="6"/>
      <c r="H34" s="3"/>
      <c r="I34" s="35" t="s">
        <v>12</v>
      </c>
      <c r="J34" s="36">
        <v>75.8</v>
      </c>
      <c r="K34" s="36">
        <v>24.2</v>
      </c>
      <c r="L34" s="37" t="s">
        <v>0</v>
      </c>
    </row>
    <row r="35" spans="1:27" s="4" customFormat="1" ht="12" customHeight="1">
      <c r="B35" s="18"/>
      <c r="D35" s="42"/>
      <c r="E35" s="42"/>
      <c r="F35" s="42"/>
      <c r="G35" s="6"/>
      <c r="H35" s="3"/>
      <c r="I35" s="35"/>
      <c r="J35" s="36"/>
      <c r="K35" s="36"/>
      <c r="L35" s="36"/>
    </row>
    <row r="36" spans="1:27" s="4" customFormat="1" ht="12" customHeight="1">
      <c r="B36" s="18"/>
      <c r="C36" s="4" t="s">
        <v>13</v>
      </c>
      <c r="D36" s="42">
        <f>K36</f>
        <v>90.5</v>
      </c>
      <c r="E36" s="42">
        <f>J36</f>
        <v>9.4</v>
      </c>
      <c r="F36" s="42">
        <f>L36</f>
        <v>0.1</v>
      </c>
      <c r="G36" s="6"/>
      <c r="H36" s="3"/>
      <c r="I36" s="35" t="s">
        <v>13</v>
      </c>
      <c r="J36" s="36">
        <v>9.4</v>
      </c>
      <c r="K36" s="36">
        <v>90.5</v>
      </c>
      <c r="L36" s="36">
        <v>0.1</v>
      </c>
    </row>
    <row r="37" spans="1:27" s="4" customFormat="1" ht="12" customHeight="1">
      <c r="B37" s="18"/>
      <c r="D37" s="42"/>
      <c r="E37" s="42"/>
      <c r="F37" s="42"/>
      <c r="G37" s="6"/>
      <c r="H37" s="3"/>
      <c r="I37" s="35"/>
      <c r="J37" s="36"/>
      <c r="K37" s="36"/>
      <c r="L37" s="36"/>
    </row>
    <row r="38" spans="1:27" s="4" customFormat="1" ht="12" customHeight="1">
      <c r="C38" s="4" t="s">
        <v>30</v>
      </c>
      <c r="D38" s="42">
        <v>84.5</v>
      </c>
      <c r="E38" s="42">
        <v>15.5</v>
      </c>
      <c r="F38" s="42" t="s">
        <v>45</v>
      </c>
      <c r="G38" s="5"/>
      <c r="H38" s="3"/>
      <c r="I38" s="35" t="s">
        <v>30</v>
      </c>
      <c r="J38" s="36">
        <v>15.5</v>
      </c>
      <c r="K38" s="36">
        <v>84.5</v>
      </c>
      <c r="L38" s="37" t="s">
        <v>0</v>
      </c>
    </row>
    <row r="39" spans="1:27" ht="12" customHeight="1">
      <c r="C39" s="4" t="s">
        <v>66</v>
      </c>
      <c r="D39" s="42">
        <v>65.2</v>
      </c>
      <c r="E39" s="42">
        <v>34.700000000000003</v>
      </c>
      <c r="F39" s="42">
        <v>0.1</v>
      </c>
      <c r="I39" s="35" t="s">
        <v>33</v>
      </c>
      <c r="J39" s="38">
        <v>34.700000000000003</v>
      </c>
      <c r="K39" s="38">
        <v>65.2</v>
      </c>
      <c r="L39" s="38">
        <v>0.1</v>
      </c>
    </row>
    <row r="40" spans="1:27">
      <c r="C40" s="4"/>
      <c r="D40" s="7"/>
      <c r="I40" s="3"/>
      <c r="J40" s="4"/>
      <c r="K40" s="4"/>
      <c r="L40" s="4"/>
    </row>
    <row r="41" spans="1:27">
      <c r="A41" s="26" t="s">
        <v>36</v>
      </c>
      <c r="I41" s="3"/>
      <c r="J41" s="4"/>
      <c r="K41" s="4"/>
      <c r="L41" s="4"/>
    </row>
    <row r="42" spans="1:27" s="17" customFormat="1">
      <c r="A42" s="2" t="s">
        <v>55</v>
      </c>
      <c r="C42" s="2"/>
      <c r="D42" s="2"/>
      <c r="E42" s="2"/>
      <c r="F42" s="2"/>
      <c r="I42" s="2"/>
      <c r="J42" s="2"/>
      <c r="K42" s="2"/>
      <c r="L42" s="2"/>
    </row>
    <row r="43" spans="1:27" s="17" customFormat="1">
      <c r="I43" s="2"/>
      <c r="J43" s="2"/>
      <c r="K43" s="2"/>
      <c r="L43" s="2"/>
    </row>
    <row r="44" spans="1:27" s="17" customFormat="1">
      <c r="I44" s="2"/>
      <c r="J44" s="2"/>
      <c r="K44" s="2"/>
      <c r="L44" s="2"/>
    </row>
    <row r="45" spans="1:27" s="24" customFormat="1" ht="15">
      <c r="C45" s="17"/>
      <c r="D45" s="17"/>
      <c r="E45" s="17"/>
      <c r="F45" s="17"/>
      <c r="G45" s="23"/>
      <c r="H45" s="23"/>
      <c r="I45" s="17"/>
      <c r="J45" s="17"/>
      <c r="K45" s="17"/>
      <c r="L45" s="17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7" s="25" customFormat="1" ht="15.75">
      <c r="C46" s="34" t="s">
        <v>54</v>
      </c>
      <c r="D46" s="23"/>
      <c r="E46" s="23"/>
      <c r="F46" s="23"/>
      <c r="G46" s="10"/>
      <c r="H46" s="10"/>
      <c r="I46" s="17"/>
      <c r="J46" s="17"/>
      <c r="K46" s="17"/>
      <c r="L46" s="1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s="17" customFormat="1" ht="12.75">
      <c r="C47" s="27" t="s">
        <v>50</v>
      </c>
      <c r="D47" s="10"/>
      <c r="E47" s="10"/>
      <c r="F47" s="10"/>
    </row>
    <row r="48" spans="1:27" s="17" customFormat="1" ht="15">
      <c r="I48" s="23"/>
      <c r="J48" s="23"/>
      <c r="K48" s="23"/>
      <c r="L48" s="23"/>
    </row>
    <row r="49" spans="3:12" s="17" customFormat="1">
      <c r="C49" s="14" t="s">
        <v>309</v>
      </c>
      <c r="I49" s="10"/>
      <c r="J49" s="10"/>
      <c r="K49" s="10"/>
      <c r="L49" s="10"/>
    </row>
    <row r="50" spans="3:12" s="17" customFormat="1">
      <c r="C50" s="40" t="s">
        <v>63</v>
      </c>
    </row>
    <row r="51" spans="3:12" s="17" customFormat="1">
      <c r="C51" s="41" t="s">
        <v>47</v>
      </c>
    </row>
    <row r="52" spans="3:12" s="17" customFormat="1"/>
    <row r="53" spans="3:12" s="17" customFormat="1"/>
    <row r="54" spans="3:12" s="17" customFormat="1"/>
    <row r="55" spans="3:12" s="17" customFormat="1"/>
    <row r="56" spans="3:12" s="17" customFormat="1"/>
    <row r="57" spans="3:12" s="17" customFormat="1"/>
    <row r="58" spans="3:12" s="17" customFormat="1"/>
    <row r="59" spans="3:12" s="17" customFormat="1"/>
    <row r="60" spans="3:12" s="17" customFormat="1"/>
    <row r="61" spans="3:12" s="17" customFormat="1"/>
    <row r="62" spans="3:12" s="17" customFormat="1"/>
    <row r="63" spans="3:12" s="17" customFormat="1"/>
    <row r="64" spans="3:12" s="17" customFormat="1"/>
    <row r="65" spans="4:10" s="17" customFormat="1"/>
    <row r="66" spans="4:10" s="17" customFormat="1"/>
    <row r="67" spans="4:10" s="17" customFormat="1"/>
    <row r="68" spans="4:10" s="17" customFormat="1"/>
    <row r="69" spans="4:10" s="17" customFormat="1"/>
    <row r="70" spans="4:10" s="17" customFormat="1"/>
    <row r="71" spans="4:10" s="17" customFormat="1"/>
    <row r="72" spans="4:10" s="17" customFormat="1"/>
    <row r="73" spans="4:10" s="17" customFormat="1"/>
    <row r="74" spans="4:10" s="17" customFormat="1"/>
    <row r="75" spans="4:10" s="17" customFormat="1"/>
    <row r="76" spans="4:10" s="17" customFormat="1" ht="12" customHeight="1">
      <c r="G76" s="33"/>
      <c r="H76" s="33"/>
    </row>
    <row r="77" spans="4:10" s="17" customFormat="1">
      <c r="D77" s="33"/>
      <c r="E77" s="33"/>
      <c r="F77" s="33"/>
    </row>
    <row r="78" spans="4:10" s="17" customFormat="1"/>
    <row r="79" spans="4:10" s="17" customFormat="1">
      <c r="I79" s="33"/>
      <c r="J79" s="33"/>
    </row>
    <row r="80" spans="4:1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pans="3:12" s="17" customFormat="1"/>
    <row r="162" spans="3:12" s="17" customFormat="1"/>
    <row r="163" spans="3:12" s="17" customFormat="1"/>
    <row r="164" spans="3:12" s="17" customFormat="1"/>
    <row r="165" spans="3:12" s="17" customFormat="1"/>
    <row r="166" spans="3:12" s="17" customFormat="1"/>
    <row r="167" spans="3:12" s="17" customFormat="1"/>
    <row r="168" spans="3:12" s="17" customFormat="1"/>
    <row r="169" spans="3:12" s="17" customFormat="1"/>
    <row r="170" spans="3:12" s="17" customFormat="1"/>
    <row r="171" spans="3:12">
      <c r="C171" s="17"/>
      <c r="D171" s="17"/>
      <c r="E171" s="17"/>
      <c r="F171" s="17"/>
      <c r="I171" s="17"/>
      <c r="J171" s="17"/>
      <c r="K171" s="17"/>
      <c r="L171" s="17"/>
    </row>
    <row r="172" spans="3:12">
      <c r="I172" s="17"/>
      <c r="J172" s="17"/>
      <c r="K172" s="17"/>
      <c r="L172" s="17"/>
    </row>
    <row r="173" spans="3:12">
      <c r="I173" s="17"/>
      <c r="J173" s="17"/>
      <c r="K173" s="17"/>
      <c r="L173" s="17"/>
    </row>
  </sheetData>
  <sortState ref="I9:L34">
    <sortCondition descending="1" ref="K8"/>
  </sortState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showGridLines="0" topLeftCell="A79" zoomScaleNormal="100" workbookViewId="0">
      <selection activeCell="B4" sqref="B4"/>
    </sheetView>
  </sheetViews>
  <sheetFormatPr defaultColWidth="9.140625" defaultRowHeight="12"/>
  <cols>
    <col min="1" max="1" width="9.140625" style="43"/>
    <col min="2" max="3" width="9.140625" style="52"/>
    <col min="4" max="4" width="8.7109375" style="52" customWidth="1"/>
    <col min="5" max="6" width="9.140625" style="52"/>
    <col min="7" max="7" width="12.140625" style="52" customWidth="1"/>
    <col min="8" max="9" width="9.140625" style="52"/>
    <col min="10" max="10" width="9.140625" style="57"/>
    <col min="11" max="15" width="9.140625" style="52"/>
    <col min="16" max="17" width="10" style="52" bestFit="1" customWidth="1"/>
    <col min="18" max="18" width="9.140625" style="52"/>
    <col min="19" max="20" width="9.140625" style="43"/>
    <col min="21" max="22" width="10.28515625" style="43" bestFit="1" customWidth="1"/>
    <col min="23" max="24" width="9.140625" style="43"/>
    <col min="25" max="25" width="13.140625" style="43" bestFit="1" customWidth="1"/>
    <col min="26" max="16384" width="9.140625" style="43"/>
  </cols>
  <sheetData>
    <row r="1" spans="2:2" ht="15.75">
      <c r="B1" s="74" t="s">
        <v>304</v>
      </c>
    </row>
    <row r="2" spans="2:2" ht="12.75">
      <c r="B2" s="75" t="s">
        <v>48</v>
      </c>
    </row>
    <row r="4" spans="2:2">
      <c r="B4" s="76" t="s">
        <v>310</v>
      </c>
    </row>
    <row r="5" spans="2:2">
      <c r="B5" s="48" t="s">
        <v>75</v>
      </c>
    </row>
    <row r="35" spans="1:17">
      <c r="A35" s="50"/>
      <c r="J35" s="52"/>
    </row>
    <row r="36" spans="1:17">
      <c r="A36" s="50"/>
      <c r="J36" s="52"/>
    </row>
    <row r="37" spans="1:17">
      <c r="A37" s="50"/>
      <c r="J37" s="52"/>
    </row>
    <row r="38" spans="1:17">
      <c r="A38" s="55"/>
      <c r="J38" s="52"/>
    </row>
    <row r="39" spans="1:17">
      <c r="A39" s="55"/>
      <c r="J39" s="52"/>
    </row>
    <row r="40" spans="1:17">
      <c r="A40" s="55"/>
      <c r="J40" s="52"/>
    </row>
    <row r="41" spans="1:17">
      <c r="A41" s="55"/>
      <c r="J41" s="52"/>
    </row>
    <row r="42" spans="1:17">
      <c r="A42" s="55"/>
      <c r="C42" s="52">
        <v>2017</v>
      </c>
      <c r="D42" s="52">
        <v>2018</v>
      </c>
      <c r="E42" s="58" t="s">
        <v>74</v>
      </c>
      <c r="I42" s="52">
        <v>2017</v>
      </c>
      <c r="J42" s="52">
        <v>2018</v>
      </c>
      <c r="K42" s="58" t="s">
        <v>74</v>
      </c>
      <c r="P42" s="52">
        <v>2017</v>
      </c>
      <c r="Q42" s="52">
        <v>2018</v>
      </c>
    </row>
    <row r="43" spans="1:17">
      <c r="A43" s="55"/>
      <c r="B43" s="59" t="s">
        <v>14</v>
      </c>
      <c r="C43" s="60">
        <v>112231.61199999999</v>
      </c>
      <c r="D43" s="60">
        <v>117357.226</v>
      </c>
      <c r="E43" s="52">
        <v>5125.6140000000014</v>
      </c>
      <c r="F43" s="56">
        <f t="shared" ref="F43:F66" si="0">E43/C43</f>
        <v>4.5669966853902101E-2</v>
      </c>
      <c r="G43" s="292">
        <f>D43/$D$78</f>
        <v>0.28911666950772713</v>
      </c>
      <c r="I43" s="28" t="s">
        <v>14</v>
      </c>
      <c r="J43" s="71">
        <v>112231.61199999999</v>
      </c>
      <c r="K43" s="71">
        <v>117357.226</v>
      </c>
      <c r="L43" s="73">
        <f t="shared" ref="L43:L66" si="1">K43-J43</f>
        <v>5125.6140000000014</v>
      </c>
      <c r="O43" s="28" t="s">
        <v>14</v>
      </c>
      <c r="P43" s="71">
        <v>112231.61199999999</v>
      </c>
      <c r="Q43" s="71">
        <v>117357.226</v>
      </c>
    </row>
    <row r="44" spans="1:17">
      <c r="A44" s="55"/>
      <c r="B44" s="59" t="s">
        <v>26</v>
      </c>
      <c r="C44" s="60">
        <v>53553.688000000002</v>
      </c>
      <c r="D44" s="60">
        <v>58010.535000000003</v>
      </c>
      <c r="E44" s="52">
        <v>4456.8470000000016</v>
      </c>
      <c r="F44" s="56">
        <f t="shared" si="0"/>
        <v>8.3222036921154735E-2</v>
      </c>
      <c r="G44" s="292">
        <f t="shared" ref="G44:G66" si="2">D44/$D$78</f>
        <v>0.14291248393653613</v>
      </c>
      <c r="I44" s="28" t="s">
        <v>26</v>
      </c>
      <c r="J44" s="71">
        <v>53553.688000000002</v>
      </c>
      <c r="K44" s="71">
        <v>58010.535000000003</v>
      </c>
      <c r="L44" s="73">
        <f t="shared" si="1"/>
        <v>4456.8470000000016</v>
      </c>
      <c r="O44" s="28" t="s">
        <v>26</v>
      </c>
      <c r="P44" s="71">
        <v>53553.688000000002</v>
      </c>
      <c r="Q44" s="71">
        <v>58010.535000000003</v>
      </c>
    </row>
    <row r="45" spans="1:17">
      <c r="A45" s="55"/>
      <c r="B45" s="59" t="s">
        <v>12</v>
      </c>
      <c r="C45" s="60">
        <v>15013.686</v>
      </c>
      <c r="D45" s="60">
        <v>17858.758000000002</v>
      </c>
      <c r="E45" s="52">
        <v>2845.0720000000019</v>
      </c>
      <c r="F45" s="56">
        <f t="shared" si="0"/>
        <v>0.18949856817306571</v>
      </c>
      <c r="G45" s="292">
        <f t="shared" si="2"/>
        <v>4.3996137353352907E-2</v>
      </c>
      <c r="I45" s="28" t="s">
        <v>12</v>
      </c>
      <c r="J45" s="71">
        <v>15013.686</v>
      </c>
      <c r="K45" s="71">
        <v>17858.758000000002</v>
      </c>
      <c r="L45" s="73">
        <f t="shared" si="1"/>
        <v>2845.0720000000019</v>
      </c>
      <c r="O45" s="28" t="s">
        <v>15</v>
      </c>
      <c r="P45" s="71">
        <v>33441.593000000001</v>
      </c>
      <c r="Q45" s="71">
        <v>32038.921999999999</v>
      </c>
    </row>
    <row r="46" spans="1:17">
      <c r="A46" s="55"/>
      <c r="B46" s="59" t="s">
        <v>8</v>
      </c>
      <c r="C46" s="60">
        <v>21838.175999999999</v>
      </c>
      <c r="D46" s="60">
        <v>23862.683000000001</v>
      </c>
      <c r="E46" s="52">
        <v>2024.5070000000014</v>
      </c>
      <c r="F46" s="56">
        <f t="shared" si="0"/>
        <v>9.2704949351081409E-2</v>
      </c>
      <c r="G46" s="292">
        <f t="shared" si="2"/>
        <v>5.8787172035564814E-2</v>
      </c>
      <c r="I46" s="28" t="s">
        <v>8</v>
      </c>
      <c r="J46" s="71">
        <v>21838.175999999999</v>
      </c>
      <c r="K46" s="71">
        <v>23862.683000000001</v>
      </c>
      <c r="L46" s="73">
        <f t="shared" si="1"/>
        <v>2024.5070000000014</v>
      </c>
      <c r="O46" s="28" t="s">
        <v>8</v>
      </c>
      <c r="P46" s="71">
        <v>21838.175999999999</v>
      </c>
      <c r="Q46" s="71">
        <v>23862.683000000001</v>
      </c>
    </row>
    <row r="47" spans="1:17">
      <c r="A47" s="55"/>
      <c r="B47" s="59" t="s">
        <v>11</v>
      </c>
      <c r="C47" s="60">
        <v>15413.521000000001</v>
      </c>
      <c r="D47" s="60">
        <v>16884.825000000001</v>
      </c>
      <c r="E47" s="52">
        <v>1471.3040000000001</v>
      </c>
      <c r="F47" s="56">
        <f t="shared" si="0"/>
        <v>9.5455412167018819E-2</v>
      </c>
      <c r="G47" s="292">
        <f t="shared" si="2"/>
        <v>4.1596794126855123E-2</v>
      </c>
      <c r="I47" s="28" t="s">
        <v>11</v>
      </c>
      <c r="J47" s="71">
        <v>15413.521000000001</v>
      </c>
      <c r="K47" s="71">
        <v>16884.825000000001</v>
      </c>
      <c r="L47" s="73">
        <f t="shared" si="1"/>
        <v>1471.3040000000001</v>
      </c>
      <c r="O47" s="28" t="s">
        <v>7</v>
      </c>
      <c r="P47" s="71">
        <v>22256.282999999999</v>
      </c>
      <c r="Q47" s="71">
        <v>21996.241000000002</v>
      </c>
    </row>
    <row r="48" spans="1:17">
      <c r="A48" s="55"/>
      <c r="B48" s="59" t="s">
        <v>51</v>
      </c>
      <c r="C48" s="60">
        <v>15842.778</v>
      </c>
      <c r="D48" s="60">
        <v>16564.189999999999</v>
      </c>
      <c r="E48" s="52">
        <v>721.41199999999844</v>
      </c>
      <c r="F48" s="56">
        <f t="shared" si="0"/>
        <v>4.553570087266251E-2</v>
      </c>
      <c r="G48" s="292">
        <f t="shared" si="2"/>
        <v>4.0806890288061164E-2</v>
      </c>
      <c r="I48" s="28" t="s">
        <v>51</v>
      </c>
      <c r="J48" s="71">
        <v>15842.778</v>
      </c>
      <c r="K48" s="71">
        <v>16564.189999999999</v>
      </c>
      <c r="L48" s="73">
        <f t="shared" si="1"/>
        <v>721.41199999999844</v>
      </c>
      <c r="O48" s="28" t="s">
        <v>17</v>
      </c>
      <c r="P48" s="71">
        <v>22063.605</v>
      </c>
      <c r="Q48" s="71">
        <v>21796.881000000001</v>
      </c>
    </row>
    <row r="49" spans="1:17">
      <c r="A49" s="55"/>
      <c r="B49" s="59" t="s">
        <v>10</v>
      </c>
      <c r="C49" s="60">
        <v>10318.522999999999</v>
      </c>
      <c r="D49" s="60">
        <v>11030.337</v>
      </c>
      <c r="E49" s="52">
        <v>711.81400000000031</v>
      </c>
      <c r="F49" s="56">
        <f t="shared" si="0"/>
        <v>6.8984097820976933E-2</v>
      </c>
      <c r="G49" s="292">
        <f t="shared" si="2"/>
        <v>2.7173906590019899E-2</v>
      </c>
      <c r="I49" s="28" t="s">
        <v>10</v>
      </c>
      <c r="J49" s="71">
        <v>10318.522999999999</v>
      </c>
      <c r="K49" s="71">
        <v>11030.337</v>
      </c>
      <c r="L49" s="73">
        <f t="shared" si="1"/>
        <v>711.81400000000031</v>
      </c>
      <c r="O49" s="28" t="s">
        <v>12</v>
      </c>
      <c r="P49" s="71">
        <v>15013.686</v>
      </c>
      <c r="Q49" s="71">
        <v>17858.758000000002</v>
      </c>
    </row>
    <row r="50" spans="1:17">
      <c r="A50" s="55"/>
      <c r="B50" s="59" t="s">
        <v>6</v>
      </c>
      <c r="C50" s="60">
        <v>6466.933</v>
      </c>
      <c r="D50" s="60">
        <v>7023.4790000000003</v>
      </c>
      <c r="E50" s="52">
        <v>556.54600000000028</v>
      </c>
      <c r="F50" s="56">
        <f t="shared" si="0"/>
        <v>8.6060269991973054E-2</v>
      </c>
      <c r="G50" s="292">
        <f t="shared" si="2"/>
        <v>1.7302768019052037E-2</v>
      </c>
      <c r="I50" s="28" t="s">
        <v>6</v>
      </c>
      <c r="J50" s="71">
        <v>6466.933</v>
      </c>
      <c r="K50" s="71">
        <v>7023.4790000000003</v>
      </c>
      <c r="L50" s="73">
        <f t="shared" si="1"/>
        <v>556.54600000000028</v>
      </c>
      <c r="O50" s="28" t="s">
        <v>11</v>
      </c>
      <c r="P50" s="71">
        <v>15413.521000000001</v>
      </c>
      <c r="Q50" s="71">
        <v>16884.825000000001</v>
      </c>
    </row>
    <row r="51" spans="1:17">
      <c r="A51" s="55"/>
      <c r="B51" s="59" t="s">
        <v>28</v>
      </c>
      <c r="C51" s="60">
        <v>3129.8429999999998</v>
      </c>
      <c r="D51" s="60">
        <v>3539.627</v>
      </c>
      <c r="E51" s="52">
        <v>409.78400000000011</v>
      </c>
      <c r="F51" s="56">
        <f t="shared" si="0"/>
        <v>0.13092797306446366</v>
      </c>
      <c r="G51" s="292">
        <f t="shared" si="2"/>
        <v>8.7200865632221722E-3</v>
      </c>
      <c r="I51" s="28" t="s">
        <v>28</v>
      </c>
      <c r="J51" s="71">
        <v>3129.8429999999998</v>
      </c>
      <c r="K51" s="71">
        <v>3539.627</v>
      </c>
      <c r="L51" s="73">
        <f t="shared" si="1"/>
        <v>409.78400000000011</v>
      </c>
      <c r="O51" s="28" t="s">
        <v>51</v>
      </c>
      <c r="P51" s="71">
        <v>15842.778</v>
      </c>
      <c r="Q51" s="71">
        <v>16564.189999999999</v>
      </c>
    </row>
    <row r="52" spans="1:17">
      <c r="A52" s="55"/>
      <c r="B52" s="59" t="s">
        <v>23</v>
      </c>
      <c r="C52" s="60">
        <v>2324.7460000000001</v>
      </c>
      <c r="D52" s="60">
        <v>2587.94</v>
      </c>
      <c r="E52" s="52">
        <v>263.19399999999996</v>
      </c>
      <c r="F52" s="56">
        <f t="shared" si="0"/>
        <v>0.11321408876496612</v>
      </c>
      <c r="G52" s="292">
        <f t="shared" si="2"/>
        <v>6.3755477117857871E-3</v>
      </c>
      <c r="I52" s="28" t="s">
        <v>23</v>
      </c>
      <c r="J52" s="71">
        <v>2324.7460000000001</v>
      </c>
      <c r="K52" s="71">
        <v>2587.94</v>
      </c>
      <c r="L52" s="73">
        <f t="shared" si="1"/>
        <v>263.19399999999996</v>
      </c>
      <c r="O52" s="28" t="s">
        <v>27</v>
      </c>
      <c r="P52" s="71">
        <v>13782.198</v>
      </c>
      <c r="Q52" s="71">
        <v>13019.895</v>
      </c>
    </row>
    <row r="53" spans="1:17">
      <c r="A53" s="55"/>
      <c r="B53" s="59" t="s">
        <v>16</v>
      </c>
      <c r="C53" s="60">
        <v>10120.817999999999</v>
      </c>
      <c r="D53" s="60">
        <v>10365.091</v>
      </c>
      <c r="E53" s="52">
        <v>244.27300000000105</v>
      </c>
      <c r="F53" s="56">
        <f t="shared" si="0"/>
        <v>2.4135697331974654E-2</v>
      </c>
      <c r="G53" s="292">
        <f t="shared" si="2"/>
        <v>2.5535032577069582E-2</v>
      </c>
      <c r="I53" s="28" t="s">
        <v>16</v>
      </c>
      <c r="J53" s="71">
        <v>10120.817999999999</v>
      </c>
      <c r="K53" s="71">
        <v>10365.091</v>
      </c>
      <c r="L53" s="73">
        <f t="shared" si="1"/>
        <v>244.27300000000105</v>
      </c>
      <c r="O53" s="28" t="s">
        <v>10</v>
      </c>
      <c r="P53" s="71">
        <v>10318.522999999999</v>
      </c>
      <c r="Q53" s="71">
        <v>11030.337</v>
      </c>
    </row>
    <row r="54" spans="1:17">
      <c r="A54" s="55"/>
      <c r="B54" s="59" t="s">
        <v>18</v>
      </c>
      <c r="C54" s="60">
        <v>357.63400000000001</v>
      </c>
      <c r="D54" s="60">
        <v>407.99400000000003</v>
      </c>
      <c r="E54" s="52">
        <v>50.360000000000014</v>
      </c>
      <c r="F54" s="56">
        <f t="shared" si="0"/>
        <v>0.14081435210298801</v>
      </c>
      <c r="G54" s="292">
        <f t="shared" si="2"/>
        <v>1.0051180526296321E-3</v>
      </c>
      <c r="I54" s="28" t="s">
        <v>18</v>
      </c>
      <c r="J54" s="71">
        <v>357.63400000000001</v>
      </c>
      <c r="K54" s="71">
        <v>407.99400000000003</v>
      </c>
      <c r="L54" s="73">
        <f t="shared" si="1"/>
        <v>50.360000000000014</v>
      </c>
      <c r="O54" s="28" t="s">
        <v>25</v>
      </c>
      <c r="P54" s="71">
        <v>13355.626</v>
      </c>
      <c r="Q54" s="71">
        <v>10584.08</v>
      </c>
    </row>
    <row r="55" spans="1:17">
      <c r="A55" s="55"/>
      <c r="B55" s="59" t="s">
        <v>32</v>
      </c>
      <c r="C55" s="60">
        <v>2509.442</v>
      </c>
      <c r="D55" s="60">
        <v>2554.866</v>
      </c>
      <c r="E55" s="52">
        <v>45.423999999999978</v>
      </c>
      <c r="F55" s="56">
        <f t="shared" si="0"/>
        <v>1.8101235254690078E-2</v>
      </c>
      <c r="G55" s="292">
        <f t="shared" si="2"/>
        <v>6.294067899649646E-3</v>
      </c>
      <c r="I55" s="28" t="s">
        <v>32</v>
      </c>
      <c r="J55" s="71">
        <v>2509.442</v>
      </c>
      <c r="K55" s="71">
        <v>2554.866</v>
      </c>
      <c r="L55" s="73">
        <f t="shared" si="1"/>
        <v>45.423999999999978</v>
      </c>
      <c r="O55" s="28" t="s">
        <v>16</v>
      </c>
      <c r="P55" s="71">
        <v>10120.817999999999</v>
      </c>
      <c r="Q55" s="71">
        <v>10365.091</v>
      </c>
    </row>
    <row r="56" spans="1:17">
      <c r="A56" s="55"/>
      <c r="B56" s="59" t="s">
        <v>22</v>
      </c>
      <c r="C56" s="60">
        <v>2750.6979999999999</v>
      </c>
      <c r="D56" s="60">
        <v>2764.7420000000002</v>
      </c>
      <c r="E56" s="52">
        <v>14.044000000000324</v>
      </c>
      <c r="F56" s="56">
        <f t="shared" si="0"/>
        <v>5.1056131934513801E-3</v>
      </c>
      <c r="G56" s="292">
        <f t="shared" si="2"/>
        <v>6.8111102003052858E-3</v>
      </c>
      <c r="I56" s="28" t="s">
        <v>22</v>
      </c>
      <c r="J56" s="71">
        <v>2750.6979999999999</v>
      </c>
      <c r="K56" s="71">
        <v>2764.7420000000002</v>
      </c>
      <c r="L56" s="73">
        <f t="shared" si="1"/>
        <v>14.044000000000324</v>
      </c>
    </row>
    <row r="57" spans="1:17">
      <c r="A57" s="55"/>
      <c r="B57" s="59" t="s">
        <v>3</v>
      </c>
      <c r="C57" s="60">
        <v>213.298</v>
      </c>
      <c r="D57" s="60">
        <v>223.15799999999999</v>
      </c>
      <c r="E57" s="52">
        <v>9.8599999999999852</v>
      </c>
      <c r="F57" s="56">
        <f t="shared" si="0"/>
        <v>4.6226406248534843E-2</v>
      </c>
      <c r="G57" s="292">
        <f t="shared" si="2"/>
        <v>5.4976331609955895E-4</v>
      </c>
      <c r="I57" s="28" t="s">
        <v>3</v>
      </c>
      <c r="J57" s="71">
        <v>213.298</v>
      </c>
      <c r="K57" s="71">
        <v>223.15799999999999</v>
      </c>
      <c r="L57" s="73">
        <f t="shared" si="1"/>
        <v>9.8599999999999852</v>
      </c>
      <c r="O57" s="29" t="s">
        <v>13</v>
      </c>
      <c r="P57" s="71">
        <v>17166.93</v>
      </c>
      <c r="Q57" s="71">
        <v>17205.692999999999</v>
      </c>
    </row>
    <row r="58" spans="1:17">
      <c r="A58" s="55"/>
      <c r="B58" s="59" t="s">
        <v>5</v>
      </c>
      <c r="C58" s="60">
        <v>100.399</v>
      </c>
      <c r="D58" s="60">
        <v>88.551000000000002</v>
      </c>
      <c r="E58" s="52">
        <v>-11.847999999999999</v>
      </c>
      <c r="F58" s="56">
        <f>E58/C58</f>
        <v>-0.1180091435173657</v>
      </c>
      <c r="G58" s="292">
        <f t="shared" si="2"/>
        <v>2.1815077838989436E-4</v>
      </c>
      <c r="I58" s="28" t="s">
        <v>5</v>
      </c>
      <c r="J58" s="71">
        <v>100.399</v>
      </c>
      <c r="K58" s="71">
        <v>88.551000000000002</v>
      </c>
      <c r="L58" s="73">
        <f t="shared" si="1"/>
        <v>-11.847999999999999</v>
      </c>
      <c r="O58" s="31"/>
      <c r="P58" s="71"/>
      <c r="Q58" s="71"/>
    </row>
    <row r="59" spans="1:17">
      <c r="A59" s="55"/>
      <c r="B59" s="59" t="s">
        <v>20</v>
      </c>
      <c r="C59" s="60">
        <v>4447.41</v>
      </c>
      <c r="D59" s="60">
        <v>4389.6480000000001</v>
      </c>
      <c r="E59" s="52">
        <v>-57.761999999999716</v>
      </c>
      <c r="F59" s="56">
        <f t="shared" si="0"/>
        <v>-1.2987783901191867E-2</v>
      </c>
      <c r="G59" s="292">
        <f t="shared" si="2"/>
        <v>1.081416503548964E-2</v>
      </c>
      <c r="I59" s="28" t="s">
        <v>20</v>
      </c>
      <c r="J59" s="71">
        <v>4447.41</v>
      </c>
      <c r="K59" s="71">
        <v>4389.6480000000001</v>
      </c>
      <c r="L59" s="73">
        <f t="shared" si="1"/>
        <v>-57.761999999999716</v>
      </c>
      <c r="O59" s="31" t="s">
        <v>33</v>
      </c>
      <c r="P59" s="71">
        <v>10744.815000000001</v>
      </c>
      <c r="Q59" s="71">
        <v>11138.316000000001</v>
      </c>
    </row>
    <row r="60" spans="1:17">
      <c r="A60" s="55"/>
      <c r="B60" s="59" t="s">
        <v>9</v>
      </c>
      <c r="C60" s="60">
        <v>2653.3890000000001</v>
      </c>
      <c r="D60" s="60">
        <v>2594.0630000000001</v>
      </c>
      <c r="E60" s="52">
        <v>-59.326000000000022</v>
      </c>
      <c r="F60" s="56">
        <f t="shared" si="0"/>
        <v>-2.2358576145450223E-2</v>
      </c>
      <c r="G60" s="292">
        <f t="shared" si="2"/>
        <v>6.3906320949783128E-3</v>
      </c>
      <c r="I60" s="28" t="s">
        <v>9</v>
      </c>
      <c r="J60" s="71">
        <v>2653.3890000000001</v>
      </c>
      <c r="K60" s="71">
        <v>2594.0630000000001</v>
      </c>
      <c r="L60" s="73">
        <f t="shared" si="1"/>
        <v>-59.326000000000022</v>
      </c>
      <c r="O60" s="28"/>
      <c r="P60" s="71"/>
      <c r="Q60" s="71"/>
    </row>
    <row r="61" spans="1:17">
      <c r="A61" s="55"/>
      <c r="B61" s="59" t="s">
        <v>24</v>
      </c>
      <c r="C61" s="60">
        <v>8476.9629999999997</v>
      </c>
      <c r="D61" s="60">
        <v>8372.7659999999996</v>
      </c>
      <c r="E61" s="52">
        <v>-104.19700000000012</v>
      </c>
      <c r="F61" s="56">
        <f t="shared" si="0"/>
        <v>-1.2291784215644225E-2</v>
      </c>
      <c r="G61" s="292">
        <f t="shared" si="2"/>
        <v>2.0626818671459862E-2</v>
      </c>
      <c r="I61" s="28" t="s">
        <v>24</v>
      </c>
      <c r="J61" s="71">
        <v>8476.9629999999997</v>
      </c>
      <c r="K61" s="71">
        <v>8372.7659999999996</v>
      </c>
      <c r="L61" s="73">
        <f t="shared" si="1"/>
        <v>-104.19700000000012</v>
      </c>
      <c r="O61" s="28" t="s">
        <v>31</v>
      </c>
      <c r="P61" s="71">
        <v>12675.538</v>
      </c>
      <c r="Q61" s="71">
        <v>12637.491</v>
      </c>
    </row>
    <row r="62" spans="1:17">
      <c r="A62" s="55"/>
      <c r="B62" s="59" t="s">
        <v>7</v>
      </c>
      <c r="C62" s="60">
        <v>22256.282999999999</v>
      </c>
      <c r="D62" s="60">
        <v>21996.241000000002</v>
      </c>
      <c r="E62" s="52">
        <v>-260.04199999999764</v>
      </c>
      <c r="F62" s="56">
        <f t="shared" si="0"/>
        <v>-1.1683981552534969E-2</v>
      </c>
      <c r="G62" s="292">
        <f t="shared" si="2"/>
        <v>5.4189078562655514E-2</v>
      </c>
      <c r="I62" s="28" t="s">
        <v>7</v>
      </c>
      <c r="J62" s="71">
        <v>22256.282999999999</v>
      </c>
      <c r="K62" s="71">
        <v>21996.241000000002</v>
      </c>
      <c r="L62" s="73">
        <f t="shared" si="1"/>
        <v>-260.04199999999764</v>
      </c>
      <c r="O62" s="251"/>
      <c r="P62" s="71"/>
      <c r="Q62" s="71"/>
    </row>
    <row r="63" spans="1:17">
      <c r="B63" s="59" t="s">
        <v>17</v>
      </c>
      <c r="C63" s="60">
        <v>22063.605</v>
      </c>
      <c r="D63" s="60">
        <v>21796.881000000001</v>
      </c>
      <c r="E63" s="52">
        <v>-266.72399999999834</v>
      </c>
      <c r="F63" s="56">
        <f t="shared" si="0"/>
        <v>-1.2088867617055252E-2</v>
      </c>
      <c r="G63" s="292">
        <f t="shared" si="2"/>
        <v>5.3697943068083918E-2</v>
      </c>
      <c r="I63" s="28" t="s">
        <v>17</v>
      </c>
      <c r="J63" s="71">
        <v>22063.605</v>
      </c>
      <c r="K63" s="71">
        <v>21796.881000000001</v>
      </c>
      <c r="L63" s="73">
        <f t="shared" si="1"/>
        <v>-266.72399999999834</v>
      </c>
      <c r="O63" s="28" t="s">
        <v>24</v>
      </c>
      <c r="P63" s="71">
        <v>8476.9629999999997</v>
      </c>
      <c r="Q63" s="71">
        <v>8372.7659999999996</v>
      </c>
    </row>
    <row r="64" spans="1:17">
      <c r="A64" s="55"/>
      <c r="B64" s="59" t="s">
        <v>27</v>
      </c>
      <c r="C64" s="60">
        <v>13782.198</v>
      </c>
      <c r="D64" s="60">
        <v>13019.895</v>
      </c>
      <c r="E64" s="52">
        <v>-762.30299999999988</v>
      </c>
      <c r="F64" s="56">
        <f t="shared" si="0"/>
        <v>-5.5310698627316184E-2</v>
      </c>
      <c r="G64" s="292">
        <f t="shared" si="2"/>
        <v>3.2075303822708873E-2</v>
      </c>
      <c r="I64" s="28" t="s">
        <v>27</v>
      </c>
      <c r="J64" s="71">
        <v>13782.198</v>
      </c>
      <c r="K64" s="71">
        <v>13019.895</v>
      </c>
      <c r="L64" s="73">
        <f t="shared" si="1"/>
        <v>-762.30299999999988</v>
      </c>
      <c r="O64" s="28" t="s">
        <v>6</v>
      </c>
      <c r="P64" s="71">
        <v>6466.933</v>
      </c>
      <c r="Q64" s="71">
        <v>7023.4790000000003</v>
      </c>
    </row>
    <row r="65" spans="1:17">
      <c r="A65" s="55"/>
      <c r="B65" s="59" t="s">
        <v>15</v>
      </c>
      <c r="C65" s="60">
        <v>33441.593000000001</v>
      </c>
      <c r="D65" s="60">
        <v>32038.921999999999</v>
      </c>
      <c r="E65" s="52">
        <v>-1402.6710000000021</v>
      </c>
      <c r="F65" s="56">
        <f t="shared" si="0"/>
        <v>-4.1943905004764637E-2</v>
      </c>
      <c r="G65" s="292">
        <f t="shared" si="2"/>
        <v>7.8929834480391078E-2</v>
      </c>
      <c r="I65" s="28" t="s">
        <v>15</v>
      </c>
      <c r="J65" s="71">
        <v>33441.593000000001</v>
      </c>
      <c r="K65" s="71">
        <v>32038.921999999999</v>
      </c>
      <c r="L65" s="73">
        <f t="shared" si="1"/>
        <v>-1402.6710000000021</v>
      </c>
      <c r="O65" s="28" t="s">
        <v>20</v>
      </c>
      <c r="P65" s="71">
        <v>4447.41</v>
      </c>
      <c r="Q65" s="71">
        <v>4389.6480000000001</v>
      </c>
    </row>
    <row r="66" spans="1:17">
      <c r="B66" s="62" t="s">
        <v>25</v>
      </c>
      <c r="C66" s="60">
        <v>13355.626</v>
      </c>
      <c r="D66" s="60">
        <v>10584.08</v>
      </c>
      <c r="E66" s="52">
        <v>-2771.5460000000003</v>
      </c>
      <c r="F66" s="56">
        <f t="shared" si="0"/>
        <v>-0.20751898862696516</v>
      </c>
      <c r="G66" s="292">
        <f t="shared" si="2"/>
        <v>2.6074525307911971E-2</v>
      </c>
      <c r="I66" s="28" t="s">
        <v>25</v>
      </c>
      <c r="J66" s="71">
        <v>13355.626</v>
      </c>
      <c r="K66" s="71">
        <v>10584.08</v>
      </c>
      <c r="L66" s="73">
        <f t="shared" si="1"/>
        <v>-2771.5460000000003</v>
      </c>
      <c r="O66" s="28" t="s">
        <v>28</v>
      </c>
      <c r="P66" s="71">
        <v>3129.8429999999998</v>
      </c>
      <c r="Q66" s="71">
        <v>3539.627</v>
      </c>
    </row>
    <row r="67" spans="1:17">
      <c r="B67" s="51"/>
      <c r="C67" s="51"/>
      <c r="D67" s="51"/>
      <c r="F67" s="63"/>
      <c r="I67" s="31"/>
      <c r="J67" s="71"/>
      <c r="K67" s="71"/>
      <c r="L67" s="73"/>
      <c r="O67" s="28" t="s">
        <v>22</v>
      </c>
      <c r="P67" s="71">
        <v>2750.6979999999999</v>
      </c>
      <c r="Q67" s="71">
        <v>2764.7420000000002</v>
      </c>
    </row>
    <row r="68" spans="1:17">
      <c r="B68" s="51" t="s">
        <v>13</v>
      </c>
      <c r="C68" s="51">
        <v>17166.93</v>
      </c>
      <c r="D68" s="51">
        <v>17205.692999999999</v>
      </c>
      <c r="E68" s="52">
        <v>38.76299999999901</v>
      </c>
      <c r="F68" s="56">
        <f>E68/C68</f>
        <v>2.2580041976054547E-3</v>
      </c>
      <c r="I68" s="29" t="s">
        <v>13</v>
      </c>
      <c r="J68" s="71">
        <v>17166.93</v>
      </c>
      <c r="K68" s="71">
        <v>17205.692999999999</v>
      </c>
      <c r="L68" s="73">
        <f t="shared" ref="L68:L73" si="3">K68-J68</f>
        <v>38.76299999999901</v>
      </c>
      <c r="O68" s="28" t="s">
        <v>9</v>
      </c>
      <c r="P68" s="71">
        <v>2653.3890000000001</v>
      </c>
      <c r="Q68" s="71">
        <v>2594.0630000000001</v>
      </c>
    </row>
    <row r="69" spans="1:17">
      <c r="B69" s="51"/>
      <c r="C69" s="51"/>
      <c r="D69" s="51"/>
      <c r="F69" s="63"/>
      <c r="I69" s="31"/>
      <c r="J69" s="71"/>
      <c r="K69" s="71"/>
      <c r="L69" s="73"/>
      <c r="O69" s="28" t="s">
        <v>23</v>
      </c>
      <c r="P69" s="71">
        <v>2324.7460000000001</v>
      </c>
      <c r="Q69" s="71">
        <v>2587.94</v>
      </c>
    </row>
    <row r="70" spans="1:17">
      <c r="B70" s="54" t="s">
        <v>33</v>
      </c>
      <c r="C70" s="60">
        <v>10744.815000000001</v>
      </c>
      <c r="D70" s="60">
        <v>11138.316000000001</v>
      </c>
      <c r="E70" s="52">
        <v>393.5010000000002</v>
      </c>
      <c r="F70" s="56">
        <f>E70/C70</f>
        <v>3.6622408110330441E-2</v>
      </c>
      <c r="I70" s="28" t="s">
        <v>30</v>
      </c>
      <c r="J70" s="71">
        <v>4039.8009999999999</v>
      </c>
      <c r="K70" s="71">
        <v>4125.5569999999998</v>
      </c>
      <c r="L70" s="73">
        <f t="shared" si="3"/>
        <v>85.755999999999858</v>
      </c>
      <c r="O70" s="28" t="s">
        <v>32</v>
      </c>
      <c r="P70" s="71">
        <v>2509.442</v>
      </c>
      <c r="Q70" s="71">
        <v>2554.866</v>
      </c>
    </row>
    <row r="71" spans="1:17">
      <c r="B71" s="53" t="s">
        <v>30</v>
      </c>
      <c r="C71" s="60">
        <v>4039.8009999999999</v>
      </c>
      <c r="D71" s="60">
        <v>4125.5569999999998</v>
      </c>
      <c r="E71" s="52">
        <v>85.755999999999858</v>
      </c>
      <c r="F71" s="63">
        <f>E71/C71</f>
        <v>2.1227778298980534E-2</v>
      </c>
      <c r="I71" s="31" t="s">
        <v>33</v>
      </c>
      <c r="J71" s="71">
        <v>10744.815000000001</v>
      </c>
      <c r="K71" s="71">
        <v>11138.316000000001</v>
      </c>
      <c r="L71" s="73">
        <f t="shared" si="3"/>
        <v>393.5010000000002</v>
      </c>
      <c r="M71" s="61"/>
      <c r="O71" s="28" t="s">
        <v>18</v>
      </c>
      <c r="P71" s="71">
        <v>357.63400000000001</v>
      </c>
      <c r="Q71" s="71">
        <v>407.99400000000003</v>
      </c>
    </row>
    <row r="72" spans="1:17">
      <c r="B72" s="51"/>
      <c r="C72" s="51"/>
      <c r="D72" s="51"/>
      <c r="I72" s="4"/>
      <c r="J72" s="71"/>
      <c r="K72" s="71"/>
      <c r="L72" s="73"/>
      <c r="M72" s="61"/>
      <c r="O72" s="28" t="s">
        <v>3</v>
      </c>
      <c r="P72" s="71">
        <v>213.298</v>
      </c>
      <c r="Q72" s="71">
        <v>223.15799999999999</v>
      </c>
    </row>
    <row r="73" spans="1:17">
      <c r="B73" s="51" t="s">
        <v>52</v>
      </c>
      <c r="C73" s="60">
        <v>276.62700000000001</v>
      </c>
      <c r="D73" s="60">
        <v>307.15800000000002</v>
      </c>
      <c r="E73" s="52">
        <v>30.531000000000006</v>
      </c>
      <c r="F73" s="56">
        <f>E73/C73</f>
        <v>0.11036883601383815</v>
      </c>
      <c r="I73" s="30" t="s">
        <v>39</v>
      </c>
      <c r="J73" s="71">
        <v>168.91800000000001</v>
      </c>
      <c r="K73" s="71">
        <v>112.85599999999999</v>
      </c>
      <c r="L73" s="73">
        <f t="shared" si="3"/>
        <v>-56.062000000000012</v>
      </c>
      <c r="O73" s="28" t="s">
        <v>5</v>
      </c>
      <c r="P73" s="71">
        <v>100.399</v>
      </c>
      <c r="Q73" s="71">
        <v>88.551000000000002</v>
      </c>
    </row>
    <row r="74" spans="1:17">
      <c r="B74" s="52" t="s">
        <v>31</v>
      </c>
      <c r="C74" s="60">
        <v>12675.538</v>
      </c>
      <c r="D74" s="60">
        <v>12637.491</v>
      </c>
      <c r="E74" s="52">
        <v>-38.04700000000048</v>
      </c>
      <c r="F74" s="56">
        <f>E74/C74</f>
        <v>-3.0016082946538823E-3</v>
      </c>
      <c r="I74" s="28" t="s">
        <v>52</v>
      </c>
      <c r="J74" s="72">
        <v>276.62700000000001</v>
      </c>
      <c r="K74" s="72">
        <v>307.15800000000002</v>
      </c>
      <c r="L74" s="73">
        <f>K74-J74</f>
        <v>30.531000000000006</v>
      </c>
      <c r="O74" s="28"/>
      <c r="P74" s="71"/>
      <c r="Q74" s="71"/>
    </row>
    <row r="75" spans="1:17">
      <c r="B75" s="64" t="s">
        <v>39</v>
      </c>
      <c r="C75" s="60">
        <v>168.91800000000001</v>
      </c>
      <c r="D75" s="60">
        <v>112.85599999999999</v>
      </c>
      <c r="E75" s="52">
        <v>-56.062000000000012</v>
      </c>
      <c r="F75" s="56">
        <f>E75/C75</f>
        <v>-0.33188884547531944</v>
      </c>
      <c r="I75" s="32" t="s">
        <v>31</v>
      </c>
      <c r="J75" s="71">
        <v>12675.538</v>
      </c>
      <c r="K75" s="71">
        <v>12637.491</v>
      </c>
      <c r="L75" s="73">
        <f>K75-J75</f>
        <v>-38.04700000000048</v>
      </c>
      <c r="O75" s="28" t="s">
        <v>30</v>
      </c>
      <c r="P75" s="71">
        <v>4039.8009999999999</v>
      </c>
      <c r="Q75" s="71">
        <v>4125.5569999999998</v>
      </c>
    </row>
    <row r="76" spans="1:17">
      <c r="L76" s="73"/>
      <c r="O76" s="4"/>
      <c r="P76" s="71"/>
      <c r="Q76" s="71"/>
    </row>
    <row r="77" spans="1:17">
      <c r="E77" s="65"/>
      <c r="O77" s="30" t="s">
        <v>39</v>
      </c>
      <c r="P77" s="71">
        <v>168.91800000000001</v>
      </c>
      <c r="Q77" s="71">
        <v>112.85599999999999</v>
      </c>
    </row>
    <row r="78" spans="1:17">
      <c r="C78" s="73">
        <f>SUM(C43:C66)</f>
        <v>392662.86199999985</v>
      </c>
      <c r="D78" s="73">
        <f>SUM(D43:D66)</f>
        <v>405916.49800000002</v>
      </c>
      <c r="O78" s="32" t="s">
        <v>52</v>
      </c>
      <c r="P78" s="72">
        <v>276.62700000000001</v>
      </c>
      <c r="Q78" s="72">
        <v>307.15800000000002</v>
      </c>
    </row>
    <row r="84" spans="11:11">
      <c r="K84" s="52">
        <f>117/413</f>
        <v>0.28329297820823246</v>
      </c>
    </row>
  </sheetData>
  <pageMargins left="0.75" right="0.75" top="1" bottom="1" header="0.5" footer="0.5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showGridLines="0" topLeftCell="A34" zoomScaleNormal="100" workbookViewId="0">
      <selection activeCell="C5" sqref="C5"/>
    </sheetView>
  </sheetViews>
  <sheetFormatPr defaultColWidth="9.140625" defaultRowHeight="12"/>
  <cols>
    <col min="1" max="2" width="9.140625" style="43"/>
    <col min="3" max="3" width="10.28515625" style="43" bestFit="1" customWidth="1"/>
    <col min="4" max="4" width="10.28515625" style="43" customWidth="1"/>
    <col min="5" max="5" width="9.140625" style="43"/>
    <col min="6" max="6" width="10" style="43" bestFit="1" customWidth="1"/>
    <col min="7" max="7" width="12.7109375" style="43" bestFit="1" customWidth="1"/>
    <col min="8" max="8" width="9.28515625" style="43" bestFit="1" customWidth="1"/>
    <col min="9" max="9" width="10.28515625" style="43" bestFit="1" customWidth="1"/>
    <col min="10" max="12" width="9.140625" style="43"/>
    <col min="13" max="13" width="15.5703125" style="43" bestFit="1" customWidth="1"/>
    <col min="14" max="16" width="12.42578125" style="43" bestFit="1" customWidth="1"/>
    <col min="17" max="17" width="11.42578125" style="43" customWidth="1"/>
    <col min="18" max="16384" width="9.140625" style="43"/>
  </cols>
  <sheetData>
    <row r="1" spans="3:3" ht="15.75">
      <c r="C1" s="69" t="s">
        <v>253</v>
      </c>
    </row>
    <row r="2" spans="3:3" ht="12.75">
      <c r="C2" s="70" t="s">
        <v>50</v>
      </c>
    </row>
    <row r="4" spans="3:3">
      <c r="C4" s="68" t="s">
        <v>311</v>
      </c>
    </row>
    <row r="5" spans="3:3">
      <c r="C5" s="48" t="s">
        <v>72</v>
      </c>
    </row>
    <row r="33" spans="1:17">
      <c r="C33" s="49"/>
      <c r="D33" s="49"/>
    </row>
    <row r="34" spans="1:17">
      <c r="C34" s="49"/>
      <c r="D34" s="49"/>
    </row>
    <row r="35" spans="1:17">
      <c r="C35" s="49"/>
      <c r="D35" s="49"/>
    </row>
    <row r="36" spans="1:17">
      <c r="D36" s="49"/>
    </row>
    <row r="37" spans="1:17" ht="15" customHeight="1">
      <c r="D37" s="47"/>
    </row>
    <row r="39" spans="1:17">
      <c r="A39" s="46" t="s">
        <v>71</v>
      </c>
      <c r="B39" s="46"/>
      <c r="C39" s="46"/>
      <c r="D39" s="46"/>
      <c r="E39" s="46"/>
      <c r="F39" s="46"/>
    </row>
    <row r="40" spans="1:17">
      <c r="A40" s="44" t="s">
        <v>71</v>
      </c>
      <c r="B40" s="44" t="s">
        <v>1</v>
      </c>
      <c r="C40" s="44" t="s">
        <v>70</v>
      </c>
      <c r="D40" s="44" t="s">
        <v>69</v>
      </c>
      <c r="E40" s="44" t="s">
        <v>68</v>
      </c>
      <c r="F40" s="44" t="s">
        <v>67</v>
      </c>
      <c r="G40" s="43">
        <f>SUM(G43:G67)</f>
        <v>199738.00500000003</v>
      </c>
      <c r="H40" s="43">
        <f>SUM(H43:H67)</f>
        <v>68310.680999999982</v>
      </c>
      <c r="I40" s="43">
        <f>SUM(I43:I67)</f>
        <v>97485.082000000024</v>
      </c>
      <c r="J40" s="43">
        <f>SUM(J43:J67)</f>
        <v>44063.266000000003</v>
      </c>
      <c r="K40" s="43">
        <f>SUM(K43:K67)</f>
        <v>409597.03200000001</v>
      </c>
      <c r="L40" s="43">
        <f>G40/$K$40</f>
        <v>0.48764514729198533</v>
      </c>
      <c r="M40" s="43">
        <f t="shared" ref="M40:P40" si="0">H40/$K$40</f>
        <v>0.16677533200484709</v>
      </c>
      <c r="N40" s="43">
        <f t="shared" si="0"/>
        <v>0.23800241306436035</v>
      </c>
      <c r="O40" s="43">
        <f t="shared" si="0"/>
        <v>0.10757711252165519</v>
      </c>
      <c r="P40" s="43">
        <f t="shared" si="0"/>
        <v>1</v>
      </c>
    </row>
    <row r="41" spans="1:17">
      <c r="A41" s="67" t="s">
        <v>73</v>
      </c>
      <c r="B41" s="45">
        <v>0.48764514729198521</v>
      </c>
      <c r="C41" s="45">
        <v>0.16677533200484707</v>
      </c>
      <c r="D41" s="45">
        <v>0.23800241306436026</v>
      </c>
      <c r="E41" s="45">
        <v>0.10757711252165514</v>
      </c>
      <c r="F41" s="293">
        <v>1</v>
      </c>
    </row>
    <row r="42" spans="1:17">
      <c r="A42" s="44"/>
      <c r="B42" s="45"/>
      <c r="C42" s="45"/>
      <c r="D42" s="45"/>
      <c r="E42" s="45"/>
      <c r="F42" s="45"/>
    </row>
    <row r="43" spans="1:17">
      <c r="A43" s="44" t="s">
        <v>5</v>
      </c>
      <c r="B43" s="44">
        <v>88.551000000000002</v>
      </c>
      <c r="C43" s="44">
        <v>0</v>
      </c>
      <c r="D43" s="44">
        <v>0</v>
      </c>
      <c r="E43" s="44">
        <v>0</v>
      </c>
      <c r="F43" s="44">
        <v>88.551000000000002</v>
      </c>
      <c r="G43" s="43">
        <v>88.551000000000002</v>
      </c>
      <c r="H43" s="43">
        <v>0</v>
      </c>
      <c r="I43" s="43">
        <v>0</v>
      </c>
      <c r="J43" s="43">
        <v>0</v>
      </c>
      <c r="K43" s="43">
        <v>88.551000000000002</v>
      </c>
      <c r="L43" s="43">
        <v>1</v>
      </c>
      <c r="M43" s="43">
        <v>0</v>
      </c>
      <c r="N43" s="43">
        <v>0</v>
      </c>
      <c r="O43" s="43">
        <v>0</v>
      </c>
      <c r="P43" s="43">
        <v>1</v>
      </c>
      <c r="Q43" s="43">
        <f>M43+N43</f>
        <v>0</v>
      </c>
    </row>
    <row r="44" spans="1:17">
      <c r="A44" s="44" t="s">
        <v>16</v>
      </c>
      <c r="B44" s="44">
        <v>8689.7009999999991</v>
      </c>
      <c r="C44" s="44">
        <v>913.82</v>
      </c>
      <c r="D44" s="44">
        <v>761.57</v>
      </c>
      <c r="E44" s="44">
        <v>0</v>
      </c>
      <c r="F44" s="44">
        <v>10365.091</v>
      </c>
      <c r="G44" s="43">
        <v>8689.7009999999991</v>
      </c>
      <c r="H44" s="43">
        <v>913.82</v>
      </c>
      <c r="I44" s="43">
        <v>761.57</v>
      </c>
      <c r="J44" s="43">
        <v>0</v>
      </c>
      <c r="K44" s="43">
        <v>10365.091</v>
      </c>
      <c r="L44" s="43">
        <v>0.83836224882154908</v>
      </c>
      <c r="M44" s="43">
        <v>8.8163239473729657E-2</v>
      </c>
      <c r="N44" s="43">
        <v>7.3474511704721163E-2</v>
      </c>
      <c r="O44" s="43">
        <v>0</v>
      </c>
      <c r="P44" s="43">
        <v>1</v>
      </c>
      <c r="Q44" s="43">
        <f t="shared" ref="Q44:Q76" si="1">M44+N44</f>
        <v>0.16163775117845081</v>
      </c>
    </row>
    <row r="45" spans="1:17">
      <c r="A45" s="44" t="s">
        <v>22</v>
      </c>
      <c r="B45" s="44">
        <v>2180.4740000000002</v>
      </c>
      <c r="C45" s="44">
        <v>179.125</v>
      </c>
      <c r="D45" s="44">
        <v>405.14400000000001</v>
      </c>
      <c r="E45" s="44">
        <v>0</v>
      </c>
      <c r="F45" s="44">
        <v>2764.7420000000002</v>
      </c>
      <c r="G45" s="43">
        <v>2180.4740000000002</v>
      </c>
      <c r="H45" s="43">
        <v>179.125</v>
      </c>
      <c r="I45" s="43">
        <v>405.14400000000001</v>
      </c>
      <c r="J45" s="43">
        <v>0</v>
      </c>
      <c r="K45" s="43">
        <v>2764.7420000000002</v>
      </c>
      <c r="L45" s="43">
        <v>0.78867178203246446</v>
      </c>
      <c r="M45" s="43">
        <v>6.4789047223936261E-2</v>
      </c>
      <c r="N45" s="43">
        <v>0.14653953244100171</v>
      </c>
      <c r="O45" s="43">
        <v>0</v>
      </c>
      <c r="P45" s="43">
        <v>1</v>
      </c>
      <c r="Q45" s="43">
        <f t="shared" si="1"/>
        <v>0.21132857966493795</v>
      </c>
    </row>
    <row r="46" spans="1:17">
      <c r="A46" s="44" t="s">
        <v>28</v>
      </c>
      <c r="B46" s="44">
        <v>2650.578</v>
      </c>
      <c r="C46" s="44">
        <v>442.55900000000003</v>
      </c>
      <c r="D46" s="44">
        <v>264.50099999999998</v>
      </c>
      <c r="E46" s="44">
        <v>181.989</v>
      </c>
      <c r="F46" s="44">
        <v>3539.627</v>
      </c>
      <c r="G46" s="43">
        <v>2650.578</v>
      </c>
      <c r="H46" s="43">
        <v>442.55900000000003</v>
      </c>
      <c r="I46" s="43">
        <v>264.50099999999998</v>
      </c>
      <c r="J46" s="43">
        <v>181.989</v>
      </c>
      <c r="K46" s="43">
        <v>3539.627</v>
      </c>
      <c r="L46" s="43">
        <v>0.74882974957530835</v>
      </c>
      <c r="M46" s="43">
        <v>0.12502984071485498</v>
      </c>
      <c r="N46" s="43">
        <v>7.472567024717576E-2</v>
      </c>
      <c r="O46" s="43">
        <v>5.1414739462660897E-2</v>
      </c>
      <c r="P46" s="43">
        <v>1</v>
      </c>
      <c r="Q46" s="43">
        <f t="shared" si="1"/>
        <v>0.19975551096203076</v>
      </c>
    </row>
    <row r="47" spans="1:17">
      <c r="A47" s="44" t="s">
        <v>27</v>
      </c>
      <c r="B47" s="44">
        <v>9574.6329999999998</v>
      </c>
      <c r="C47" s="44">
        <v>1100.9469999999999</v>
      </c>
      <c r="D47" s="44">
        <v>1829.5830000000001</v>
      </c>
      <c r="E47" s="44">
        <v>514.73199999999997</v>
      </c>
      <c r="F47" s="44">
        <v>13019.895</v>
      </c>
      <c r="G47" s="43">
        <v>9574.6329999999998</v>
      </c>
      <c r="H47" s="43">
        <v>1100.9469999999999</v>
      </c>
      <c r="I47" s="43">
        <v>1829.5830000000001</v>
      </c>
      <c r="J47" s="43">
        <v>514.73199999999997</v>
      </c>
      <c r="K47" s="43">
        <v>13019.895</v>
      </c>
      <c r="L47" s="43">
        <v>0.735384809170888</v>
      </c>
      <c r="M47" s="43">
        <v>8.4558823247038464E-2</v>
      </c>
      <c r="N47" s="43">
        <v>0.14052210098468537</v>
      </c>
      <c r="O47" s="43">
        <v>3.9534266597388068E-2</v>
      </c>
      <c r="P47" s="43">
        <v>1</v>
      </c>
      <c r="Q47" s="43">
        <f t="shared" si="1"/>
        <v>0.22508092423172382</v>
      </c>
    </row>
    <row r="48" spans="1:17">
      <c r="A48" s="44" t="s">
        <v>26</v>
      </c>
      <c r="B48" s="44">
        <v>40635.493000000002</v>
      </c>
      <c r="C48" s="44">
        <v>6434.9070000000002</v>
      </c>
      <c r="D48" s="44">
        <v>8573.0139999999992</v>
      </c>
      <c r="E48" s="44">
        <v>2367.1210000000001</v>
      </c>
      <c r="F48" s="44">
        <v>58010.535000000003</v>
      </c>
      <c r="G48" s="43">
        <v>40635.493000000002</v>
      </c>
      <c r="H48" s="43">
        <v>6434.9070000000002</v>
      </c>
      <c r="I48" s="43">
        <v>8573.0139999999992</v>
      </c>
      <c r="J48" s="43">
        <v>2367.1210000000001</v>
      </c>
      <c r="K48" s="43">
        <v>58010.535000000003</v>
      </c>
      <c r="L48" s="43">
        <v>0.70048471368174758</v>
      </c>
      <c r="M48" s="43">
        <v>0.11092652394948607</v>
      </c>
      <c r="N48" s="43">
        <v>0.14778374307356412</v>
      </c>
      <c r="O48" s="43">
        <v>4.0805019295202152E-2</v>
      </c>
      <c r="P48" s="43">
        <v>1</v>
      </c>
      <c r="Q48" s="43">
        <f t="shared" si="1"/>
        <v>0.25871026702305022</v>
      </c>
    </row>
    <row r="49" spans="1:17">
      <c r="A49" s="44" t="s">
        <v>10</v>
      </c>
      <c r="B49" s="44">
        <v>7046.3119999999999</v>
      </c>
      <c r="C49" s="44">
        <v>62.579000000000001</v>
      </c>
      <c r="D49" s="44">
        <v>3921.4459999999999</v>
      </c>
      <c r="E49" s="44">
        <v>0</v>
      </c>
      <c r="F49" s="44">
        <v>11030.337</v>
      </c>
      <c r="G49" s="43">
        <v>7046.3119999999999</v>
      </c>
      <c r="H49" s="43">
        <v>62.579000000000001</v>
      </c>
      <c r="I49" s="43">
        <v>3921.4459999999999</v>
      </c>
      <c r="J49" s="43">
        <v>0</v>
      </c>
      <c r="K49" s="43">
        <v>11030.337</v>
      </c>
      <c r="L49" s="43">
        <v>0.63881203266953679</v>
      </c>
      <c r="M49" s="43">
        <v>5.673353407062722E-3</v>
      </c>
      <c r="N49" s="43">
        <v>0.35551461392340056</v>
      </c>
      <c r="O49" s="43">
        <v>0</v>
      </c>
      <c r="P49" s="43">
        <v>1</v>
      </c>
      <c r="Q49" s="43">
        <f t="shared" si="1"/>
        <v>0.36118796733046327</v>
      </c>
    </row>
    <row r="50" spans="1:17">
      <c r="A50" s="44" t="s">
        <v>15</v>
      </c>
      <c r="B50" s="44">
        <v>20179.234</v>
      </c>
      <c r="C50" s="44">
        <v>4772.1239999999998</v>
      </c>
      <c r="D50" s="44">
        <v>3806.924</v>
      </c>
      <c r="E50" s="44">
        <v>3280.64</v>
      </c>
      <c r="F50" s="44">
        <v>32038.921999999999</v>
      </c>
      <c r="G50" s="43">
        <v>20179.234</v>
      </c>
      <c r="H50" s="43">
        <v>4772.1239999999998</v>
      </c>
      <c r="I50" s="43">
        <v>3806.924</v>
      </c>
      <c r="J50" s="43">
        <v>3280.64</v>
      </c>
      <c r="K50" s="43">
        <v>32038.921999999999</v>
      </c>
      <c r="L50" s="43">
        <v>0.62983498633318569</v>
      </c>
      <c r="M50" s="43">
        <v>0.14894770804086355</v>
      </c>
      <c r="N50" s="43">
        <v>0.1188218504979662</v>
      </c>
      <c r="O50" s="43">
        <v>0.10239545512798465</v>
      </c>
      <c r="P50" s="43">
        <v>1</v>
      </c>
      <c r="Q50" s="43">
        <f t="shared" si="1"/>
        <v>0.26776955853882978</v>
      </c>
    </row>
    <row r="51" spans="1:17">
      <c r="A51" s="44" t="s">
        <v>8</v>
      </c>
      <c r="B51" s="44">
        <v>14554.23</v>
      </c>
      <c r="C51" s="44">
        <v>5543.7110000000002</v>
      </c>
      <c r="D51" s="44">
        <v>2023.5640000000001</v>
      </c>
      <c r="E51" s="44">
        <v>1741.1780000000001</v>
      </c>
      <c r="F51" s="44">
        <v>23862.683000000001</v>
      </c>
      <c r="G51" s="43">
        <v>14554.23</v>
      </c>
      <c r="H51" s="43">
        <v>5543.7110000000002</v>
      </c>
      <c r="I51" s="43">
        <v>2023.5640000000001</v>
      </c>
      <c r="J51" s="43">
        <v>1741.1780000000001</v>
      </c>
      <c r="K51" s="43">
        <v>23862.683000000001</v>
      </c>
      <c r="L51" s="43">
        <v>0.60991590928815498</v>
      </c>
      <c r="M51" s="43">
        <v>0.23231717070540642</v>
      </c>
      <c r="N51" s="43">
        <v>8.4800355433628308E-2</v>
      </c>
      <c r="O51" s="43">
        <v>7.2966564572810186E-2</v>
      </c>
      <c r="P51" s="43">
        <v>1</v>
      </c>
      <c r="Q51" s="43">
        <f t="shared" si="1"/>
        <v>0.31711752613903471</v>
      </c>
    </row>
    <row r="52" spans="1:17">
      <c r="A52" s="44" t="s">
        <v>14</v>
      </c>
      <c r="B52" s="44">
        <v>62330.908000000003</v>
      </c>
      <c r="C52" s="44">
        <v>21715.219000000001</v>
      </c>
      <c r="D52" s="44">
        <v>23047.155999999999</v>
      </c>
      <c r="E52" s="44">
        <v>10263.942999999999</v>
      </c>
      <c r="F52" s="44">
        <v>117357.226</v>
      </c>
      <c r="G52" s="43">
        <v>62330.908000000003</v>
      </c>
      <c r="H52" s="43">
        <v>21715.219000000001</v>
      </c>
      <c r="I52" s="43">
        <v>23047.155999999999</v>
      </c>
      <c r="J52" s="43">
        <v>10263.942999999999</v>
      </c>
      <c r="K52" s="43">
        <v>117357.226</v>
      </c>
      <c r="L52" s="43">
        <v>0.5311211769780585</v>
      </c>
      <c r="M52" s="43">
        <v>0.18503521035849979</v>
      </c>
      <c r="N52" s="43">
        <v>0.19638463506286352</v>
      </c>
      <c r="O52" s="43">
        <v>8.7458977600578247E-2</v>
      </c>
      <c r="P52" s="43">
        <v>1</v>
      </c>
      <c r="Q52" s="43">
        <f t="shared" si="1"/>
        <v>0.38141984542136331</v>
      </c>
    </row>
    <row r="53" spans="1:17">
      <c r="A53" s="44" t="s">
        <v>17</v>
      </c>
      <c r="B53" s="44">
        <v>10299.287</v>
      </c>
      <c r="C53" s="44">
        <v>4164.6779999999999</v>
      </c>
      <c r="D53" s="44">
        <v>7332.9160000000002</v>
      </c>
      <c r="E53" s="44">
        <v>0</v>
      </c>
      <c r="F53" s="44">
        <v>21796.881000000001</v>
      </c>
      <c r="G53" s="43">
        <v>10299.287</v>
      </c>
      <c r="H53" s="43">
        <v>4164.6779999999999</v>
      </c>
      <c r="I53" s="43">
        <v>7332.9160000000002</v>
      </c>
      <c r="J53" s="43">
        <v>0</v>
      </c>
      <c r="K53" s="43">
        <v>21796.881000000001</v>
      </c>
      <c r="L53" s="43">
        <v>0.4725119616884636</v>
      </c>
      <c r="M53" s="43">
        <v>0.19106761192117347</v>
      </c>
      <c r="N53" s="43">
        <v>0.3364204263903629</v>
      </c>
      <c r="O53" s="43">
        <v>0</v>
      </c>
      <c r="P53" s="43">
        <v>1</v>
      </c>
      <c r="Q53" s="43">
        <f t="shared" si="1"/>
        <v>0.52748803831153634</v>
      </c>
    </row>
    <row r="54" spans="1:17">
      <c r="A54" s="44" t="s">
        <v>51</v>
      </c>
      <c r="B54" s="44">
        <v>5908.14</v>
      </c>
      <c r="C54" s="44">
        <v>4106.2759999999998</v>
      </c>
      <c r="D54" s="44">
        <v>4032.393</v>
      </c>
      <c r="E54" s="44">
        <v>2517.3809999999999</v>
      </c>
      <c r="F54" s="44">
        <v>16564.189999999999</v>
      </c>
      <c r="G54" s="43">
        <v>5908.14</v>
      </c>
      <c r="H54" s="43">
        <v>4106.2759999999998</v>
      </c>
      <c r="I54" s="43">
        <v>4032.393</v>
      </c>
      <c r="J54" s="43">
        <v>2517.3809999999999</v>
      </c>
      <c r="K54" s="43">
        <v>16564.189999999999</v>
      </c>
      <c r="L54" s="43">
        <v>0.35668149182060827</v>
      </c>
      <c r="M54" s="43">
        <v>0.24790080287656688</v>
      </c>
      <c r="N54" s="43">
        <v>0.24344039762886083</v>
      </c>
      <c r="O54" s="43">
        <v>0.15197730767396414</v>
      </c>
      <c r="P54" s="43">
        <v>1</v>
      </c>
      <c r="Q54" s="43">
        <f t="shared" si="1"/>
        <v>0.49134120050542773</v>
      </c>
    </row>
    <row r="55" spans="1:17">
      <c r="A55" s="44" t="s">
        <v>32</v>
      </c>
      <c r="B55" s="44">
        <v>893.09799999999996</v>
      </c>
      <c r="C55" s="44">
        <v>771.89700000000005</v>
      </c>
      <c r="D55" s="44">
        <v>242.124</v>
      </c>
      <c r="E55" s="44">
        <v>647.74699999999996</v>
      </c>
      <c r="F55" s="44">
        <v>2554.866</v>
      </c>
      <c r="G55" s="43">
        <v>893.09799999999996</v>
      </c>
      <c r="H55" s="43">
        <v>771.89700000000005</v>
      </c>
      <c r="I55" s="43">
        <v>242.124</v>
      </c>
      <c r="J55" s="43">
        <v>647.74699999999996</v>
      </c>
      <c r="K55" s="43">
        <v>2554.866</v>
      </c>
      <c r="L55" s="43">
        <v>0.34956745285271318</v>
      </c>
      <c r="M55" s="43">
        <v>0.30212817423692673</v>
      </c>
      <c r="N55" s="43">
        <v>9.4769745262569538E-2</v>
      </c>
      <c r="O55" s="43">
        <v>0.2535346276477905</v>
      </c>
      <c r="P55" s="43">
        <v>1</v>
      </c>
      <c r="Q55" s="43">
        <f t="shared" si="1"/>
        <v>0.39689791949949627</v>
      </c>
    </row>
    <row r="56" spans="1:17">
      <c r="A56" s="44" t="s">
        <v>4</v>
      </c>
      <c r="B56" s="45">
        <v>0.33325408758620356</v>
      </c>
      <c r="C56" s="45">
        <v>0.36627646966445632</v>
      </c>
      <c r="D56" s="45">
        <v>0.29534002402912185</v>
      </c>
      <c r="E56" s="45">
        <v>5.1291470205138707E-3</v>
      </c>
      <c r="F56" s="45">
        <v>1</v>
      </c>
      <c r="G56" s="43">
        <v>1226.5530000000001</v>
      </c>
      <c r="H56" s="43">
        <v>1348.0930000000001</v>
      </c>
      <c r="I56" s="43">
        <v>1087.009</v>
      </c>
      <c r="J56" s="43">
        <v>18.878</v>
      </c>
      <c r="K56" s="43">
        <v>3680.5340000000001</v>
      </c>
      <c r="L56" s="43">
        <v>0.33325408758620356</v>
      </c>
      <c r="M56" s="43">
        <v>0.36627646966445632</v>
      </c>
      <c r="N56" s="43">
        <v>0.29534002402912185</v>
      </c>
      <c r="O56" s="43">
        <v>5.1291470205138707E-3</v>
      </c>
      <c r="P56" s="43">
        <v>1</v>
      </c>
      <c r="Q56" s="43">
        <f t="shared" si="1"/>
        <v>0.66161649369357822</v>
      </c>
    </row>
    <row r="57" spans="1:17">
      <c r="A57" s="44" t="s">
        <v>23</v>
      </c>
      <c r="B57" s="44">
        <v>645.25699999999995</v>
      </c>
      <c r="C57" s="44">
        <v>182.46700000000001</v>
      </c>
      <c r="D57" s="44">
        <v>1760.2159999999999</v>
      </c>
      <c r="E57" s="44">
        <v>0</v>
      </c>
      <c r="F57" s="44">
        <v>2587.94</v>
      </c>
      <c r="G57" s="43">
        <v>645.25699999999995</v>
      </c>
      <c r="H57" s="43">
        <v>182.46700000000001</v>
      </c>
      <c r="I57" s="43">
        <v>1760.2159999999999</v>
      </c>
      <c r="J57" s="43">
        <v>0</v>
      </c>
      <c r="K57" s="43">
        <v>2587.94</v>
      </c>
      <c r="L57" s="43">
        <v>0.24933228745643252</v>
      </c>
      <c r="M57" s="43">
        <v>7.0506657805049583E-2</v>
      </c>
      <c r="N57" s="43">
        <v>0.68016105473851785</v>
      </c>
      <c r="O57" s="43">
        <v>0</v>
      </c>
      <c r="P57" s="43">
        <v>1</v>
      </c>
      <c r="Q57" s="43">
        <f t="shared" si="1"/>
        <v>0.75066771254356746</v>
      </c>
    </row>
    <row r="58" spans="1:17">
      <c r="A58" s="44" t="s">
        <v>11</v>
      </c>
      <c r="B58" s="44">
        <v>3696.9059999999999</v>
      </c>
      <c r="C58" s="44">
        <v>1076.2470000000001</v>
      </c>
      <c r="D58" s="44">
        <v>8817.7919999999995</v>
      </c>
      <c r="E58" s="44">
        <v>3293.88</v>
      </c>
      <c r="F58" s="44">
        <v>16884.825000000001</v>
      </c>
      <c r="G58" s="43">
        <v>3696.9059999999999</v>
      </c>
      <c r="H58" s="43">
        <v>1076.2470000000001</v>
      </c>
      <c r="I58" s="43">
        <v>8817.7919999999995</v>
      </c>
      <c r="J58" s="43">
        <v>3293.88</v>
      </c>
      <c r="K58" s="43">
        <v>16884.825000000001</v>
      </c>
      <c r="L58" s="43">
        <v>0.21894843446704362</v>
      </c>
      <c r="M58" s="43">
        <v>6.3740488870924039E-2</v>
      </c>
      <c r="N58" s="43">
        <v>0.52223176728216014</v>
      </c>
      <c r="O58" s="43">
        <v>0.19507930937987217</v>
      </c>
      <c r="P58" s="43">
        <v>1</v>
      </c>
      <c r="Q58" s="43">
        <f t="shared" si="1"/>
        <v>0.58597225615308424</v>
      </c>
    </row>
    <row r="59" spans="1:17">
      <c r="A59" s="44" t="s">
        <v>7</v>
      </c>
      <c r="B59" s="44">
        <v>4486.4790000000003</v>
      </c>
      <c r="C59" s="44">
        <v>4194.5600000000004</v>
      </c>
      <c r="D59" s="44">
        <v>5669.9309999999996</v>
      </c>
      <c r="E59" s="44">
        <v>7645.2709999999997</v>
      </c>
      <c r="F59" s="44">
        <v>21996.241000000002</v>
      </c>
      <c r="G59" s="43">
        <v>4486.4790000000003</v>
      </c>
      <c r="H59" s="43">
        <v>4194.5600000000004</v>
      </c>
      <c r="I59" s="43">
        <v>5669.9309999999996</v>
      </c>
      <c r="J59" s="43">
        <v>7645.2709999999997</v>
      </c>
      <c r="K59" s="43">
        <v>21996.241000000002</v>
      </c>
      <c r="L59" s="43">
        <v>0.20396571395994434</v>
      </c>
      <c r="M59" s="43">
        <v>0.19069440092059367</v>
      </c>
      <c r="N59" s="43">
        <v>0.25776817957213688</v>
      </c>
      <c r="O59" s="43">
        <v>0.34757170554732508</v>
      </c>
      <c r="P59" s="43">
        <v>1</v>
      </c>
      <c r="Q59" s="43">
        <f t="shared" si="1"/>
        <v>0.44846258049273058</v>
      </c>
    </row>
    <row r="60" spans="1:17">
      <c r="A60" s="44" t="s">
        <v>25</v>
      </c>
      <c r="B60" s="44">
        <v>2020.1849999999999</v>
      </c>
      <c r="C60" s="44">
        <v>2573.5219999999999</v>
      </c>
      <c r="D60" s="44">
        <v>2741.33</v>
      </c>
      <c r="E60" s="44">
        <v>3249.0439999999999</v>
      </c>
      <c r="F60" s="44">
        <v>10584.08</v>
      </c>
      <c r="G60" s="43">
        <v>2020.1849999999999</v>
      </c>
      <c r="H60" s="43">
        <v>2573.5219999999999</v>
      </c>
      <c r="I60" s="43">
        <v>2741.33</v>
      </c>
      <c r="J60" s="43">
        <v>3249.0439999999999</v>
      </c>
      <c r="K60" s="43">
        <v>10584.08</v>
      </c>
      <c r="L60" s="43">
        <v>0.19087015593230588</v>
      </c>
      <c r="M60" s="43">
        <v>0.24315027853153037</v>
      </c>
      <c r="N60" s="43">
        <v>0.25900503397555574</v>
      </c>
      <c r="O60" s="43">
        <v>0.30697462604213122</v>
      </c>
      <c r="P60" s="43">
        <v>1</v>
      </c>
      <c r="Q60" s="43">
        <f t="shared" si="1"/>
        <v>0.50215531250708612</v>
      </c>
    </row>
    <row r="61" spans="1:17">
      <c r="A61" s="44" t="s">
        <v>20</v>
      </c>
      <c r="B61" s="44">
        <v>615.50400000000002</v>
      </c>
      <c r="C61" s="44">
        <v>1900.876</v>
      </c>
      <c r="D61" s="44">
        <v>1139.8920000000001</v>
      </c>
      <c r="E61" s="44">
        <v>733.37599999999998</v>
      </c>
      <c r="F61" s="44">
        <v>4389.6480000000001</v>
      </c>
      <c r="G61" s="43">
        <v>615.50400000000002</v>
      </c>
      <c r="H61" s="43">
        <v>1900.876</v>
      </c>
      <c r="I61" s="43">
        <v>1139.8920000000001</v>
      </c>
      <c r="J61" s="43">
        <v>733.37599999999998</v>
      </c>
      <c r="K61" s="43">
        <v>4389.6480000000001</v>
      </c>
      <c r="L61" s="43">
        <v>0.14021716547659402</v>
      </c>
      <c r="M61" s="43">
        <v>0.43303608854286263</v>
      </c>
      <c r="N61" s="43">
        <v>0.25967731353402368</v>
      </c>
      <c r="O61" s="43">
        <v>0.16706943244651962</v>
      </c>
      <c r="P61" s="43">
        <v>1</v>
      </c>
      <c r="Q61" s="43">
        <f t="shared" si="1"/>
        <v>0.69271340207688636</v>
      </c>
    </row>
    <row r="62" spans="1:17">
      <c r="A62" s="44" t="s">
        <v>24</v>
      </c>
      <c r="B62" s="44">
        <v>975.89099999999996</v>
      </c>
      <c r="C62" s="44">
        <v>1698.546</v>
      </c>
      <c r="D62" s="44">
        <v>2649.9940000000001</v>
      </c>
      <c r="E62" s="44">
        <v>3048.335</v>
      </c>
      <c r="F62" s="44">
        <v>8372.7659999999996</v>
      </c>
      <c r="G62" s="43">
        <v>975.89099999999996</v>
      </c>
      <c r="H62" s="43">
        <v>1698.546</v>
      </c>
      <c r="I62" s="43">
        <v>2649.9940000000001</v>
      </c>
      <c r="J62" s="43">
        <v>3048.335</v>
      </c>
      <c r="K62" s="43">
        <v>8372.7659999999996</v>
      </c>
      <c r="L62" s="43">
        <v>0.11655538922262966</v>
      </c>
      <c r="M62" s="43">
        <v>0.20286557632208999</v>
      </c>
      <c r="N62" s="43">
        <v>0.31650161965591778</v>
      </c>
      <c r="O62" s="43">
        <v>0.36407741479936262</v>
      </c>
      <c r="P62" s="43">
        <v>1</v>
      </c>
      <c r="Q62" s="43">
        <f t="shared" si="1"/>
        <v>0.51936719597800773</v>
      </c>
    </row>
    <row r="63" spans="1:17">
      <c r="A63" s="44" t="s">
        <v>3</v>
      </c>
      <c r="B63" s="44">
        <v>18.913</v>
      </c>
      <c r="C63" s="44">
        <v>68.128</v>
      </c>
      <c r="D63" s="44">
        <v>108.44499999999999</v>
      </c>
      <c r="E63" s="44">
        <v>27.672999999999998</v>
      </c>
      <c r="F63" s="44">
        <v>223.15799999999999</v>
      </c>
      <c r="G63" s="43">
        <v>18.913</v>
      </c>
      <c r="H63" s="43">
        <v>68.128</v>
      </c>
      <c r="I63" s="43">
        <v>108.44499999999999</v>
      </c>
      <c r="J63" s="43">
        <v>27.672999999999998</v>
      </c>
      <c r="K63" s="43">
        <v>223.15799999999999</v>
      </c>
      <c r="L63" s="43">
        <v>8.4751610966221247E-2</v>
      </c>
      <c r="M63" s="43">
        <v>0.30529042203281981</v>
      </c>
      <c r="N63" s="43">
        <v>0.48595613869993459</v>
      </c>
      <c r="O63" s="43">
        <v>0.12400630943098612</v>
      </c>
      <c r="P63" s="43">
        <v>1</v>
      </c>
      <c r="Q63" s="43">
        <f t="shared" si="1"/>
        <v>0.79124656073275434</v>
      </c>
    </row>
    <row r="64" spans="1:17">
      <c r="A64" s="44" t="s">
        <v>6</v>
      </c>
      <c r="B64" s="44">
        <v>507.85199999999998</v>
      </c>
      <c r="C64" s="44">
        <v>4039.203</v>
      </c>
      <c r="D64" s="44">
        <v>1748.1220000000001</v>
      </c>
      <c r="E64" s="44">
        <v>728.30200000000002</v>
      </c>
      <c r="F64" s="44">
        <v>7023.4790000000003</v>
      </c>
      <c r="G64" s="43">
        <v>507.85199999999998</v>
      </c>
      <c r="H64" s="43">
        <v>4039.203</v>
      </c>
      <c r="I64" s="43">
        <v>1748.1220000000001</v>
      </c>
      <c r="J64" s="43">
        <v>728.30200000000002</v>
      </c>
      <c r="K64" s="43">
        <v>7023.4790000000003</v>
      </c>
      <c r="L64" s="43">
        <v>7.2307755173753624E-2</v>
      </c>
      <c r="M64" s="43">
        <v>0.57510003233440288</v>
      </c>
      <c r="N64" s="43">
        <v>0.24889687859819898</v>
      </c>
      <c r="O64" s="43">
        <v>0.10369533389364445</v>
      </c>
      <c r="P64" s="43">
        <v>1</v>
      </c>
      <c r="Q64" s="43">
        <f t="shared" si="1"/>
        <v>0.82399691093260186</v>
      </c>
    </row>
    <row r="65" spans="1:17">
      <c r="A65" s="44" t="s">
        <v>9</v>
      </c>
      <c r="B65" s="44">
        <v>165.65199999999999</v>
      </c>
      <c r="C65" s="44">
        <v>73.388999999999996</v>
      </c>
      <c r="D65" s="44">
        <v>199.38</v>
      </c>
      <c r="E65" s="44">
        <v>2155.6419999999998</v>
      </c>
      <c r="F65" s="44">
        <v>2594.0630000000001</v>
      </c>
      <c r="G65" s="43">
        <v>165.65199999999999</v>
      </c>
      <c r="H65" s="43">
        <v>73.388999999999996</v>
      </c>
      <c r="I65" s="43">
        <v>199.38</v>
      </c>
      <c r="J65" s="43">
        <v>2155.6419999999998</v>
      </c>
      <c r="K65" s="43">
        <v>2594.0630000000001</v>
      </c>
      <c r="L65" s="43">
        <v>6.3858125265269183E-2</v>
      </c>
      <c r="M65" s="43">
        <v>2.8291140192046219E-2</v>
      </c>
      <c r="N65" s="43">
        <v>7.6860122518227186E-2</v>
      </c>
      <c r="O65" s="43">
        <v>0.83099061202445723</v>
      </c>
      <c r="P65" s="43">
        <v>1</v>
      </c>
      <c r="Q65" s="43">
        <f t="shared" si="1"/>
        <v>0.1051512627102734</v>
      </c>
    </row>
    <row r="66" spans="1:17">
      <c r="A66" s="44" t="s">
        <v>18</v>
      </c>
      <c r="B66" s="44">
        <v>12.195</v>
      </c>
      <c r="C66" s="44">
        <v>171.06399999999999</v>
      </c>
      <c r="D66" s="44">
        <v>224.73500000000001</v>
      </c>
      <c r="E66" s="44">
        <v>0</v>
      </c>
      <c r="F66" s="44">
        <v>407.99400000000003</v>
      </c>
      <c r="G66" s="43">
        <v>12.195</v>
      </c>
      <c r="H66" s="43">
        <v>171.06399999999999</v>
      </c>
      <c r="I66" s="43">
        <v>224.73500000000001</v>
      </c>
      <c r="J66" s="43">
        <v>0</v>
      </c>
      <c r="K66" s="43">
        <v>407.99400000000003</v>
      </c>
      <c r="L66" s="43">
        <v>2.9890145443315343E-2</v>
      </c>
      <c r="M66" s="43">
        <v>0.41928067569621119</v>
      </c>
      <c r="N66" s="43">
        <v>0.55082917886047345</v>
      </c>
      <c r="O66" s="43">
        <v>0</v>
      </c>
      <c r="P66" s="43">
        <v>1</v>
      </c>
      <c r="Q66" s="43">
        <f t="shared" si="1"/>
        <v>0.97010985455668464</v>
      </c>
    </row>
    <row r="67" spans="1:17">
      <c r="A67" s="44" t="s">
        <v>12</v>
      </c>
      <c r="B67" s="44">
        <v>335.97899999999998</v>
      </c>
      <c r="C67" s="44">
        <v>776.74400000000003</v>
      </c>
      <c r="D67" s="44">
        <v>15097.901</v>
      </c>
      <c r="E67" s="44">
        <v>1648.134</v>
      </c>
      <c r="F67" s="44">
        <v>17858.758000000002</v>
      </c>
      <c r="G67" s="43">
        <v>335.97899999999998</v>
      </c>
      <c r="H67" s="43">
        <v>776.74400000000003</v>
      </c>
      <c r="I67" s="43">
        <v>15097.901</v>
      </c>
      <c r="J67" s="43">
        <v>1648.134</v>
      </c>
      <c r="K67" s="43">
        <v>17858.758000000002</v>
      </c>
      <c r="L67" s="43">
        <v>1.8813122390706004E-2</v>
      </c>
      <c r="M67" s="43">
        <v>4.3493730079101803E-2</v>
      </c>
      <c r="N67" s="43">
        <v>0.84540599071895139</v>
      </c>
      <c r="O67" s="43">
        <v>9.2287156811240723E-2</v>
      </c>
      <c r="P67" s="43">
        <v>1</v>
      </c>
      <c r="Q67" s="43">
        <f t="shared" si="1"/>
        <v>0.88889972079805324</v>
      </c>
    </row>
    <row r="68" spans="1:17">
      <c r="A68" s="44"/>
      <c r="B68" s="44"/>
      <c r="C68" s="44"/>
      <c r="D68" s="44"/>
      <c r="E68" s="44"/>
      <c r="F68" s="44"/>
      <c r="Q68" s="43">
        <f t="shared" si="1"/>
        <v>0</v>
      </c>
    </row>
    <row r="69" spans="1:17">
      <c r="A69" s="44" t="s">
        <v>13</v>
      </c>
      <c r="B69" s="44">
        <v>16712.004000000001</v>
      </c>
      <c r="C69" s="44">
        <v>247.928</v>
      </c>
      <c r="D69" s="44">
        <v>245.761</v>
      </c>
      <c r="E69" s="44">
        <v>0</v>
      </c>
      <c r="F69" s="44">
        <v>17205.692999999999</v>
      </c>
      <c r="G69" s="43">
        <v>16712.004000000001</v>
      </c>
      <c r="H69" s="43">
        <v>247.928</v>
      </c>
      <c r="I69" s="43">
        <v>245.761</v>
      </c>
      <c r="J69" s="43">
        <v>0</v>
      </c>
      <c r="K69" s="43">
        <v>17205.692999999999</v>
      </c>
      <c r="L69" s="43">
        <v>0.9713066483285504</v>
      </c>
      <c r="M69" s="43">
        <v>1.4409649178327197E-2</v>
      </c>
      <c r="N69" s="43">
        <v>1.4283702493122481E-2</v>
      </c>
      <c r="O69" s="43">
        <v>0</v>
      </c>
      <c r="P69" s="43">
        <v>1</v>
      </c>
      <c r="Q69" s="43">
        <f t="shared" si="1"/>
        <v>2.8693351671449679E-2</v>
      </c>
    </row>
    <row r="70" spans="1:17">
      <c r="A70" s="44"/>
      <c r="B70" s="44"/>
      <c r="C70" s="44"/>
      <c r="D70" s="44"/>
      <c r="E70" s="44"/>
      <c r="F70" s="44"/>
      <c r="Q70" s="43">
        <f t="shared" si="1"/>
        <v>0</v>
      </c>
    </row>
    <row r="71" spans="1:17">
      <c r="A71" s="44" t="s">
        <v>30</v>
      </c>
      <c r="B71" s="44">
        <v>2885.779</v>
      </c>
      <c r="C71" s="44">
        <v>287.78500000000003</v>
      </c>
      <c r="D71" s="44">
        <v>951.99300000000005</v>
      </c>
      <c r="E71" s="44">
        <v>0</v>
      </c>
      <c r="F71" s="44">
        <v>4125.5569999999998</v>
      </c>
      <c r="G71" s="43">
        <v>2885.779</v>
      </c>
      <c r="H71" s="43">
        <v>287.78500000000003</v>
      </c>
      <c r="I71" s="43">
        <v>951.99300000000005</v>
      </c>
      <c r="J71" s="43">
        <v>0</v>
      </c>
      <c r="K71" s="43">
        <v>4125.5569999999998</v>
      </c>
      <c r="L71" s="43">
        <v>0.69948833575684455</v>
      </c>
      <c r="M71" s="43">
        <v>6.9756641345641343E-2</v>
      </c>
      <c r="N71" s="43">
        <v>0.23075502289751423</v>
      </c>
      <c r="O71" s="43">
        <v>0</v>
      </c>
      <c r="P71" s="43">
        <v>1</v>
      </c>
      <c r="Q71" s="43">
        <f t="shared" si="1"/>
        <v>0.30051166424315556</v>
      </c>
    </row>
    <row r="72" spans="1:17">
      <c r="A72" s="44" t="s">
        <v>33</v>
      </c>
      <c r="B72" s="44">
        <v>2634.8919999999998</v>
      </c>
      <c r="C72" s="44">
        <v>408.91300000000001</v>
      </c>
      <c r="D72" s="44">
        <v>860.75199999999995</v>
      </c>
      <c r="E72" s="44">
        <v>7233.759</v>
      </c>
      <c r="F72" s="44">
        <v>11138.316000000001</v>
      </c>
      <c r="G72" s="43">
        <v>2634.8919999999998</v>
      </c>
      <c r="H72" s="43">
        <v>408.91300000000001</v>
      </c>
      <c r="I72" s="43">
        <v>860.75199999999995</v>
      </c>
      <c r="J72" s="43">
        <v>7233.759</v>
      </c>
      <c r="K72" s="43">
        <v>11138.316000000001</v>
      </c>
      <c r="L72" s="43">
        <v>0.23656107440298871</v>
      </c>
      <c r="M72" s="43">
        <v>3.6712282179819644E-2</v>
      </c>
      <c r="N72" s="43">
        <v>7.7278468307058257E-2</v>
      </c>
      <c r="O72" s="43">
        <v>0.64944817511013331</v>
      </c>
      <c r="P72" s="43">
        <v>1</v>
      </c>
      <c r="Q72" s="43">
        <f t="shared" si="1"/>
        <v>0.1139907504868779</v>
      </c>
    </row>
    <row r="73" spans="1:17">
      <c r="A73" s="44"/>
      <c r="B73" s="44"/>
      <c r="C73" s="44"/>
      <c r="D73" s="44"/>
      <c r="E73" s="44"/>
      <c r="F73" s="44"/>
      <c r="Q73" s="43">
        <f t="shared" si="1"/>
        <v>0</v>
      </c>
    </row>
    <row r="74" spans="1:17">
      <c r="A74" s="44" t="s">
        <v>31</v>
      </c>
      <c r="B74" s="44">
        <v>12058.048000000001</v>
      </c>
      <c r="C74" s="44">
        <v>304.12200000000001</v>
      </c>
      <c r="D74" s="44">
        <v>253.66399999999999</v>
      </c>
      <c r="E74" s="44">
        <v>21.657</v>
      </c>
      <c r="F74" s="44">
        <v>12637.491</v>
      </c>
      <c r="G74" s="43">
        <v>12058.048000000001</v>
      </c>
      <c r="H74" s="43">
        <v>304.12200000000001</v>
      </c>
      <c r="I74" s="43">
        <v>253.66399999999999</v>
      </c>
      <c r="J74" s="43">
        <v>21.657</v>
      </c>
      <c r="K74" s="43">
        <v>12637.491</v>
      </c>
      <c r="L74" s="43">
        <v>0.95414888920593499</v>
      </c>
      <c r="M74" s="43">
        <v>2.4065061648708592E-2</v>
      </c>
      <c r="N74" s="43">
        <v>2.0072338726096817E-2</v>
      </c>
      <c r="O74" s="43">
        <v>1.7137104192596457E-3</v>
      </c>
      <c r="P74" s="43">
        <v>1</v>
      </c>
      <c r="Q74" s="43">
        <f t="shared" si="1"/>
        <v>4.4137400374805409E-2</v>
      </c>
    </row>
    <row r="75" spans="1:17">
      <c r="A75" s="66" t="s">
        <v>39</v>
      </c>
      <c r="B75" s="44">
        <v>39.292999999999999</v>
      </c>
      <c r="C75" s="44">
        <v>40.792000000000002</v>
      </c>
      <c r="D75" s="44">
        <v>27.388999999999999</v>
      </c>
      <c r="E75" s="44">
        <v>5.3819999999999997</v>
      </c>
      <c r="F75" s="44">
        <v>112.85599999999999</v>
      </c>
      <c r="G75" s="43">
        <v>39.292999999999999</v>
      </c>
      <c r="H75" s="43">
        <v>40.792000000000002</v>
      </c>
      <c r="I75" s="43">
        <v>27.388999999999999</v>
      </c>
      <c r="J75" s="43">
        <v>5.3819999999999997</v>
      </c>
      <c r="K75" s="43">
        <v>112.85599999999999</v>
      </c>
      <c r="L75" s="43">
        <v>0.34816934855036508</v>
      </c>
      <c r="M75" s="43">
        <v>0.36145176153682573</v>
      </c>
      <c r="N75" s="43">
        <v>0.24268979939037358</v>
      </c>
      <c r="O75" s="43">
        <v>4.7689090522435668E-2</v>
      </c>
      <c r="P75" s="43">
        <v>1</v>
      </c>
      <c r="Q75" s="43">
        <f t="shared" si="1"/>
        <v>0.60414156092719928</v>
      </c>
    </row>
    <row r="76" spans="1:17">
      <c r="A76" s="66" t="s">
        <v>52</v>
      </c>
      <c r="B76" s="44">
        <v>1.446</v>
      </c>
      <c r="C76" s="44">
        <v>30.277000000000001</v>
      </c>
      <c r="D76" s="44">
        <v>93.096000000000004</v>
      </c>
      <c r="E76" s="44">
        <v>182.33699999999999</v>
      </c>
      <c r="F76" s="44">
        <v>307.15800000000002</v>
      </c>
      <c r="G76" s="43">
        <v>1.446</v>
      </c>
      <c r="H76" s="43">
        <v>30.277000000000001</v>
      </c>
      <c r="I76" s="43">
        <v>93.096000000000004</v>
      </c>
      <c r="J76" s="43">
        <v>182.33699999999999</v>
      </c>
      <c r="K76" s="43">
        <v>307.15800000000002</v>
      </c>
      <c r="L76" s="43">
        <v>4.7076748774246479E-3</v>
      </c>
      <c r="M76" s="43">
        <v>9.8571419269561589E-2</v>
      </c>
      <c r="N76" s="43">
        <v>0.30308831285527316</v>
      </c>
      <c r="O76" s="43">
        <v>0.59362608169085607</v>
      </c>
      <c r="P76" s="43">
        <v>1</v>
      </c>
      <c r="Q76" s="43">
        <f t="shared" si="1"/>
        <v>0.40165973212483475</v>
      </c>
    </row>
    <row r="77" spans="1:17">
      <c r="A77" s="44"/>
      <c r="B77" s="44"/>
      <c r="C77" s="44"/>
      <c r="D77" s="44"/>
      <c r="E77" s="44"/>
    </row>
    <row r="79" spans="1:17">
      <c r="L79" s="294">
        <f t="shared" ref="L79:M79" si="2">MAX(L43:L76)</f>
        <v>1</v>
      </c>
      <c r="M79" s="294">
        <f t="shared" si="2"/>
        <v>0.57510003233440288</v>
      </c>
      <c r="N79" s="294">
        <f>MAX(N43:N76)</f>
        <v>0.84540599071895139</v>
      </c>
      <c r="O79" s="294">
        <f t="shared" ref="O79:Q79" si="3">MAX(O43:O76)</f>
        <v>0.83099061202445723</v>
      </c>
      <c r="P79" s="294">
        <f t="shared" si="3"/>
        <v>1</v>
      </c>
      <c r="Q79" s="294">
        <f t="shared" si="3"/>
        <v>0.97010985455668464</v>
      </c>
    </row>
    <row r="80" spans="1:17">
      <c r="M80" s="295">
        <f>MIN(M44:M67)</f>
        <v>5.673353407062722E-3</v>
      </c>
      <c r="N80" s="295">
        <f t="shared" ref="N80:Q80" si="4">MIN(N44:N67)</f>
        <v>7.3474511704721163E-2</v>
      </c>
      <c r="O80" s="295">
        <f t="shared" si="4"/>
        <v>0</v>
      </c>
      <c r="P80" s="295">
        <f t="shared" si="4"/>
        <v>1</v>
      </c>
      <c r="Q80" s="295">
        <f t="shared" si="4"/>
        <v>0.1051512627102734</v>
      </c>
    </row>
  </sheetData>
  <sortState ref="A44:P67">
    <sortCondition descending="1" ref="L43"/>
  </sortState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G77"/>
  <sheetViews>
    <sheetView showGridLines="0" zoomScaleNormal="100" workbookViewId="0">
      <selection activeCell="I27" sqref="I27"/>
    </sheetView>
  </sheetViews>
  <sheetFormatPr defaultColWidth="9.140625" defaultRowHeight="12"/>
  <cols>
    <col min="1" max="1" width="9.28515625" style="2" customWidth="1"/>
    <col min="2" max="2" width="15.85546875" style="2" customWidth="1"/>
    <col min="3" max="3" width="12.42578125" style="2" customWidth="1"/>
    <col min="4" max="4" width="10.7109375" style="2" customWidth="1"/>
    <col min="5" max="5" width="11" style="2" customWidth="1"/>
    <col min="6" max="6" width="12.42578125" style="2" customWidth="1"/>
    <col min="7" max="7" width="9.140625" style="2"/>
    <col min="8" max="12" width="10.140625" style="2" customWidth="1"/>
    <col min="13" max="16384" width="9.140625" style="2"/>
  </cols>
  <sheetData>
    <row r="1" spans="1:33">
      <c r="A1" s="17"/>
      <c r="B1" s="22" t="s">
        <v>42</v>
      </c>
    </row>
    <row r="2" spans="1:33" ht="15" customHeight="1">
      <c r="B2" s="327" t="s">
        <v>294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33" ht="12.75">
      <c r="B3" s="328" t="s">
        <v>48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</row>
    <row r="4" spans="1:33" ht="15.75" customHeight="1">
      <c r="A4" s="12"/>
      <c r="B4" s="252"/>
      <c r="C4" s="329">
        <v>2018</v>
      </c>
      <c r="D4" s="330"/>
      <c r="E4" s="330"/>
      <c r="F4" s="330"/>
      <c r="G4" s="331"/>
      <c r="H4" s="330" t="s">
        <v>172</v>
      </c>
      <c r="I4" s="330"/>
      <c r="J4" s="330"/>
      <c r="K4" s="330"/>
      <c r="L4" s="330"/>
      <c r="O4" s="326">
        <v>2018</v>
      </c>
      <c r="P4" s="326"/>
      <c r="Q4" s="326"/>
      <c r="R4" s="326"/>
      <c r="S4" s="326"/>
      <c r="T4" s="326"/>
      <c r="U4" s="326">
        <v>2017</v>
      </c>
      <c r="V4" s="326"/>
      <c r="W4" s="326"/>
      <c r="X4" s="326"/>
      <c r="Y4" s="326"/>
      <c r="Z4" s="326"/>
    </row>
    <row r="5" spans="1:33" ht="24">
      <c r="A5" s="12"/>
      <c r="B5" s="253"/>
      <c r="C5" s="254" t="s">
        <v>1</v>
      </c>
      <c r="D5" s="255" t="s">
        <v>255</v>
      </c>
      <c r="E5" s="256" t="s">
        <v>78</v>
      </c>
      <c r="F5" s="256" t="s">
        <v>79</v>
      </c>
      <c r="G5" s="257" t="s">
        <v>77</v>
      </c>
      <c r="H5" s="258" t="s">
        <v>1</v>
      </c>
      <c r="I5" s="255" t="s">
        <v>255</v>
      </c>
      <c r="J5" s="256" t="s">
        <v>78</v>
      </c>
      <c r="K5" s="259" t="s">
        <v>79</v>
      </c>
      <c r="L5" s="256" t="s">
        <v>77</v>
      </c>
      <c r="N5" s="10"/>
      <c r="O5" s="35" t="s">
        <v>77</v>
      </c>
      <c r="P5" s="35" t="s">
        <v>1</v>
      </c>
      <c r="Q5" s="35" t="s">
        <v>70</v>
      </c>
      <c r="R5" s="35" t="s">
        <v>69</v>
      </c>
      <c r="S5" s="35" t="s">
        <v>78</v>
      </c>
      <c r="T5" s="35" t="s">
        <v>79</v>
      </c>
      <c r="U5" s="35" t="s">
        <v>77</v>
      </c>
      <c r="V5" s="35" t="s">
        <v>1</v>
      </c>
      <c r="W5" s="35" t="s">
        <v>70</v>
      </c>
      <c r="X5" s="35" t="s">
        <v>69</v>
      </c>
      <c r="Y5" s="35" t="s">
        <v>78</v>
      </c>
      <c r="Z5" s="35" t="s">
        <v>79</v>
      </c>
      <c r="AB5" s="2">
        <v>2018</v>
      </c>
      <c r="AD5" s="2">
        <v>2017</v>
      </c>
      <c r="AG5" s="2" t="s">
        <v>129</v>
      </c>
    </row>
    <row r="6" spans="1:33" ht="12.75">
      <c r="A6" s="12"/>
      <c r="B6" s="260" t="s">
        <v>73</v>
      </c>
      <c r="C6" s="261" t="str">
        <f>P6</f>
        <v>:c</v>
      </c>
      <c r="D6" s="262">
        <f>Q6+R6</f>
        <v>454048</v>
      </c>
      <c r="E6" s="262">
        <f>S6</f>
        <v>178175</v>
      </c>
      <c r="F6" s="262">
        <f>T6</f>
        <v>42184</v>
      </c>
      <c r="G6" s="262" t="str">
        <f>O6</f>
        <v>:c</v>
      </c>
      <c r="H6" s="302" t="s">
        <v>46</v>
      </c>
      <c r="I6" s="303">
        <f>AG6</f>
        <v>-1.9851309461104694</v>
      </c>
      <c r="J6" s="303">
        <f>100*(S6/Y6-1)</f>
        <v>-4.2646363480055012</v>
      </c>
      <c r="K6" s="303">
        <f>100*(T6/Z6-1)</f>
        <v>-6.0657343903090748</v>
      </c>
      <c r="L6" s="303" t="s">
        <v>46</v>
      </c>
      <c r="N6" s="35" t="s">
        <v>56</v>
      </c>
      <c r="O6" s="78" t="s">
        <v>46</v>
      </c>
      <c r="P6" s="37" t="s">
        <v>46</v>
      </c>
      <c r="Q6" s="77">
        <v>249498</v>
      </c>
      <c r="R6" s="77">
        <v>204550</v>
      </c>
      <c r="S6" s="77">
        <v>178175</v>
      </c>
      <c r="T6" s="77">
        <v>42184</v>
      </c>
      <c r="U6" s="77">
        <v>1765352</v>
      </c>
      <c r="V6" s="77">
        <v>1071088</v>
      </c>
      <c r="W6" s="77">
        <v>253589</v>
      </c>
      <c r="X6" s="79" t="s">
        <v>46</v>
      </c>
      <c r="Y6" s="77">
        <v>186112</v>
      </c>
      <c r="Z6" s="77">
        <v>44908</v>
      </c>
      <c r="AB6" s="12">
        <f>SUM(P6:T6)</f>
        <v>674407</v>
      </c>
      <c r="AC6" s="12" t="e">
        <f>O6-AB6</f>
        <v>#VALUE!</v>
      </c>
      <c r="AD6" s="12">
        <f>SUM(V6:Z6)</f>
        <v>1555697</v>
      </c>
      <c r="AE6" s="290">
        <f>U6-AD6</f>
        <v>209655</v>
      </c>
      <c r="AG6" s="291">
        <f>100*((R6+Q6)/(W6+AE6)-1)</f>
        <v>-1.9851309461104694</v>
      </c>
    </row>
    <row r="7" spans="1:33" ht="12.75">
      <c r="A7" s="12"/>
      <c r="B7" s="263" t="s">
        <v>4</v>
      </c>
      <c r="C7" s="264" t="str">
        <f t="shared" ref="C7:C23" si="0">P7</f>
        <v>:c</v>
      </c>
      <c r="D7" s="265">
        <f t="shared" ref="D7:D23" si="1">Q7+R7</f>
        <v>10073</v>
      </c>
      <c r="E7" s="265">
        <f t="shared" ref="E7:E23" si="2">S7</f>
        <v>1057</v>
      </c>
      <c r="F7" s="265">
        <f t="shared" ref="F7:F23" si="3">T7</f>
        <v>962</v>
      </c>
      <c r="G7" s="266" t="str">
        <f t="shared" ref="G7:G23" si="4">O7</f>
        <v>:c</v>
      </c>
      <c r="H7" s="297" t="s">
        <v>46</v>
      </c>
      <c r="I7" s="297">
        <f t="shared" ref="I7:I36" si="5">100*((Q7+R7)/(W7+X7)-1)</f>
        <v>-8.7177163570457683</v>
      </c>
      <c r="J7" s="297">
        <f t="shared" ref="J7:J33" si="6">100*(S7/Y7-1)</f>
        <v>-13.784665579119082</v>
      </c>
      <c r="K7" s="297">
        <f t="shared" ref="K7:K36" si="7">100*(T7/Z7-1)</f>
        <v>-27.450980392156865</v>
      </c>
      <c r="L7" s="297" t="s">
        <v>46</v>
      </c>
      <c r="N7" s="35" t="s">
        <v>4</v>
      </c>
      <c r="O7" s="78" t="s">
        <v>46</v>
      </c>
      <c r="P7" s="78" t="s">
        <v>46</v>
      </c>
      <c r="Q7" s="77">
        <v>6168</v>
      </c>
      <c r="R7" s="77">
        <v>3905</v>
      </c>
      <c r="S7" s="77">
        <v>1057</v>
      </c>
      <c r="T7" s="77">
        <v>962</v>
      </c>
      <c r="U7" s="77">
        <v>34220</v>
      </c>
      <c r="V7" s="77">
        <v>20632</v>
      </c>
      <c r="W7" s="77">
        <v>6781</v>
      </c>
      <c r="X7" s="77">
        <v>4254</v>
      </c>
      <c r="Y7" s="77">
        <v>1226</v>
      </c>
      <c r="Z7" s="77">
        <v>1326</v>
      </c>
      <c r="AB7" s="12">
        <f>SUM(P7:T7)</f>
        <v>12092</v>
      </c>
      <c r="AC7" s="12" t="e">
        <f t="shared" ref="AC7:AC36" si="8">O7-AB7</f>
        <v>#VALUE!</v>
      </c>
      <c r="AD7" s="12">
        <f t="shared" ref="AD7:AD36" si="9">SUM(V7:Z7)</f>
        <v>34219</v>
      </c>
      <c r="AE7" s="12">
        <f t="shared" ref="AE7:AE36" si="10">U7-AD7</f>
        <v>1</v>
      </c>
    </row>
    <row r="8" spans="1:33" ht="12.75">
      <c r="A8" s="12"/>
      <c r="B8" s="267" t="s">
        <v>28</v>
      </c>
      <c r="C8" s="268">
        <f t="shared" si="0"/>
        <v>7734</v>
      </c>
      <c r="D8" s="269">
        <f t="shared" si="1"/>
        <v>8572</v>
      </c>
      <c r="E8" s="269">
        <f t="shared" si="2"/>
        <v>9626</v>
      </c>
      <c r="F8" s="269">
        <f>AC8</f>
        <v>1018</v>
      </c>
      <c r="G8" s="270">
        <f t="shared" si="4"/>
        <v>26950</v>
      </c>
      <c r="H8" s="297">
        <f t="shared" ref="H8:H23" si="11">100*(P8/V8-1)</f>
        <v>-7.1325648414985565</v>
      </c>
      <c r="I8" s="297">
        <f t="shared" si="5"/>
        <v>-15.812217638970738</v>
      </c>
      <c r="J8" s="297" t="s">
        <v>46</v>
      </c>
      <c r="K8" s="297" t="s">
        <v>46</v>
      </c>
      <c r="L8" s="297">
        <f t="shared" ref="L8:L36" si="12">100*(O8/U8-1)</f>
        <v>-23.328591749644378</v>
      </c>
      <c r="N8" s="35" t="s">
        <v>28</v>
      </c>
      <c r="O8" s="77">
        <v>26950</v>
      </c>
      <c r="P8" s="77">
        <v>7734</v>
      </c>
      <c r="Q8" s="77">
        <v>4644</v>
      </c>
      <c r="R8" s="77">
        <v>3928</v>
      </c>
      <c r="S8" s="77">
        <v>9626</v>
      </c>
      <c r="T8" s="79" t="s">
        <v>46</v>
      </c>
      <c r="U8" s="77">
        <v>35150</v>
      </c>
      <c r="V8" s="77">
        <v>8328</v>
      </c>
      <c r="W8" s="77">
        <v>5411</v>
      </c>
      <c r="X8" s="77">
        <v>4771</v>
      </c>
      <c r="Y8" s="78" t="s">
        <v>46</v>
      </c>
      <c r="Z8" s="78" t="s">
        <v>46</v>
      </c>
      <c r="AB8" s="12">
        <f>SUM(P8:T8)</f>
        <v>25932</v>
      </c>
      <c r="AC8" s="290">
        <f t="shared" si="8"/>
        <v>1018</v>
      </c>
      <c r="AD8" s="12">
        <f t="shared" si="9"/>
        <v>18510</v>
      </c>
      <c r="AE8" s="12">
        <f t="shared" si="10"/>
        <v>16640</v>
      </c>
    </row>
    <row r="9" spans="1:33" ht="12.75">
      <c r="A9" s="12"/>
      <c r="B9" s="267" t="s">
        <v>51</v>
      </c>
      <c r="C9" s="268">
        <f t="shared" si="0"/>
        <v>23543</v>
      </c>
      <c r="D9" s="269">
        <f t="shared" si="1"/>
        <v>14972</v>
      </c>
      <c r="E9" s="269">
        <f>AC9</f>
        <v>2094</v>
      </c>
      <c r="F9" s="269">
        <f t="shared" si="3"/>
        <v>464</v>
      </c>
      <c r="G9" s="270">
        <f t="shared" si="4"/>
        <v>41073</v>
      </c>
      <c r="H9" s="297">
        <f t="shared" si="11"/>
        <v>7.5071921092287219</v>
      </c>
      <c r="I9" s="297">
        <f t="shared" si="5"/>
        <v>-17.840092191186962</v>
      </c>
      <c r="J9" s="297">
        <f>AG9</f>
        <v>-40.814019219898242</v>
      </c>
      <c r="K9" s="297">
        <f t="shared" si="7"/>
        <v>-24.429967426710096</v>
      </c>
      <c r="L9" s="297">
        <f t="shared" si="12"/>
        <v>-7.229976961647921</v>
      </c>
      <c r="N9" s="35" t="s">
        <v>51</v>
      </c>
      <c r="O9" s="77">
        <v>41073</v>
      </c>
      <c r="P9" s="77">
        <v>23543</v>
      </c>
      <c r="Q9" s="77">
        <v>8008</v>
      </c>
      <c r="R9" s="77">
        <v>6964</v>
      </c>
      <c r="S9" s="79" t="s">
        <v>46</v>
      </c>
      <c r="T9" s="77">
        <v>464</v>
      </c>
      <c r="U9" s="77">
        <v>44274</v>
      </c>
      <c r="V9" s="77">
        <v>21899</v>
      </c>
      <c r="W9" s="77">
        <v>10169</v>
      </c>
      <c r="X9" s="77">
        <v>8054</v>
      </c>
      <c r="Y9" s="79" t="s">
        <v>46</v>
      </c>
      <c r="Z9" s="77">
        <v>614</v>
      </c>
      <c r="AB9" s="12">
        <f t="shared" ref="AB9:AB36" si="13">SUM(P9:T9)</f>
        <v>38979</v>
      </c>
      <c r="AC9" s="290">
        <f t="shared" si="8"/>
        <v>2094</v>
      </c>
      <c r="AD9" s="12">
        <f t="shared" si="9"/>
        <v>40736</v>
      </c>
      <c r="AE9" s="290">
        <f t="shared" si="10"/>
        <v>3538</v>
      </c>
      <c r="AG9" s="291">
        <f>100*(AC9/AE9-1)</f>
        <v>-40.814019219898242</v>
      </c>
    </row>
    <row r="10" spans="1:33" ht="12.75">
      <c r="A10" s="12"/>
      <c r="B10" s="267" t="s">
        <v>9</v>
      </c>
      <c r="C10" s="268">
        <f t="shared" si="0"/>
        <v>12075</v>
      </c>
      <c r="D10" s="269" t="s">
        <v>46</v>
      </c>
      <c r="E10" s="269">
        <f t="shared" si="2"/>
        <v>241</v>
      </c>
      <c r="F10" s="269" t="str">
        <f t="shared" si="3"/>
        <v>:c</v>
      </c>
      <c r="G10" s="270">
        <f t="shared" si="4"/>
        <v>14998</v>
      </c>
      <c r="H10" s="297">
        <f t="shared" si="11"/>
        <v>-3.9914128965572115</v>
      </c>
      <c r="I10" s="297" t="s">
        <v>46</v>
      </c>
      <c r="J10" s="297">
        <f t="shared" si="6"/>
        <v>-23.248407643312095</v>
      </c>
      <c r="K10" s="297" t="s">
        <v>46</v>
      </c>
      <c r="L10" s="297">
        <f t="shared" si="12"/>
        <v>-3.2511933944007199</v>
      </c>
      <c r="N10" s="35" t="s">
        <v>9</v>
      </c>
      <c r="O10" s="77">
        <v>14998</v>
      </c>
      <c r="P10" s="77">
        <v>12075</v>
      </c>
      <c r="Q10" s="77">
        <v>1834</v>
      </c>
      <c r="R10" s="78" t="s">
        <v>46</v>
      </c>
      <c r="S10" s="77">
        <v>241</v>
      </c>
      <c r="T10" s="78" t="s">
        <v>46</v>
      </c>
      <c r="U10" s="77">
        <v>15502</v>
      </c>
      <c r="V10" s="77">
        <v>12577</v>
      </c>
      <c r="W10" s="77">
        <v>1577</v>
      </c>
      <c r="X10" s="78" t="s">
        <v>46</v>
      </c>
      <c r="Y10" s="77">
        <v>314</v>
      </c>
      <c r="Z10" s="78" t="s">
        <v>46</v>
      </c>
      <c r="AB10" s="12">
        <f t="shared" si="13"/>
        <v>14150</v>
      </c>
      <c r="AC10" s="12">
        <f t="shared" si="8"/>
        <v>848</v>
      </c>
      <c r="AD10" s="12">
        <f t="shared" si="9"/>
        <v>14468</v>
      </c>
      <c r="AE10" s="12">
        <f t="shared" si="10"/>
        <v>1034</v>
      </c>
    </row>
    <row r="11" spans="1:33" ht="12.75">
      <c r="A11" s="12"/>
      <c r="B11" s="267" t="s">
        <v>14</v>
      </c>
      <c r="C11" s="268">
        <f t="shared" si="0"/>
        <v>276151</v>
      </c>
      <c r="D11" s="269">
        <f t="shared" si="1"/>
        <v>35802</v>
      </c>
      <c r="E11" s="269">
        <f t="shared" si="2"/>
        <v>3287</v>
      </c>
      <c r="F11" s="269">
        <f t="shared" si="3"/>
        <v>1532</v>
      </c>
      <c r="G11" s="270">
        <f t="shared" si="4"/>
        <v>316772</v>
      </c>
      <c r="H11" s="297">
        <f t="shared" si="11"/>
        <v>1.6509242967467364</v>
      </c>
      <c r="I11" s="297">
        <f t="shared" si="5"/>
        <v>-2.0679468242245203</v>
      </c>
      <c r="J11" s="297">
        <f t="shared" si="6"/>
        <v>0.67381316998469387</v>
      </c>
      <c r="K11" s="297">
        <f t="shared" si="7"/>
        <v>-7.7108433734939812</v>
      </c>
      <c r="L11" s="297">
        <f t="shared" si="12"/>
        <v>1.1569572312221998</v>
      </c>
      <c r="N11" s="35" t="s">
        <v>57</v>
      </c>
      <c r="O11" s="77">
        <v>316772</v>
      </c>
      <c r="P11" s="77">
        <v>276151</v>
      </c>
      <c r="Q11" s="77">
        <v>20589</v>
      </c>
      <c r="R11" s="77">
        <v>15213</v>
      </c>
      <c r="S11" s="77">
        <v>3287</v>
      </c>
      <c r="T11" s="77">
        <v>1532</v>
      </c>
      <c r="U11" s="77">
        <v>313149</v>
      </c>
      <c r="V11" s="77">
        <v>271666</v>
      </c>
      <c r="W11" s="77">
        <v>20939</v>
      </c>
      <c r="X11" s="77">
        <v>15619</v>
      </c>
      <c r="Y11" s="77">
        <v>3265</v>
      </c>
      <c r="Z11" s="77">
        <v>1660</v>
      </c>
      <c r="AB11" s="12">
        <f t="shared" si="13"/>
        <v>316772</v>
      </c>
      <c r="AC11" s="12">
        <f t="shared" si="8"/>
        <v>0</v>
      </c>
      <c r="AD11" s="12">
        <f t="shared" si="9"/>
        <v>313149</v>
      </c>
      <c r="AE11" s="12">
        <f t="shared" si="10"/>
        <v>0</v>
      </c>
    </row>
    <row r="12" spans="1:33" ht="12.75">
      <c r="A12" s="12"/>
      <c r="B12" s="267" t="s">
        <v>23</v>
      </c>
      <c r="C12" s="268">
        <f t="shared" si="0"/>
        <v>1686</v>
      </c>
      <c r="D12" s="269" t="s">
        <v>46</v>
      </c>
      <c r="E12" s="269" t="str">
        <f t="shared" si="2"/>
        <v>:c</v>
      </c>
      <c r="F12" s="269" t="str">
        <f t="shared" si="3"/>
        <v>:c</v>
      </c>
      <c r="G12" s="270">
        <f t="shared" si="4"/>
        <v>5775</v>
      </c>
      <c r="H12" s="297">
        <f t="shared" si="11"/>
        <v>3.3721643163703297</v>
      </c>
      <c r="I12" s="297" t="s">
        <v>46</v>
      </c>
      <c r="J12" s="297" t="s">
        <v>46</v>
      </c>
      <c r="K12" s="297" t="s">
        <v>46</v>
      </c>
      <c r="L12" s="297">
        <f t="shared" si="12"/>
        <v>-6.6892874454677624</v>
      </c>
      <c r="N12" s="35" t="s">
        <v>23</v>
      </c>
      <c r="O12" s="77">
        <v>5775</v>
      </c>
      <c r="P12" s="77">
        <v>1686</v>
      </c>
      <c r="Q12" s="77">
        <v>1464</v>
      </c>
      <c r="R12" s="78" t="s">
        <v>46</v>
      </c>
      <c r="S12" s="78" t="s">
        <v>46</v>
      </c>
      <c r="T12" s="78" t="s">
        <v>46</v>
      </c>
      <c r="U12" s="77">
        <v>6189</v>
      </c>
      <c r="V12" s="77">
        <v>1631</v>
      </c>
      <c r="W12" s="77">
        <v>1678</v>
      </c>
      <c r="X12" s="77">
        <v>1033</v>
      </c>
      <c r="Y12" s="79" t="s">
        <v>46</v>
      </c>
      <c r="Z12" s="77">
        <v>344</v>
      </c>
      <c r="AB12" s="12">
        <f t="shared" si="13"/>
        <v>3150</v>
      </c>
      <c r="AC12" s="12">
        <f t="shared" si="8"/>
        <v>2625</v>
      </c>
      <c r="AD12" s="12">
        <f t="shared" si="9"/>
        <v>4686</v>
      </c>
      <c r="AE12" s="290">
        <f t="shared" si="10"/>
        <v>1503</v>
      </c>
    </row>
    <row r="13" spans="1:33" ht="12.75">
      <c r="A13" s="12"/>
      <c r="B13" s="267" t="s">
        <v>5</v>
      </c>
      <c r="C13" s="268">
        <f t="shared" si="0"/>
        <v>9401</v>
      </c>
      <c r="D13" s="269">
        <f t="shared" si="1"/>
        <v>1456</v>
      </c>
      <c r="E13" s="269">
        <f>AC13</f>
        <v>500</v>
      </c>
      <c r="F13" s="269">
        <f t="shared" si="3"/>
        <v>243</v>
      </c>
      <c r="G13" s="270">
        <f t="shared" si="4"/>
        <v>11600</v>
      </c>
      <c r="H13" s="297">
        <f t="shared" si="11"/>
        <v>0.80420330259489692</v>
      </c>
      <c r="I13" s="297">
        <f t="shared" si="5"/>
        <v>-14.453584018801413</v>
      </c>
      <c r="J13" s="297">
        <f>AG13</f>
        <v>-0.79365079365079083</v>
      </c>
      <c r="K13" s="297">
        <f t="shared" si="7"/>
        <v>-20.065789473684216</v>
      </c>
      <c r="L13" s="297">
        <f t="shared" si="12"/>
        <v>-1.9939168638053451</v>
      </c>
      <c r="N13" s="35" t="s">
        <v>5</v>
      </c>
      <c r="O13" s="77">
        <v>11600</v>
      </c>
      <c r="P13" s="77">
        <v>9401</v>
      </c>
      <c r="Q13" s="77">
        <v>834</v>
      </c>
      <c r="R13" s="77">
        <v>622</v>
      </c>
      <c r="S13" s="79" t="s">
        <v>46</v>
      </c>
      <c r="T13" s="77">
        <v>243</v>
      </c>
      <c r="U13" s="77">
        <v>11836</v>
      </c>
      <c r="V13" s="77">
        <v>9326</v>
      </c>
      <c r="W13" s="77">
        <v>993</v>
      </c>
      <c r="X13" s="77">
        <v>709</v>
      </c>
      <c r="Y13" s="79" t="s">
        <v>46</v>
      </c>
      <c r="Z13" s="77">
        <v>304</v>
      </c>
      <c r="AB13" s="12">
        <f t="shared" si="13"/>
        <v>11100</v>
      </c>
      <c r="AC13" s="290">
        <f t="shared" si="8"/>
        <v>500</v>
      </c>
      <c r="AD13" s="12">
        <f t="shared" si="9"/>
        <v>11332</v>
      </c>
      <c r="AE13" s="290">
        <f t="shared" si="10"/>
        <v>504</v>
      </c>
      <c r="AG13" s="291">
        <f>100*(AC13/AE13-1)</f>
        <v>-0.79365079365079083</v>
      </c>
    </row>
    <row r="14" spans="1:33" ht="12.75">
      <c r="A14" s="12"/>
      <c r="B14" s="267" t="s">
        <v>18</v>
      </c>
      <c r="C14" s="268">
        <f t="shared" si="0"/>
        <v>15392</v>
      </c>
      <c r="D14" s="269" t="s">
        <v>46</v>
      </c>
      <c r="E14" s="269" t="str">
        <f t="shared" si="2"/>
        <v>:c</v>
      </c>
      <c r="F14" s="269" t="str">
        <f t="shared" si="3"/>
        <v>:c</v>
      </c>
      <c r="G14" s="270">
        <f t="shared" si="4"/>
        <v>29279</v>
      </c>
      <c r="H14" s="297">
        <f t="shared" si="11"/>
        <v>-0.51063279684571139</v>
      </c>
      <c r="I14" s="297" t="s">
        <v>46</v>
      </c>
      <c r="J14" s="297" t="s">
        <v>46</v>
      </c>
      <c r="K14" s="297" t="s">
        <v>46</v>
      </c>
      <c r="L14" s="297">
        <f t="shared" si="12"/>
        <v>3.1786305811044135</v>
      </c>
      <c r="N14" s="35" t="s">
        <v>18</v>
      </c>
      <c r="O14" s="77">
        <v>29279</v>
      </c>
      <c r="P14" s="77">
        <v>15392</v>
      </c>
      <c r="Q14" s="78" t="s">
        <v>46</v>
      </c>
      <c r="R14" s="78" t="s">
        <v>46</v>
      </c>
      <c r="S14" s="78" t="s">
        <v>46</v>
      </c>
      <c r="T14" s="78" t="s">
        <v>46</v>
      </c>
      <c r="U14" s="77">
        <v>28377</v>
      </c>
      <c r="V14" s="77">
        <v>15471</v>
      </c>
      <c r="W14" s="78" t="s">
        <v>46</v>
      </c>
      <c r="X14" s="77">
        <v>6094</v>
      </c>
      <c r="Y14" s="78" t="s">
        <v>46</v>
      </c>
      <c r="Z14" s="78" t="s">
        <v>46</v>
      </c>
      <c r="AB14" s="12">
        <f t="shared" si="13"/>
        <v>15392</v>
      </c>
      <c r="AC14" s="12">
        <f t="shared" si="8"/>
        <v>13887</v>
      </c>
      <c r="AD14" s="12">
        <f t="shared" si="9"/>
        <v>21565</v>
      </c>
      <c r="AE14" s="12">
        <f t="shared" si="10"/>
        <v>6812</v>
      </c>
    </row>
    <row r="15" spans="1:33" ht="12.75">
      <c r="A15" s="12"/>
      <c r="B15" s="267" t="s">
        <v>16</v>
      </c>
      <c r="C15" s="268">
        <f t="shared" si="0"/>
        <v>158476</v>
      </c>
      <c r="D15" s="269">
        <f t="shared" si="1"/>
        <v>73531</v>
      </c>
      <c r="E15" s="269">
        <f t="shared" si="2"/>
        <v>4268</v>
      </c>
      <c r="F15" s="269">
        <f>AC15</f>
        <v>2719</v>
      </c>
      <c r="G15" s="270">
        <f t="shared" si="4"/>
        <v>238994</v>
      </c>
      <c r="H15" s="297">
        <f t="shared" si="11"/>
        <v>2.4633726869512262</v>
      </c>
      <c r="I15" s="297">
        <f t="shared" si="5"/>
        <v>5.7984777197450432</v>
      </c>
      <c r="J15" s="297">
        <f t="shared" si="6"/>
        <v>2.5961538461538369</v>
      </c>
      <c r="K15" s="297">
        <f>AG15</f>
        <v>-2.2645578720345116</v>
      </c>
      <c r="L15" s="297">
        <f t="shared" si="12"/>
        <v>3.4118100117260797</v>
      </c>
      <c r="N15" s="35" t="s">
        <v>16</v>
      </c>
      <c r="O15" s="77">
        <v>238994</v>
      </c>
      <c r="P15" s="77">
        <v>158476</v>
      </c>
      <c r="Q15" s="77">
        <v>42923</v>
      </c>
      <c r="R15" s="77">
        <v>30608</v>
      </c>
      <c r="S15" s="77">
        <v>4268</v>
      </c>
      <c r="T15" s="79" t="s">
        <v>46</v>
      </c>
      <c r="U15" s="77">
        <v>231109</v>
      </c>
      <c r="V15" s="77">
        <v>154666</v>
      </c>
      <c r="W15" s="77">
        <v>40729</v>
      </c>
      <c r="X15" s="77">
        <v>28772</v>
      </c>
      <c r="Y15" s="77">
        <v>4160</v>
      </c>
      <c r="Z15" s="79" t="s">
        <v>46</v>
      </c>
      <c r="AB15" s="12">
        <f t="shared" si="13"/>
        <v>236275</v>
      </c>
      <c r="AC15" s="290">
        <f t="shared" si="8"/>
        <v>2719</v>
      </c>
      <c r="AD15" s="12">
        <f t="shared" si="9"/>
        <v>228327</v>
      </c>
      <c r="AE15" s="290">
        <f t="shared" si="10"/>
        <v>2782</v>
      </c>
      <c r="AG15" s="291">
        <f>100*(AC15/AE15-1)</f>
        <v>-2.2645578720345116</v>
      </c>
    </row>
    <row r="16" spans="1:33" ht="12.75">
      <c r="A16" s="12"/>
      <c r="B16" s="267" t="s">
        <v>15</v>
      </c>
      <c r="C16" s="268">
        <f t="shared" si="0"/>
        <v>161941</v>
      </c>
      <c r="D16" s="269">
        <f t="shared" si="1"/>
        <v>10791</v>
      </c>
      <c r="E16" s="269">
        <f>AC16</f>
        <v>236</v>
      </c>
      <c r="F16" s="269">
        <f t="shared" si="3"/>
        <v>379</v>
      </c>
      <c r="G16" s="270">
        <f t="shared" si="4"/>
        <v>173347</v>
      </c>
      <c r="H16" s="297">
        <f t="shared" si="11"/>
        <v>3.8909132900510679</v>
      </c>
      <c r="I16" s="297">
        <f t="shared" si="5"/>
        <v>-4.1566746602717863</v>
      </c>
      <c r="J16" s="297" t="s">
        <v>46</v>
      </c>
      <c r="K16" s="297" t="s">
        <v>46</v>
      </c>
      <c r="L16" s="297">
        <f t="shared" si="12"/>
        <v>3.3728703388971493</v>
      </c>
      <c r="N16" s="35" t="s">
        <v>15</v>
      </c>
      <c r="O16" s="77">
        <v>173347</v>
      </c>
      <c r="P16" s="77">
        <v>161941</v>
      </c>
      <c r="Q16" s="77">
        <v>5634</v>
      </c>
      <c r="R16" s="77">
        <v>5157</v>
      </c>
      <c r="S16" s="79" t="s">
        <v>46</v>
      </c>
      <c r="T16" s="77">
        <v>379</v>
      </c>
      <c r="U16" s="77">
        <v>167691</v>
      </c>
      <c r="V16" s="77">
        <v>155876</v>
      </c>
      <c r="W16" s="77">
        <v>5785</v>
      </c>
      <c r="X16" s="77">
        <v>5474</v>
      </c>
      <c r="Y16" s="78" t="s">
        <v>46</v>
      </c>
      <c r="Z16" s="78" t="s">
        <v>46</v>
      </c>
      <c r="AB16" s="12">
        <f t="shared" si="13"/>
        <v>173111</v>
      </c>
      <c r="AC16" s="290">
        <f t="shared" si="8"/>
        <v>236</v>
      </c>
      <c r="AD16" s="12">
        <f t="shared" si="9"/>
        <v>167135</v>
      </c>
      <c r="AE16" s="12">
        <f t="shared" si="10"/>
        <v>556</v>
      </c>
    </row>
    <row r="17" spans="1:33" ht="12.75">
      <c r="A17" s="12"/>
      <c r="B17" s="267" t="s">
        <v>32</v>
      </c>
      <c r="C17" s="268">
        <f t="shared" si="0"/>
        <v>4235</v>
      </c>
      <c r="D17" s="269">
        <f t="shared" si="1"/>
        <v>5692</v>
      </c>
      <c r="E17" s="269">
        <f t="shared" si="2"/>
        <v>2522</v>
      </c>
      <c r="F17" s="269">
        <f t="shared" si="3"/>
        <v>186</v>
      </c>
      <c r="G17" s="270">
        <f t="shared" si="4"/>
        <v>12635</v>
      </c>
      <c r="H17" s="297">
        <f t="shared" si="11"/>
        <v>0.85734698737793824</v>
      </c>
      <c r="I17" s="297">
        <f t="shared" si="5"/>
        <v>14.343109682603462</v>
      </c>
      <c r="J17" s="297">
        <f t="shared" si="6"/>
        <v>1.0416666666666741</v>
      </c>
      <c r="K17" s="298">
        <f t="shared" si="7"/>
        <v>15.527950310559003</v>
      </c>
      <c r="L17" s="297">
        <f t="shared" si="12"/>
        <v>6.7686327530843249</v>
      </c>
      <c r="N17" s="35" t="s">
        <v>32</v>
      </c>
      <c r="O17" s="77">
        <v>12635</v>
      </c>
      <c r="P17" s="77">
        <v>4235</v>
      </c>
      <c r="Q17" s="77">
        <v>2884</v>
      </c>
      <c r="R17" s="77">
        <v>2808</v>
      </c>
      <c r="S17" s="77">
        <v>2522</v>
      </c>
      <c r="T17" s="77">
        <v>186</v>
      </c>
      <c r="U17" s="77">
        <v>11834</v>
      </c>
      <c r="V17" s="77">
        <v>4199</v>
      </c>
      <c r="W17" s="77">
        <v>2519</v>
      </c>
      <c r="X17" s="77">
        <v>2459</v>
      </c>
      <c r="Y17" s="77">
        <v>2496</v>
      </c>
      <c r="Z17" s="77">
        <v>161</v>
      </c>
      <c r="AB17" s="12">
        <f>SUM(P17:T17)</f>
        <v>12635</v>
      </c>
      <c r="AC17" s="12">
        <f t="shared" si="8"/>
        <v>0</v>
      </c>
      <c r="AD17" s="12">
        <f t="shared" si="9"/>
        <v>11834</v>
      </c>
      <c r="AE17" s="12">
        <f t="shared" si="10"/>
        <v>0</v>
      </c>
    </row>
    <row r="18" spans="1:33" ht="12.75">
      <c r="A18" s="12"/>
      <c r="B18" s="267" t="s">
        <v>17</v>
      </c>
      <c r="C18" s="268">
        <f t="shared" si="0"/>
        <v>111741</v>
      </c>
      <c r="D18" s="269">
        <f t="shared" si="1"/>
        <v>12070</v>
      </c>
      <c r="E18" s="269">
        <f>AC18</f>
        <v>507</v>
      </c>
      <c r="F18" s="269">
        <f t="shared" si="3"/>
        <v>597</v>
      </c>
      <c r="G18" s="270">
        <f t="shared" si="4"/>
        <v>124915</v>
      </c>
      <c r="H18" s="297">
        <f t="shared" si="11"/>
        <v>4.7136658826175459</v>
      </c>
      <c r="I18" s="297">
        <f t="shared" si="5"/>
        <v>1.4370955542482466</v>
      </c>
      <c r="J18" s="297">
        <f>AG18</f>
        <v>-17.156862745098035</v>
      </c>
      <c r="K18" s="297">
        <f t="shared" si="7"/>
        <v>28.387096774193555</v>
      </c>
      <c r="L18" s="297">
        <f t="shared" si="12"/>
        <v>4.3680600232272493</v>
      </c>
      <c r="N18" s="35" t="s">
        <v>17</v>
      </c>
      <c r="O18" s="77">
        <v>124915</v>
      </c>
      <c r="P18" s="77">
        <v>111741</v>
      </c>
      <c r="Q18" s="77">
        <v>6580</v>
      </c>
      <c r="R18" s="77">
        <v>5490</v>
      </c>
      <c r="S18" s="79" t="s">
        <v>46</v>
      </c>
      <c r="T18" s="77">
        <v>597</v>
      </c>
      <c r="U18" s="77">
        <v>119687</v>
      </c>
      <c r="V18" s="77">
        <v>106711</v>
      </c>
      <c r="W18" s="77">
        <v>6293</v>
      </c>
      <c r="X18" s="77">
        <v>5606</v>
      </c>
      <c r="Y18" s="79" t="s">
        <v>46</v>
      </c>
      <c r="Z18" s="77">
        <v>465</v>
      </c>
      <c r="AB18" s="12">
        <f t="shared" si="13"/>
        <v>124408</v>
      </c>
      <c r="AC18" s="290">
        <f t="shared" si="8"/>
        <v>507</v>
      </c>
      <c r="AD18" s="12">
        <f t="shared" si="9"/>
        <v>119075</v>
      </c>
      <c r="AE18" s="290">
        <f t="shared" si="10"/>
        <v>612</v>
      </c>
      <c r="AG18" s="291">
        <f>100*(AC18/AE18-1)</f>
        <v>-17.156862745098035</v>
      </c>
    </row>
    <row r="19" spans="1:33" ht="12.75">
      <c r="A19" s="12"/>
      <c r="B19" s="267" t="s">
        <v>19</v>
      </c>
      <c r="C19" s="268">
        <f t="shared" si="0"/>
        <v>865</v>
      </c>
      <c r="D19" s="269">
        <f t="shared" si="1"/>
        <v>26</v>
      </c>
      <c r="E19" s="269" t="str">
        <f t="shared" si="2"/>
        <v>-</v>
      </c>
      <c r="F19" s="269" t="str">
        <f t="shared" si="3"/>
        <v>-</v>
      </c>
      <c r="G19" s="270">
        <f t="shared" si="4"/>
        <v>892</v>
      </c>
      <c r="H19" s="297">
        <f t="shared" si="11"/>
        <v>7.8553615960099687</v>
      </c>
      <c r="I19" s="297">
        <f t="shared" si="5"/>
        <v>8.333333333333325</v>
      </c>
      <c r="J19" s="298" t="s">
        <v>45</v>
      </c>
      <c r="K19" s="298" t="s">
        <v>45</v>
      </c>
      <c r="L19" s="297">
        <f t="shared" si="12"/>
        <v>7.9903147699757815</v>
      </c>
      <c r="N19" s="35" t="s">
        <v>19</v>
      </c>
      <c r="O19" s="77">
        <v>892</v>
      </c>
      <c r="P19" s="77">
        <v>865</v>
      </c>
      <c r="Q19" s="77">
        <v>19</v>
      </c>
      <c r="R19" s="77">
        <v>7</v>
      </c>
      <c r="S19" s="37" t="s">
        <v>45</v>
      </c>
      <c r="T19" s="37" t="s">
        <v>45</v>
      </c>
      <c r="U19" s="77">
        <v>826</v>
      </c>
      <c r="V19" s="77">
        <v>802</v>
      </c>
      <c r="W19" s="77">
        <v>17</v>
      </c>
      <c r="X19" s="77">
        <v>7</v>
      </c>
      <c r="Y19" s="37" t="s">
        <v>45</v>
      </c>
      <c r="Z19" s="37" t="s">
        <v>45</v>
      </c>
      <c r="AB19" s="12">
        <f t="shared" si="13"/>
        <v>891</v>
      </c>
      <c r="AC19" s="12">
        <f t="shared" si="8"/>
        <v>1</v>
      </c>
      <c r="AD19" s="12">
        <f t="shared" si="9"/>
        <v>826</v>
      </c>
      <c r="AE19" s="12">
        <f t="shared" si="10"/>
        <v>0</v>
      </c>
    </row>
    <row r="20" spans="1:33" ht="12.75">
      <c r="A20" s="12"/>
      <c r="B20" s="267" t="s">
        <v>12</v>
      </c>
      <c r="C20" s="268">
        <f t="shared" si="0"/>
        <v>3459</v>
      </c>
      <c r="D20" s="269">
        <f t="shared" si="1"/>
        <v>6339</v>
      </c>
      <c r="E20" s="269">
        <f t="shared" si="2"/>
        <v>4278</v>
      </c>
      <c r="F20" s="269">
        <f>AC20</f>
        <v>921</v>
      </c>
      <c r="G20" s="270">
        <f t="shared" si="4"/>
        <v>14997</v>
      </c>
      <c r="H20" s="297">
        <f t="shared" si="11"/>
        <v>6.7592592592592649</v>
      </c>
      <c r="I20" s="297">
        <f t="shared" si="5"/>
        <v>1.6680032076984874</v>
      </c>
      <c r="J20" s="297" t="s">
        <v>46</v>
      </c>
      <c r="K20" s="297" t="s">
        <v>46</v>
      </c>
      <c r="L20" s="297">
        <f t="shared" si="12"/>
        <v>0.16697835960459706</v>
      </c>
      <c r="N20" s="35" t="s">
        <v>12</v>
      </c>
      <c r="O20" s="77">
        <v>14997</v>
      </c>
      <c r="P20" s="77">
        <v>3459</v>
      </c>
      <c r="Q20" s="77">
        <v>3486</v>
      </c>
      <c r="R20" s="77">
        <v>2853</v>
      </c>
      <c r="S20" s="77">
        <v>4278</v>
      </c>
      <c r="T20" s="79" t="s">
        <v>46</v>
      </c>
      <c r="U20" s="77">
        <v>14972</v>
      </c>
      <c r="V20" s="77">
        <v>3240</v>
      </c>
      <c r="W20" s="77">
        <v>3647</v>
      </c>
      <c r="X20" s="77">
        <v>2588</v>
      </c>
      <c r="Y20" s="78" t="s">
        <v>46</v>
      </c>
      <c r="Z20" s="78" t="s">
        <v>46</v>
      </c>
      <c r="AB20" s="12">
        <f t="shared" si="13"/>
        <v>14076</v>
      </c>
      <c r="AC20" s="290">
        <f t="shared" si="8"/>
        <v>921</v>
      </c>
      <c r="AD20" s="12">
        <f t="shared" si="9"/>
        <v>9475</v>
      </c>
      <c r="AE20" s="12">
        <f t="shared" si="10"/>
        <v>5497</v>
      </c>
    </row>
    <row r="21" spans="1:33" ht="12.75">
      <c r="A21" s="12"/>
      <c r="B21" s="267" t="s">
        <v>11</v>
      </c>
      <c r="C21" s="268">
        <f t="shared" si="0"/>
        <v>3642</v>
      </c>
      <c r="D21" s="269">
        <f t="shared" si="1"/>
        <v>11016</v>
      </c>
      <c r="E21" s="269">
        <f t="shared" si="2"/>
        <v>25047</v>
      </c>
      <c r="F21" s="269">
        <f t="shared" si="3"/>
        <v>3885</v>
      </c>
      <c r="G21" s="270">
        <f t="shared" si="4"/>
        <v>43590</v>
      </c>
      <c r="H21" s="297">
        <f t="shared" si="11"/>
        <v>14.384422110552775</v>
      </c>
      <c r="I21" s="297">
        <f t="shared" si="5"/>
        <v>-11.318628240218963</v>
      </c>
      <c r="J21" s="297">
        <f>AG21</f>
        <v>19.693204625824336</v>
      </c>
      <c r="K21" s="297">
        <f t="shared" si="7"/>
        <v>51.343981301129716</v>
      </c>
      <c r="L21" s="297">
        <f t="shared" si="12"/>
        <v>11.486227269239624</v>
      </c>
      <c r="N21" s="35" t="s">
        <v>11</v>
      </c>
      <c r="O21" s="77">
        <v>43590</v>
      </c>
      <c r="P21" s="77">
        <v>3642</v>
      </c>
      <c r="Q21" s="77">
        <v>6115</v>
      </c>
      <c r="R21" s="77">
        <v>4901</v>
      </c>
      <c r="S21" s="77">
        <v>25047</v>
      </c>
      <c r="T21" s="77">
        <v>3885</v>
      </c>
      <c r="U21" s="77">
        <v>39099</v>
      </c>
      <c r="V21" s="77">
        <v>3184</v>
      </c>
      <c r="W21" s="77">
        <v>6712</v>
      </c>
      <c r="X21" s="77">
        <v>5710</v>
      </c>
      <c r="Y21" s="79" t="s">
        <v>46</v>
      </c>
      <c r="Z21" s="77">
        <v>2567</v>
      </c>
      <c r="AB21" s="12">
        <f t="shared" si="13"/>
        <v>43590</v>
      </c>
      <c r="AC21" s="12">
        <f t="shared" si="8"/>
        <v>0</v>
      </c>
      <c r="AD21" s="12">
        <f t="shared" si="9"/>
        <v>18173</v>
      </c>
      <c r="AE21" s="290">
        <f t="shared" si="10"/>
        <v>20926</v>
      </c>
      <c r="AG21" s="291">
        <f>100*(S21/AE21-1)</f>
        <v>19.693204625824336</v>
      </c>
    </row>
    <row r="22" spans="1:33" ht="12.75">
      <c r="A22" s="12"/>
      <c r="B22" s="267" t="s">
        <v>3</v>
      </c>
      <c r="C22" s="268">
        <f t="shared" si="0"/>
        <v>647</v>
      </c>
      <c r="D22" s="269">
        <f t="shared" si="1"/>
        <v>1941</v>
      </c>
      <c r="E22" s="269">
        <f t="shared" si="2"/>
        <v>3007</v>
      </c>
      <c r="F22" s="269">
        <f t="shared" si="3"/>
        <v>1206</v>
      </c>
      <c r="G22" s="270">
        <f t="shared" si="4"/>
        <v>6800</v>
      </c>
      <c r="H22" s="297">
        <f t="shared" si="11"/>
        <v>-36.381514257620452</v>
      </c>
      <c r="I22" s="297">
        <f t="shared" si="5"/>
        <v>-23.672827369248918</v>
      </c>
      <c r="J22" s="297">
        <f t="shared" si="6"/>
        <v>-4.0523292916400777</v>
      </c>
      <c r="K22" s="297">
        <f t="shared" si="7"/>
        <v>-13.733905579399142</v>
      </c>
      <c r="L22" s="297">
        <f t="shared" si="12"/>
        <v>-15.966386554621847</v>
      </c>
      <c r="N22" s="35" t="s">
        <v>3</v>
      </c>
      <c r="O22" s="77">
        <v>6800</v>
      </c>
      <c r="P22" s="77">
        <v>647</v>
      </c>
      <c r="Q22" s="77">
        <v>997</v>
      </c>
      <c r="R22" s="77">
        <v>944</v>
      </c>
      <c r="S22" s="77">
        <v>3007</v>
      </c>
      <c r="T22" s="77">
        <v>1206</v>
      </c>
      <c r="U22" s="77">
        <v>8092</v>
      </c>
      <c r="V22" s="77">
        <v>1017</v>
      </c>
      <c r="W22" s="77">
        <v>1072</v>
      </c>
      <c r="X22" s="77">
        <v>1471</v>
      </c>
      <c r="Y22" s="77">
        <v>3134</v>
      </c>
      <c r="Z22" s="77">
        <v>1398</v>
      </c>
      <c r="AB22" s="12">
        <f t="shared" si="13"/>
        <v>6801</v>
      </c>
      <c r="AC22" s="12">
        <f t="shared" si="8"/>
        <v>-1</v>
      </c>
      <c r="AD22" s="12">
        <f t="shared" si="9"/>
        <v>8092</v>
      </c>
      <c r="AE22" s="12">
        <f t="shared" si="10"/>
        <v>0</v>
      </c>
    </row>
    <row r="23" spans="1:33" ht="12.75">
      <c r="A23" s="12"/>
      <c r="B23" s="267" t="s">
        <v>25</v>
      </c>
      <c r="C23" s="271">
        <f t="shared" si="0"/>
        <v>12979</v>
      </c>
      <c r="D23" s="269">
        <f t="shared" si="1"/>
        <v>15265</v>
      </c>
      <c r="E23" s="269">
        <f t="shared" si="2"/>
        <v>8634</v>
      </c>
      <c r="F23" s="269">
        <f t="shared" si="3"/>
        <v>1069</v>
      </c>
      <c r="G23" s="270">
        <f t="shared" si="4"/>
        <v>37948</v>
      </c>
      <c r="H23" s="299">
        <f t="shared" si="11"/>
        <v>8.7018425460636539</v>
      </c>
      <c r="I23" s="297">
        <f t="shared" si="5"/>
        <v>-6.5617922507192228</v>
      </c>
      <c r="J23" s="297">
        <f t="shared" si="6"/>
        <v>-15.186640471512769</v>
      </c>
      <c r="K23" s="297">
        <f t="shared" si="7"/>
        <v>-12.876935615321926</v>
      </c>
      <c r="L23" s="299">
        <f t="shared" si="12"/>
        <v>-4.3745590162282078</v>
      </c>
      <c r="N23" s="35" t="s">
        <v>25</v>
      </c>
      <c r="O23" s="77">
        <v>37948</v>
      </c>
      <c r="P23" s="77">
        <v>12979</v>
      </c>
      <c r="Q23" s="77">
        <v>7637</v>
      </c>
      <c r="R23" s="77">
        <v>7628</v>
      </c>
      <c r="S23" s="77">
        <v>8634</v>
      </c>
      <c r="T23" s="77">
        <v>1069</v>
      </c>
      <c r="U23" s="77">
        <v>39684</v>
      </c>
      <c r="V23" s="77">
        <v>11940</v>
      </c>
      <c r="W23" s="77">
        <v>8394</v>
      </c>
      <c r="X23" s="77">
        <v>7943</v>
      </c>
      <c r="Y23" s="77">
        <v>10180</v>
      </c>
      <c r="Z23" s="77">
        <v>1227</v>
      </c>
      <c r="AB23" s="12">
        <f t="shared" si="13"/>
        <v>37947</v>
      </c>
      <c r="AC23" s="12">
        <f t="shared" si="8"/>
        <v>1</v>
      </c>
      <c r="AD23" s="12">
        <f t="shared" si="9"/>
        <v>39684</v>
      </c>
      <c r="AE23" s="12">
        <f t="shared" si="10"/>
        <v>0</v>
      </c>
    </row>
    <row r="24" spans="1:33" ht="12.75">
      <c r="A24" s="12"/>
      <c r="B24" s="267" t="s">
        <v>21</v>
      </c>
      <c r="C24" s="268" t="s">
        <v>0</v>
      </c>
      <c r="D24" s="269" t="s">
        <v>0</v>
      </c>
      <c r="E24" s="269" t="s">
        <v>0</v>
      </c>
      <c r="F24" s="269" t="s">
        <v>0</v>
      </c>
      <c r="G24" s="270" t="s">
        <v>0</v>
      </c>
      <c r="H24" s="300" t="s">
        <v>0</v>
      </c>
      <c r="I24" s="298" t="s">
        <v>0</v>
      </c>
      <c r="J24" s="298" t="s">
        <v>0</v>
      </c>
      <c r="K24" s="298" t="s">
        <v>0</v>
      </c>
      <c r="L24" s="298" t="s">
        <v>0</v>
      </c>
      <c r="N24" s="35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B24" s="12"/>
      <c r="AC24" s="12"/>
      <c r="AD24" s="12"/>
      <c r="AE24" s="12"/>
    </row>
    <row r="25" spans="1:33" ht="12.75">
      <c r="A25" s="12"/>
      <c r="B25" s="267" t="s">
        <v>6</v>
      </c>
      <c r="C25" s="264">
        <f t="shared" ref="C25:C36" si="14">P25</f>
        <v>34295</v>
      </c>
      <c r="D25" s="269">
        <f t="shared" ref="D25:D36" si="15">Q25+R25</f>
        <v>28783</v>
      </c>
      <c r="E25" s="269">
        <f t="shared" ref="E25:E35" si="16">S25</f>
        <v>3848</v>
      </c>
      <c r="F25" s="269">
        <f t="shared" ref="F25:F36" si="17">T25</f>
        <v>1951</v>
      </c>
      <c r="G25" s="270">
        <f t="shared" ref="G25:G36" si="18">O25</f>
        <v>68876</v>
      </c>
      <c r="H25" s="297">
        <f t="shared" ref="H25:H36" si="19">100*(P25/V25-1)</f>
        <v>3.4165611241782745</v>
      </c>
      <c r="I25" s="297">
        <f t="shared" si="5"/>
        <v>2.5254684049298204</v>
      </c>
      <c r="J25" s="297">
        <f t="shared" si="6"/>
        <v>-11.315971421986637</v>
      </c>
      <c r="K25" s="297">
        <f t="shared" si="7"/>
        <v>-0.35750766087844221</v>
      </c>
      <c r="L25" s="297">
        <f t="shared" si="12"/>
        <v>1.9886573971243715</v>
      </c>
      <c r="N25" s="35" t="s">
        <v>6</v>
      </c>
      <c r="O25" s="77">
        <v>68876</v>
      </c>
      <c r="P25" s="77">
        <v>34295</v>
      </c>
      <c r="Q25" s="77">
        <v>16773</v>
      </c>
      <c r="R25" s="77">
        <v>12010</v>
      </c>
      <c r="S25" s="77">
        <v>3848</v>
      </c>
      <c r="T25" s="77">
        <v>1951</v>
      </c>
      <c r="U25" s="77">
        <v>67533</v>
      </c>
      <c r="V25" s="77">
        <v>33162</v>
      </c>
      <c r="W25" s="77">
        <v>16334</v>
      </c>
      <c r="X25" s="77">
        <v>11740</v>
      </c>
      <c r="Y25" s="77">
        <v>4339</v>
      </c>
      <c r="Z25" s="77">
        <v>1958</v>
      </c>
      <c r="AB25" s="12">
        <f t="shared" si="13"/>
        <v>68877</v>
      </c>
      <c r="AC25" s="12">
        <f t="shared" si="8"/>
        <v>-1</v>
      </c>
      <c r="AD25" s="12">
        <f t="shared" si="9"/>
        <v>67533</v>
      </c>
      <c r="AE25" s="12">
        <f t="shared" si="10"/>
        <v>0</v>
      </c>
    </row>
    <row r="26" spans="1:33" ht="12.75">
      <c r="A26" s="12"/>
      <c r="B26" s="267" t="s">
        <v>7</v>
      </c>
      <c r="C26" s="268">
        <f t="shared" si="14"/>
        <v>16914</v>
      </c>
      <c r="D26" s="269">
        <f t="shared" si="15"/>
        <v>7105</v>
      </c>
      <c r="E26" s="269">
        <f t="shared" si="16"/>
        <v>1195</v>
      </c>
      <c r="F26" s="269">
        <f t="shared" si="17"/>
        <v>549</v>
      </c>
      <c r="G26" s="270">
        <f t="shared" si="18"/>
        <v>25763</v>
      </c>
      <c r="H26" s="297">
        <f t="shared" si="19"/>
        <v>0.66059632208534946</v>
      </c>
      <c r="I26" s="297">
        <f t="shared" si="5"/>
        <v>-2.8575334974022426</v>
      </c>
      <c r="J26" s="297">
        <f t="shared" si="6"/>
        <v>-13.593637020968908</v>
      </c>
      <c r="K26" s="297">
        <f t="shared" si="7"/>
        <v>14.613778705636737</v>
      </c>
      <c r="L26" s="297">
        <f t="shared" si="12"/>
        <v>-0.82762337362383143</v>
      </c>
      <c r="N26" s="35" t="s">
        <v>7</v>
      </c>
      <c r="O26" s="77">
        <v>25763</v>
      </c>
      <c r="P26" s="77">
        <v>16914</v>
      </c>
      <c r="Q26" s="77">
        <v>3747</v>
      </c>
      <c r="R26" s="77">
        <v>3358</v>
      </c>
      <c r="S26" s="77">
        <v>1195</v>
      </c>
      <c r="T26" s="77">
        <v>549</v>
      </c>
      <c r="U26" s="77">
        <v>25978</v>
      </c>
      <c r="V26" s="77">
        <v>16803</v>
      </c>
      <c r="W26" s="77">
        <v>3834</v>
      </c>
      <c r="X26" s="77">
        <v>3480</v>
      </c>
      <c r="Y26" s="77">
        <v>1383</v>
      </c>
      <c r="Z26" s="77">
        <v>479</v>
      </c>
      <c r="AB26" s="12">
        <f t="shared" si="13"/>
        <v>25763</v>
      </c>
      <c r="AC26" s="12">
        <f t="shared" si="8"/>
        <v>0</v>
      </c>
      <c r="AD26" s="12">
        <f t="shared" si="9"/>
        <v>25979</v>
      </c>
      <c r="AE26" s="12">
        <f t="shared" si="10"/>
        <v>-1</v>
      </c>
    </row>
    <row r="27" spans="1:33" ht="12.75">
      <c r="A27" s="12"/>
      <c r="B27" s="267" t="s">
        <v>26</v>
      </c>
      <c r="C27" s="268">
        <f t="shared" si="14"/>
        <v>114692</v>
      </c>
      <c r="D27" s="269">
        <f t="shared" si="15"/>
        <v>125633</v>
      </c>
      <c r="E27" s="269">
        <f t="shared" si="16"/>
        <v>58911</v>
      </c>
      <c r="F27" s="269">
        <f t="shared" si="17"/>
        <v>16637</v>
      </c>
      <c r="G27" s="270">
        <f t="shared" si="18"/>
        <v>315874</v>
      </c>
      <c r="H27" s="297">
        <f t="shared" si="19"/>
        <v>-4.4519977340131245</v>
      </c>
      <c r="I27" s="297">
        <f t="shared" si="5"/>
        <v>-7.3277420021096606</v>
      </c>
      <c r="J27" s="297">
        <f t="shared" si="6"/>
        <v>-4.5511989630589778</v>
      </c>
      <c r="K27" s="297">
        <f t="shared" si="7"/>
        <v>-7.0402860814661627</v>
      </c>
      <c r="L27" s="297">
        <f t="shared" si="12"/>
        <v>-5.7711353737843751</v>
      </c>
      <c r="N27" s="35" t="s">
        <v>26</v>
      </c>
      <c r="O27" s="77">
        <v>315874</v>
      </c>
      <c r="P27" s="77">
        <v>114692</v>
      </c>
      <c r="Q27" s="77">
        <v>66272</v>
      </c>
      <c r="R27" s="77">
        <v>59361</v>
      </c>
      <c r="S27" s="77">
        <v>58911</v>
      </c>
      <c r="T27" s="77">
        <v>16637</v>
      </c>
      <c r="U27" s="77">
        <v>335220</v>
      </c>
      <c r="V27" s="77">
        <v>120036</v>
      </c>
      <c r="W27" s="77">
        <v>70970</v>
      </c>
      <c r="X27" s="77">
        <v>64597</v>
      </c>
      <c r="Y27" s="77">
        <v>61720</v>
      </c>
      <c r="Z27" s="77">
        <v>17897</v>
      </c>
      <c r="AB27" s="12">
        <f t="shared" si="13"/>
        <v>315873</v>
      </c>
      <c r="AC27" s="12">
        <f t="shared" si="8"/>
        <v>1</v>
      </c>
      <c r="AD27" s="12">
        <f t="shared" si="9"/>
        <v>335220</v>
      </c>
      <c r="AE27" s="12">
        <f t="shared" si="10"/>
        <v>0</v>
      </c>
    </row>
    <row r="28" spans="1:33" ht="12.75">
      <c r="A28" s="12"/>
      <c r="B28" s="267" t="s">
        <v>22</v>
      </c>
      <c r="C28" s="268">
        <f t="shared" si="14"/>
        <v>10530</v>
      </c>
      <c r="D28" s="269">
        <f t="shared" si="15"/>
        <v>15802</v>
      </c>
      <c r="E28" s="269">
        <f t="shared" si="16"/>
        <v>5518</v>
      </c>
      <c r="F28" s="269">
        <f t="shared" si="17"/>
        <v>1112</v>
      </c>
      <c r="G28" s="270">
        <f t="shared" si="18"/>
        <v>32963</v>
      </c>
      <c r="H28" s="297">
        <f t="shared" si="19"/>
        <v>-2.9850746268656692</v>
      </c>
      <c r="I28" s="297">
        <f t="shared" si="5"/>
        <v>1.4314140830605337</v>
      </c>
      <c r="J28" s="297">
        <f t="shared" si="6"/>
        <v>-13.942607610729885</v>
      </c>
      <c r="K28" s="297">
        <f t="shared" si="7"/>
        <v>-17.076808351976137</v>
      </c>
      <c r="L28" s="297">
        <f t="shared" si="12"/>
        <v>-3.5774878605277061</v>
      </c>
      <c r="N28" s="35" t="s">
        <v>22</v>
      </c>
      <c r="O28" s="77">
        <v>32963</v>
      </c>
      <c r="P28" s="77">
        <v>10530</v>
      </c>
      <c r="Q28" s="77">
        <v>7924</v>
      </c>
      <c r="R28" s="77">
        <v>7878</v>
      </c>
      <c r="S28" s="77">
        <v>5518</v>
      </c>
      <c r="T28" s="77">
        <v>1112</v>
      </c>
      <c r="U28" s="77">
        <v>34186</v>
      </c>
      <c r="V28" s="77">
        <v>10854</v>
      </c>
      <c r="W28" s="77">
        <v>7850</v>
      </c>
      <c r="X28" s="77">
        <v>7729</v>
      </c>
      <c r="Y28" s="77">
        <v>6412</v>
      </c>
      <c r="Z28" s="77">
        <v>1341</v>
      </c>
      <c r="AB28" s="12">
        <f t="shared" si="13"/>
        <v>32962</v>
      </c>
      <c r="AC28" s="12">
        <f t="shared" si="8"/>
        <v>1</v>
      </c>
      <c r="AD28" s="12">
        <f t="shared" si="9"/>
        <v>34186</v>
      </c>
      <c r="AE28" s="12">
        <f t="shared" si="10"/>
        <v>0</v>
      </c>
    </row>
    <row r="29" spans="1:33" ht="12.75">
      <c r="A29" s="12"/>
      <c r="B29" s="267" t="s">
        <v>27</v>
      </c>
      <c r="C29" s="268">
        <f t="shared" si="14"/>
        <v>14358</v>
      </c>
      <c r="D29" s="269">
        <f t="shared" si="15"/>
        <v>20048</v>
      </c>
      <c r="E29" s="269">
        <f t="shared" si="16"/>
        <v>20631</v>
      </c>
      <c r="F29" s="269">
        <f t="shared" si="17"/>
        <v>3725</v>
      </c>
      <c r="G29" s="270">
        <f t="shared" si="18"/>
        <v>58762</v>
      </c>
      <c r="H29" s="297">
        <f t="shared" si="19"/>
        <v>5.9787422497785681</v>
      </c>
      <c r="I29" s="297">
        <f t="shared" si="5"/>
        <v>14.136066040421301</v>
      </c>
      <c r="J29" s="297">
        <f t="shared" si="6"/>
        <v>4.8909451421017769</v>
      </c>
      <c r="K29" s="297">
        <f t="shared" si="7"/>
        <v>-4.9987248150981873</v>
      </c>
      <c r="L29" s="297">
        <f t="shared" si="12"/>
        <v>7.418104708979234</v>
      </c>
      <c r="N29" s="35" t="s">
        <v>27</v>
      </c>
      <c r="O29" s="77">
        <v>58762</v>
      </c>
      <c r="P29" s="77">
        <v>14358</v>
      </c>
      <c r="Q29" s="77">
        <v>10522</v>
      </c>
      <c r="R29" s="77">
        <v>9526</v>
      </c>
      <c r="S29" s="77">
        <v>20631</v>
      </c>
      <c r="T29" s="77">
        <v>3725</v>
      </c>
      <c r="U29" s="77">
        <v>54704</v>
      </c>
      <c r="V29" s="77">
        <v>13548</v>
      </c>
      <c r="W29" s="77">
        <v>9136</v>
      </c>
      <c r="X29" s="77">
        <v>8429</v>
      </c>
      <c r="Y29" s="77">
        <v>19669</v>
      </c>
      <c r="Z29" s="77">
        <v>3921</v>
      </c>
      <c r="AB29" s="12">
        <f t="shared" si="13"/>
        <v>58762</v>
      </c>
      <c r="AC29" s="12">
        <f t="shared" si="8"/>
        <v>0</v>
      </c>
      <c r="AD29" s="12">
        <f t="shared" si="9"/>
        <v>54703</v>
      </c>
      <c r="AE29" s="12">
        <f t="shared" si="10"/>
        <v>1</v>
      </c>
    </row>
    <row r="30" spans="1:33" ht="12.75">
      <c r="A30" s="12"/>
      <c r="B30" s="267" t="s">
        <v>20</v>
      </c>
      <c r="C30" s="268">
        <f t="shared" si="14"/>
        <v>2256</v>
      </c>
      <c r="D30" s="269">
        <f t="shared" si="15"/>
        <v>9685</v>
      </c>
      <c r="E30" s="269">
        <f t="shared" si="16"/>
        <v>9294</v>
      </c>
      <c r="F30" s="269">
        <f t="shared" si="17"/>
        <v>991</v>
      </c>
      <c r="G30" s="270">
        <f t="shared" si="18"/>
        <v>22225</v>
      </c>
      <c r="H30" s="297">
        <f t="shared" si="19"/>
        <v>-2.3376623376623384</v>
      </c>
      <c r="I30" s="297">
        <f t="shared" si="5"/>
        <v>7.2417229542686368</v>
      </c>
      <c r="J30" s="297">
        <f t="shared" si="6"/>
        <v>10.471888743611068</v>
      </c>
      <c r="K30" s="297">
        <f t="shared" si="7"/>
        <v>-6.421152030217181</v>
      </c>
      <c r="L30" s="297">
        <f t="shared" si="12"/>
        <v>6.7790909964446922</v>
      </c>
      <c r="N30" s="35" t="s">
        <v>20</v>
      </c>
      <c r="O30" s="77">
        <v>22225</v>
      </c>
      <c r="P30" s="77">
        <v>2256</v>
      </c>
      <c r="Q30" s="77">
        <v>5661</v>
      </c>
      <c r="R30" s="77">
        <v>4024</v>
      </c>
      <c r="S30" s="77">
        <v>9294</v>
      </c>
      <c r="T30" s="77">
        <v>991</v>
      </c>
      <c r="U30" s="77">
        <v>20814</v>
      </c>
      <c r="V30" s="77">
        <v>2310</v>
      </c>
      <c r="W30" s="77">
        <v>5152</v>
      </c>
      <c r="X30" s="77">
        <v>3879</v>
      </c>
      <c r="Y30" s="77">
        <v>8413</v>
      </c>
      <c r="Z30" s="77">
        <v>1059</v>
      </c>
      <c r="AB30" s="12">
        <f t="shared" si="13"/>
        <v>22226</v>
      </c>
      <c r="AC30" s="12">
        <f t="shared" si="8"/>
        <v>-1</v>
      </c>
      <c r="AD30" s="12">
        <f t="shared" si="9"/>
        <v>20813</v>
      </c>
      <c r="AE30" s="12">
        <f t="shared" si="10"/>
        <v>1</v>
      </c>
    </row>
    <row r="31" spans="1:33" ht="12.75">
      <c r="A31" s="12"/>
      <c r="B31" s="267" t="s">
        <v>24</v>
      </c>
      <c r="C31" s="268">
        <f t="shared" si="14"/>
        <v>6477</v>
      </c>
      <c r="D31" s="269">
        <f t="shared" si="15"/>
        <v>16095</v>
      </c>
      <c r="E31" s="269">
        <f t="shared" si="16"/>
        <v>11750</v>
      </c>
      <c r="F31" s="269">
        <f t="shared" si="17"/>
        <v>1263</v>
      </c>
      <c r="G31" s="270">
        <f t="shared" si="18"/>
        <v>35586</v>
      </c>
      <c r="H31" s="297">
        <f t="shared" si="19"/>
        <v>2.3869743914005648</v>
      </c>
      <c r="I31" s="297">
        <f t="shared" si="5"/>
        <v>7.2928471435237618</v>
      </c>
      <c r="J31" s="297">
        <f t="shared" si="6"/>
        <v>-7.465742636635686</v>
      </c>
      <c r="K31" s="297">
        <f t="shared" si="7"/>
        <v>-8.8744588744588793</v>
      </c>
      <c r="L31" s="297">
        <f t="shared" si="12"/>
        <v>0.49419671853379032</v>
      </c>
      <c r="N31" s="35" t="s">
        <v>24</v>
      </c>
      <c r="O31" s="77">
        <v>35586</v>
      </c>
      <c r="P31" s="77">
        <v>6477</v>
      </c>
      <c r="Q31" s="77">
        <v>8683</v>
      </c>
      <c r="R31" s="77">
        <v>7412</v>
      </c>
      <c r="S31" s="77">
        <v>11750</v>
      </c>
      <c r="T31" s="77">
        <v>1263</v>
      </c>
      <c r="U31" s="77">
        <v>35411</v>
      </c>
      <c r="V31" s="77">
        <v>6326</v>
      </c>
      <c r="W31" s="77">
        <v>8290</v>
      </c>
      <c r="X31" s="77">
        <v>6711</v>
      </c>
      <c r="Y31" s="77">
        <v>12698</v>
      </c>
      <c r="Z31" s="77">
        <v>1386</v>
      </c>
      <c r="AB31" s="12">
        <f t="shared" si="13"/>
        <v>35585</v>
      </c>
      <c r="AC31" s="12">
        <f t="shared" si="8"/>
        <v>1</v>
      </c>
      <c r="AD31" s="12">
        <f t="shared" si="9"/>
        <v>35411</v>
      </c>
      <c r="AE31" s="12">
        <f t="shared" si="10"/>
        <v>0</v>
      </c>
    </row>
    <row r="32" spans="1:33" ht="12.75">
      <c r="A32" s="12"/>
      <c r="B32" s="272" t="s">
        <v>10</v>
      </c>
      <c r="C32" s="271">
        <f t="shared" si="14"/>
        <v>25970</v>
      </c>
      <c r="D32" s="273" t="s">
        <v>46</v>
      </c>
      <c r="E32" s="273" t="str">
        <f t="shared" si="16"/>
        <v>:c</v>
      </c>
      <c r="F32" s="273">
        <f t="shared" si="17"/>
        <v>122</v>
      </c>
      <c r="G32" s="274">
        <f t="shared" si="18"/>
        <v>28345</v>
      </c>
      <c r="H32" s="299">
        <f t="shared" si="19"/>
        <v>-1.3672616786935099</v>
      </c>
      <c r="I32" s="299" t="s">
        <v>46</v>
      </c>
      <c r="J32" s="299" t="s">
        <v>46</v>
      </c>
      <c r="K32" s="299">
        <f t="shared" si="7"/>
        <v>-39.303482587064678</v>
      </c>
      <c r="L32" s="299">
        <f t="shared" si="12"/>
        <v>1.3552170492741267</v>
      </c>
      <c r="N32" s="35" t="s">
        <v>10</v>
      </c>
      <c r="O32" s="77">
        <v>28345</v>
      </c>
      <c r="P32" s="77">
        <v>25970</v>
      </c>
      <c r="Q32" s="78" t="s">
        <v>46</v>
      </c>
      <c r="R32" s="78" t="s">
        <v>46</v>
      </c>
      <c r="S32" s="78" t="s">
        <v>46</v>
      </c>
      <c r="T32" s="77">
        <v>122</v>
      </c>
      <c r="U32" s="77">
        <v>27966</v>
      </c>
      <c r="V32" s="77">
        <v>26330</v>
      </c>
      <c r="W32" s="79" t="s">
        <v>46</v>
      </c>
      <c r="X32" s="77">
        <v>530</v>
      </c>
      <c r="Y32" s="77">
        <v>155</v>
      </c>
      <c r="Z32" s="77">
        <v>201</v>
      </c>
      <c r="AB32" s="12">
        <f t="shared" si="13"/>
        <v>26092</v>
      </c>
      <c r="AC32" s="12">
        <f t="shared" si="8"/>
        <v>2253</v>
      </c>
      <c r="AD32" s="12">
        <f t="shared" si="9"/>
        <v>27216</v>
      </c>
      <c r="AE32" s="290">
        <f t="shared" si="10"/>
        <v>750</v>
      </c>
    </row>
    <row r="33" spans="1:33" ht="12.75">
      <c r="A33" s="12"/>
      <c r="B33" s="275" t="s">
        <v>8</v>
      </c>
      <c r="C33" s="276">
        <f t="shared" si="14"/>
        <v>40662</v>
      </c>
      <c r="D33" s="277">
        <f t="shared" si="15"/>
        <v>2521</v>
      </c>
      <c r="E33" s="277">
        <f t="shared" si="16"/>
        <v>211</v>
      </c>
      <c r="F33" s="277">
        <f>AC33</f>
        <v>84</v>
      </c>
      <c r="G33" s="278">
        <f t="shared" si="18"/>
        <v>43478</v>
      </c>
      <c r="H33" s="301">
        <f t="shared" si="19"/>
        <v>5.4621848739495826</v>
      </c>
      <c r="I33" s="301">
        <f t="shared" si="5"/>
        <v>-15.032018874283793</v>
      </c>
      <c r="J33" s="301">
        <f t="shared" si="6"/>
        <v>6.5656565656565746</v>
      </c>
      <c r="K33" s="301">
        <f>AG33</f>
        <v>-35.38461538461538</v>
      </c>
      <c r="L33" s="301">
        <f t="shared" si="12"/>
        <v>3.8876012520608905</v>
      </c>
      <c r="N33" s="35" t="s">
        <v>8</v>
      </c>
      <c r="O33" s="77">
        <v>43478</v>
      </c>
      <c r="P33" s="77">
        <v>40662</v>
      </c>
      <c r="Q33" s="77">
        <v>1453</v>
      </c>
      <c r="R33" s="77">
        <v>1068</v>
      </c>
      <c r="S33" s="77">
        <v>211</v>
      </c>
      <c r="T33" s="79" t="s">
        <v>46</v>
      </c>
      <c r="U33" s="77">
        <v>41851</v>
      </c>
      <c r="V33" s="77">
        <v>38556</v>
      </c>
      <c r="W33" s="77">
        <v>1791</v>
      </c>
      <c r="X33" s="77">
        <v>1176</v>
      </c>
      <c r="Y33" s="77">
        <v>198</v>
      </c>
      <c r="Z33" s="79" t="s">
        <v>46</v>
      </c>
      <c r="AB33" s="12">
        <f t="shared" si="13"/>
        <v>43394</v>
      </c>
      <c r="AC33" s="290">
        <f t="shared" si="8"/>
        <v>84</v>
      </c>
      <c r="AD33" s="12">
        <f t="shared" si="9"/>
        <v>41721</v>
      </c>
      <c r="AE33" s="290">
        <f t="shared" si="10"/>
        <v>130</v>
      </c>
      <c r="AG33" s="291">
        <f>100*(AC33/AE33-1)</f>
        <v>-35.38461538461538</v>
      </c>
    </row>
    <row r="34" spans="1:33" ht="12.75">
      <c r="A34" s="12"/>
      <c r="B34" s="304" t="s">
        <v>13</v>
      </c>
      <c r="C34" s="305">
        <f t="shared" si="14"/>
        <v>151973</v>
      </c>
      <c r="D34" s="306">
        <f t="shared" si="15"/>
        <v>6510</v>
      </c>
      <c r="E34" s="306">
        <f t="shared" si="16"/>
        <v>431</v>
      </c>
      <c r="F34" s="306">
        <f t="shared" si="17"/>
        <v>223</v>
      </c>
      <c r="G34" s="307">
        <f t="shared" si="18"/>
        <v>159137</v>
      </c>
      <c r="H34" s="308">
        <f t="shared" si="19"/>
        <v>3.138127846134009</v>
      </c>
      <c r="I34" s="308">
        <f t="shared" si="5"/>
        <v>7.4966974900924743</v>
      </c>
      <c r="J34" s="308">
        <f>AG34</f>
        <v>91.555555555555543</v>
      </c>
      <c r="K34" s="308">
        <f t="shared" si="7"/>
        <v>-27.831715210355988</v>
      </c>
      <c r="L34" s="308">
        <f t="shared" si="12"/>
        <v>3.376662184371737</v>
      </c>
      <c r="N34" s="35" t="s">
        <v>13</v>
      </c>
      <c r="O34" s="77">
        <v>159137</v>
      </c>
      <c r="P34" s="77">
        <v>151973</v>
      </c>
      <c r="Q34" s="77">
        <v>3315</v>
      </c>
      <c r="R34" s="77">
        <v>3195</v>
      </c>
      <c r="S34" s="77">
        <v>431</v>
      </c>
      <c r="T34" s="77">
        <v>223</v>
      </c>
      <c r="U34" s="77">
        <v>153939</v>
      </c>
      <c r="V34" s="77">
        <v>147349</v>
      </c>
      <c r="W34" s="77">
        <v>3072</v>
      </c>
      <c r="X34" s="77">
        <v>2984</v>
      </c>
      <c r="Y34" s="79" t="s">
        <v>46</v>
      </c>
      <c r="Z34" s="77">
        <v>309</v>
      </c>
      <c r="AB34" s="12">
        <f t="shared" si="13"/>
        <v>159137</v>
      </c>
      <c r="AC34" s="12">
        <f t="shared" si="8"/>
        <v>0</v>
      </c>
      <c r="AD34" s="12">
        <f t="shared" si="9"/>
        <v>153714</v>
      </c>
      <c r="AE34" s="290">
        <f t="shared" si="10"/>
        <v>225</v>
      </c>
      <c r="AG34" s="291">
        <f>100*(S34/AE34-1)</f>
        <v>91.555555555555543</v>
      </c>
    </row>
    <row r="35" spans="1:33" ht="12.75">
      <c r="A35" s="12"/>
      <c r="B35" s="272" t="s">
        <v>30</v>
      </c>
      <c r="C35" s="271">
        <f t="shared" si="14"/>
        <v>18924</v>
      </c>
      <c r="D35" s="273">
        <f t="shared" si="15"/>
        <v>2400</v>
      </c>
      <c r="E35" s="273" t="str">
        <f t="shared" si="16"/>
        <v>:c</v>
      </c>
      <c r="F35" s="273" t="str">
        <f t="shared" si="17"/>
        <v>:c</v>
      </c>
      <c r="G35" s="274">
        <f t="shared" si="18"/>
        <v>21338</v>
      </c>
      <c r="H35" s="299">
        <f t="shared" si="19"/>
        <v>0.97646870497838378</v>
      </c>
      <c r="I35" s="299">
        <f t="shared" si="5"/>
        <v>-9.0909090909090935</v>
      </c>
      <c r="J35" s="299" t="s">
        <v>46</v>
      </c>
      <c r="K35" s="299" t="s">
        <v>46</v>
      </c>
      <c r="L35" s="299">
        <f t="shared" si="12"/>
        <v>-0.219780219780219</v>
      </c>
      <c r="N35" s="35" t="s">
        <v>30</v>
      </c>
      <c r="O35" s="77">
        <v>21338</v>
      </c>
      <c r="P35" s="77">
        <v>18924</v>
      </c>
      <c r="Q35" s="77">
        <v>1306</v>
      </c>
      <c r="R35" s="77">
        <v>1094</v>
      </c>
      <c r="S35" s="78" t="s">
        <v>46</v>
      </c>
      <c r="T35" s="78" t="s">
        <v>46</v>
      </c>
      <c r="U35" s="77">
        <v>21385</v>
      </c>
      <c r="V35" s="77">
        <v>18741</v>
      </c>
      <c r="W35" s="77">
        <v>1556</v>
      </c>
      <c r="X35" s="77">
        <v>1084</v>
      </c>
      <c r="Y35" s="79" t="s">
        <v>46</v>
      </c>
      <c r="Z35" s="77">
        <v>4</v>
      </c>
      <c r="AB35" s="12">
        <f t="shared" si="13"/>
        <v>21324</v>
      </c>
      <c r="AC35" s="12">
        <f t="shared" si="8"/>
        <v>14</v>
      </c>
      <c r="AD35" s="12">
        <f t="shared" si="9"/>
        <v>21385</v>
      </c>
      <c r="AE35" s="290">
        <f t="shared" si="10"/>
        <v>0</v>
      </c>
    </row>
    <row r="36" spans="1:33" ht="12.75">
      <c r="A36" s="12"/>
      <c r="B36" s="275" t="s">
        <v>33</v>
      </c>
      <c r="C36" s="276">
        <f t="shared" si="14"/>
        <v>10716</v>
      </c>
      <c r="D36" s="277">
        <f t="shared" si="15"/>
        <v>1381</v>
      </c>
      <c r="E36" s="277">
        <f>AC36</f>
        <v>204</v>
      </c>
      <c r="F36" s="277">
        <f t="shared" si="17"/>
        <v>199</v>
      </c>
      <c r="G36" s="278">
        <f t="shared" si="18"/>
        <v>12500</v>
      </c>
      <c r="H36" s="301">
        <f t="shared" si="19"/>
        <v>4.6688806407501504</v>
      </c>
      <c r="I36" s="301">
        <f t="shared" si="5"/>
        <v>-3.0196629213483095</v>
      </c>
      <c r="J36" s="301">
        <f>AG36</f>
        <v>53.383458646616532</v>
      </c>
      <c r="K36" s="301">
        <f t="shared" si="7"/>
        <v>30.921052631578938</v>
      </c>
      <c r="L36" s="301">
        <f t="shared" si="12"/>
        <v>4.6287770988532762</v>
      </c>
      <c r="N36" s="35" t="s">
        <v>33</v>
      </c>
      <c r="O36" s="77">
        <v>12500</v>
      </c>
      <c r="P36" s="77">
        <v>10716</v>
      </c>
      <c r="Q36" s="77">
        <v>524</v>
      </c>
      <c r="R36" s="77">
        <v>857</v>
      </c>
      <c r="S36" s="79" t="s">
        <v>46</v>
      </c>
      <c r="T36" s="77">
        <v>199</v>
      </c>
      <c r="U36" s="77">
        <v>11947</v>
      </c>
      <c r="V36" s="77">
        <v>10238</v>
      </c>
      <c r="W36" s="77">
        <v>487</v>
      </c>
      <c r="X36" s="77">
        <v>937</v>
      </c>
      <c r="Y36" s="77">
        <v>133</v>
      </c>
      <c r="Z36" s="77">
        <v>152</v>
      </c>
      <c r="AB36" s="12">
        <f t="shared" si="13"/>
        <v>12296</v>
      </c>
      <c r="AC36" s="290">
        <f t="shared" si="8"/>
        <v>204</v>
      </c>
      <c r="AD36" s="12">
        <f t="shared" si="9"/>
        <v>11947</v>
      </c>
      <c r="AE36" s="12">
        <f t="shared" si="10"/>
        <v>0</v>
      </c>
      <c r="AG36" s="291">
        <f>100*(AC36/Y36-1)</f>
        <v>53.383458646616532</v>
      </c>
    </row>
    <row r="37" spans="1:33">
      <c r="B37" s="332" t="s">
        <v>256</v>
      </c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AE37" s="12"/>
    </row>
    <row r="38" spans="1:33" ht="12.75">
      <c r="B38" s="333" t="s">
        <v>257</v>
      </c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N38" s="35" t="s">
        <v>56</v>
      </c>
      <c r="O38" s="296" t="e">
        <f>O6/$O6</f>
        <v>#VALUE!</v>
      </c>
      <c r="P38" s="296" t="e">
        <f t="shared" ref="P38:T38" si="20">P6/$O6</f>
        <v>#VALUE!</v>
      </c>
      <c r="Q38" s="296" t="e">
        <f t="shared" si="20"/>
        <v>#VALUE!</v>
      </c>
      <c r="R38" s="296" t="e">
        <f t="shared" si="20"/>
        <v>#VALUE!</v>
      </c>
      <c r="S38" s="296" t="e">
        <f t="shared" si="20"/>
        <v>#VALUE!</v>
      </c>
      <c r="T38" s="296" t="e">
        <f t="shared" si="20"/>
        <v>#VALUE!</v>
      </c>
      <c r="U38" s="296">
        <f>U6/$U6</f>
        <v>1</v>
      </c>
      <c r="V38" s="296">
        <f t="shared" ref="V38:Z38" si="21">V6/$U6</f>
        <v>0.60672772342286407</v>
      </c>
      <c r="W38" s="296">
        <f t="shared" si="21"/>
        <v>0.14364783907118808</v>
      </c>
      <c r="X38" s="296" t="e">
        <f t="shared" si="21"/>
        <v>#VALUE!</v>
      </c>
      <c r="Y38" s="296">
        <f t="shared" si="21"/>
        <v>0.10542486710865595</v>
      </c>
      <c r="Z38" s="296">
        <f t="shared" si="21"/>
        <v>2.5438552764547807E-2</v>
      </c>
    </row>
    <row r="39" spans="1:33" ht="12.75">
      <c r="B39" s="333" t="s">
        <v>258</v>
      </c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N39" s="35" t="s">
        <v>4</v>
      </c>
      <c r="O39" s="296" t="e">
        <f t="shared" ref="O39:T39" si="22">O7/$O7</f>
        <v>#VALUE!</v>
      </c>
      <c r="P39" s="296" t="e">
        <f t="shared" si="22"/>
        <v>#VALUE!</v>
      </c>
      <c r="Q39" s="296" t="e">
        <f t="shared" si="22"/>
        <v>#VALUE!</v>
      </c>
      <c r="R39" s="296" t="e">
        <f t="shared" si="22"/>
        <v>#VALUE!</v>
      </c>
      <c r="S39" s="296" t="e">
        <f t="shared" si="22"/>
        <v>#VALUE!</v>
      </c>
      <c r="T39" s="296" t="e">
        <f t="shared" si="22"/>
        <v>#VALUE!</v>
      </c>
      <c r="U39" s="296">
        <f t="shared" ref="U39:Z39" si="23">U7/$U7</f>
        <v>1</v>
      </c>
      <c r="V39" s="296">
        <f t="shared" si="23"/>
        <v>0.60292226767971946</v>
      </c>
      <c r="W39" s="296">
        <f t="shared" si="23"/>
        <v>0.19815897136177674</v>
      </c>
      <c r="X39" s="296">
        <f t="shared" si="23"/>
        <v>0.12431326709526593</v>
      </c>
      <c r="Y39" s="296">
        <f t="shared" si="23"/>
        <v>3.5827001753360607E-2</v>
      </c>
      <c r="Z39" s="296">
        <f t="shared" si="23"/>
        <v>3.8749269433080068E-2</v>
      </c>
    </row>
    <row r="40" spans="1:33" ht="12.75">
      <c r="B40" s="334" t="s">
        <v>38</v>
      </c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N40" s="35" t="s">
        <v>28</v>
      </c>
      <c r="O40" s="296">
        <f t="shared" ref="O40:T40" si="24">O8/$O8</f>
        <v>1</v>
      </c>
      <c r="P40" s="296">
        <f t="shared" si="24"/>
        <v>0.28697588126159557</v>
      </c>
      <c r="Q40" s="296">
        <f t="shared" si="24"/>
        <v>0.1723191094619666</v>
      </c>
      <c r="R40" s="296">
        <f t="shared" si="24"/>
        <v>0.14575139146567717</v>
      </c>
      <c r="S40" s="296">
        <f t="shared" si="24"/>
        <v>0.35717996289424858</v>
      </c>
      <c r="T40" s="296" t="e">
        <f t="shared" si="24"/>
        <v>#VALUE!</v>
      </c>
      <c r="U40" s="296">
        <f t="shared" ref="U40:Z40" si="25">U8/$U8</f>
        <v>1</v>
      </c>
      <c r="V40" s="296">
        <f t="shared" si="25"/>
        <v>0.23692745376955904</v>
      </c>
      <c r="W40" s="296">
        <f t="shared" si="25"/>
        <v>0.1539402560455192</v>
      </c>
      <c r="X40" s="296">
        <f t="shared" si="25"/>
        <v>0.1357325746799431</v>
      </c>
      <c r="Y40" s="296" t="e">
        <f t="shared" si="25"/>
        <v>#VALUE!</v>
      </c>
      <c r="Z40" s="296" t="e">
        <f t="shared" si="25"/>
        <v>#VALUE!</v>
      </c>
    </row>
    <row r="41" spans="1:33" ht="12.75">
      <c r="A41" s="8" t="s">
        <v>36</v>
      </c>
      <c r="G41" s="10"/>
      <c r="N41" s="35" t="s">
        <v>51</v>
      </c>
      <c r="O41" s="296">
        <f t="shared" ref="O41:T41" si="26">O9/$O9</f>
        <v>1</v>
      </c>
      <c r="P41" s="296">
        <f t="shared" si="26"/>
        <v>0.57319893847539749</v>
      </c>
      <c r="Q41" s="296">
        <f t="shared" si="26"/>
        <v>0.1949699315852263</v>
      </c>
      <c r="R41" s="296">
        <f t="shared" si="26"/>
        <v>0.16955177367126822</v>
      </c>
      <c r="S41" s="296" t="e">
        <f t="shared" si="26"/>
        <v>#VALUE!</v>
      </c>
      <c r="T41" s="296">
        <f t="shared" si="26"/>
        <v>1.1296959072870255E-2</v>
      </c>
      <c r="U41" s="296">
        <f t="shared" ref="U41:Z41" si="27">U9/$U9</f>
        <v>1</v>
      </c>
      <c r="V41" s="296">
        <f t="shared" si="27"/>
        <v>0.49462438451461355</v>
      </c>
      <c r="W41" s="296">
        <f t="shared" si="27"/>
        <v>0.2296833355919953</v>
      </c>
      <c r="X41" s="296">
        <f t="shared" si="27"/>
        <v>0.18191263495505264</v>
      </c>
      <c r="Y41" s="296" t="e">
        <f t="shared" si="27"/>
        <v>#VALUE!</v>
      </c>
      <c r="Z41" s="296">
        <f t="shared" si="27"/>
        <v>1.3868184487509599E-2</v>
      </c>
    </row>
    <row r="42" spans="1:33" ht="12.75">
      <c r="A42" s="9" t="s">
        <v>76</v>
      </c>
      <c r="N42" s="35" t="s">
        <v>9</v>
      </c>
      <c r="O42" s="296">
        <f t="shared" ref="O42:T42" si="28">O10/$O10</f>
        <v>1</v>
      </c>
      <c r="P42" s="296">
        <f t="shared" si="28"/>
        <v>0.80510734764635283</v>
      </c>
      <c r="Q42" s="296">
        <f t="shared" si="28"/>
        <v>0.12228297106280837</v>
      </c>
      <c r="R42" s="296" t="e">
        <f t="shared" si="28"/>
        <v>#VALUE!</v>
      </c>
      <c r="S42" s="296">
        <f t="shared" si="28"/>
        <v>1.6068809174556609E-2</v>
      </c>
      <c r="T42" s="296" t="e">
        <f t="shared" si="28"/>
        <v>#VALUE!</v>
      </c>
      <c r="U42" s="296">
        <f t="shared" ref="U42:Z42" si="29">U10/$U10</f>
        <v>1</v>
      </c>
      <c r="V42" s="296">
        <f t="shared" si="29"/>
        <v>0.81131466907495808</v>
      </c>
      <c r="W42" s="296">
        <f t="shared" si="29"/>
        <v>0.1017288091859115</v>
      </c>
      <c r="X42" s="296" t="e">
        <f t="shared" si="29"/>
        <v>#VALUE!</v>
      </c>
      <c r="Y42" s="296">
        <f t="shared" si="29"/>
        <v>2.0255450909560057E-2</v>
      </c>
      <c r="Z42" s="296" t="e">
        <f t="shared" si="29"/>
        <v>#VALUE!</v>
      </c>
    </row>
    <row r="43" spans="1:33" ht="12.75">
      <c r="N43" s="35" t="s">
        <v>57</v>
      </c>
      <c r="O43" s="296">
        <f t="shared" ref="O43:T43" si="30">O11/$O11</f>
        <v>1</v>
      </c>
      <c r="P43" s="296">
        <f t="shared" si="30"/>
        <v>0.87176581263495512</v>
      </c>
      <c r="Q43" s="296">
        <f t="shared" si="30"/>
        <v>6.4996274923288674E-2</v>
      </c>
      <c r="R43" s="296">
        <f t="shared" si="30"/>
        <v>4.8025077974063364E-2</v>
      </c>
      <c r="S43" s="296">
        <f t="shared" si="30"/>
        <v>1.0376548432310936E-2</v>
      </c>
      <c r="T43" s="296">
        <f t="shared" si="30"/>
        <v>4.8362860353819148E-3</v>
      </c>
      <c r="U43" s="296">
        <f t="shared" ref="U43:Z43" si="31">U11/$U11</f>
        <v>1</v>
      </c>
      <c r="V43" s="296">
        <f t="shared" si="31"/>
        <v>0.86752951470386297</v>
      </c>
      <c r="W43" s="296">
        <f t="shared" si="31"/>
        <v>6.6865932830697208E-2</v>
      </c>
      <c r="X43" s="296">
        <f t="shared" si="31"/>
        <v>4.9877214999888231E-2</v>
      </c>
      <c r="Y43" s="296">
        <f t="shared" si="31"/>
        <v>1.0426346563457013E-2</v>
      </c>
      <c r="Z43" s="296">
        <f t="shared" si="31"/>
        <v>5.3009909020945304E-3</v>
      </c>
    </row>
    <row r="44" spans="1:33" ht="12.75">
      <c r="N44" s="35" t="s">
        <v>23</v>
      </c>
      <c r="O44" s="296">
        <f t="shared" ref="O44:T44" si="32">O12/$O12</f>
        <v>1</v>
      </c>
      <c r="P44" s="296">
        <f t="shared" si="32"/>
        <v>0.29194805194805196</v>
      </c>
      <c r="Q44" s="296">
        <f t="shared" si="32"/>
        <v>0.25350649350649351</v>
      </c>
      <c r="R44" s="296" t="e">
        <f t="shared" si="32"/>
        <v>#VALUE!</v>
      </c>
      <c r="S44" s="296" t="e">
        <f t="shared" si="32"/>
        <v>#VALUE!</v>
      </c>
      <c r="T44" s="296" t="e">
        <f t="shared" si="32"/>
        <v>#VALUE!</v>
      </c>
      <c r="U44" s="296">
        <f t="shared" ref="U44:Z44" si="33">U12/$U12</f>
        <v>1</v>
      </c>
      <c r="V44" s="296">
        <f t="shared" si="33"/>
        <v>0.26353207303280013</v>
      </c>
      <c r="W44" s="296">
        <f t="shared" si="33"/>
        <v>0.27112619163031182</v>
      </c>
      <c r="X44" s="296">
        <f t="shared" si="33"/>
        <v>0.1669090321538213</v>
      </c>
      <c r="Y44" s="296" t="e">
        <f t="shared" si="33"/>
        <v>#VALUE!</v>
      </c>
      <c r="Z44" s="296">
        <f t="shared" si="33"/>
        <v>5.5582485054128293E-2</v>
      </c>
    </row>
    <row r="45" spans="1:33" ht="12.75">
      <c r="N45" s="35" t="s">
        <v>5</v>
      </c>
      <c r="O45" s="296">
        <f t="shared" ref="O45:T45" si="34">O13/$O13</f>
        <v>1</v>
      </c>
      <c r="P45" s="296">
        <f t="shared" si="34"/>
        <v>0.81043103448275866</v>
      </c>
      <c r="Q45" s="296">
        <f t="shared" si="34"/>
        <v>7.1896551724137933E-2</v>
      </c>
      <c r="R45" s="296">
        <f t="shared" si="34"/>
        <v>5.3620689655172415E-2</v>
      </c>
      <c r="S45" s="296" t="e">
        <f t="shared" si="34"/>
        <v>#VALUE!</v>
      </c>
      <c r="T45" s="296">
        <f t="shared" si="34"/>
        <v>2.0948275862068967E-2</v>
      </c>
      <c r="U45" s="296">
        <f t="shared" ref="U45:Z45" si="35">U13/$U13</f>
        <v>1</v>
      </c>
      <c r="V45" s="296">
        <f t="shared" si="35"/>
        <v>0.78793511321392362</v>
      </c>
      <c r="W45" s="296">
        <f t="shared" si="35"/>
        <v>8.3896586684690772E-2</v>
      </c>
      <c r="X45" s="296">
        <f t="shared" si="35"/>
        <v>5.9901993916863808E-2</v>
      </c>
      <c r="Y45" s="296" t="e">
        <f t="shared" si="35"/>
        <v>#VALUE!</v>
      </c>
      <c r="Z45" s="296">
        <f t="shared" si="35"/>
        <v>2.5684352821899289E-2</v>
      </c>
    </row>
    <row r="46" spans="1:33" ht="12.75">
      <c r="N46" s="35" t="s">
        <v>18</v>
      </c>
      <c r="O46" s="296">
        <f t="shared" ref="O46:T46" si="36">O14/$O14</f>
        <v>1</v>
      </c>
      <c r="P46" s="296">
        <f t="shared" si="36"/>
        <v>0.52570101437890637</v>
      </c>
      <c r="Q46" s="296" t="e">
        <f t="shared" si="36"/>
        <v>#VALUE!</v>
      </c>
      <c r="R46" s="296" t="e">
        <f t="shared" si="36"/>
        <v>#VALUE!</v>
      </c>
      <c r="S46" s="296" t="e">
        <f t="shared" si="36"/>
        <v>#VALUE!</v>
      </c>
      <c r="T46" s="296" t="e">
        <f t="shared" si="36"/>
        <v>#VALUE!</v>
      </c>
      <c r="U46" s="296">
        <f t="shared" ref="U46:Z46" si="37">U14/$U14</f>
        <v>1</v>
      </c>
      <c r="V46" s="296">
        <f t="shared" si="37"/>
        <v>0.54519505233111321</v>
      </c>
      <c r="W46" s="296" t="e">
        <f t="shared" si="37"/>
        <v>#VALUE!</v>
      </c>
      <c r="X46" s="296">
        <f t="shared" si="37"/>
        <v>0.21475138316242026</v>
      </c>
      <c r="Y46" s="296" t="e">
        <f t="shared" si="37"/>
        <v>#VALUE!</v>
      </c>
      <c r="Z46" s="296" t="e">
        <f t="shared" si="37"/>
        <v>#VALUE!</v>
      </c>
    </row>
    <row r="47" spans="1:33" ht="12.75">
      <c r="C47" s="12"/>
      <c r="E47" s="12"/>
      <c r="F47" s="12"/>
      <c r="N47" s="35" t="s">
        <v>16</v>
      </c>
      <c r="O47" s="296">
        <f t="shared" ref="O47:T47" si="38">O15/$O15</f>
        <v>1</v>
      </c>
      <c r="P47" s="296">
        <f t="shared" si="38"/>
        <v>0.66309614467308797</v>
      </c>
      <c r="Q47" s="296">
        <f t="shared" si="38"/>
        <v>0.1795986510121593</v>
      </c>
      <c r="R47" s="296">
        <f t="shared" si="38"/>
        <v>0.12807016075717381</v>
      </c>
      <c r="S47" s="296">
        <f t="shared" si="38"/>
        <v>1.7858188908508165E-2</v>
      </c>
      <c r="T47" s="296" t="e">
        <f t="shared" si="38"/>
        <v>#VALUE!</v>
      </c>
      <c r="U47" s="296">
        <f t="shared" ref="U47:Z47" si="39">U15/$U15</f>
        <v>1</v>
      </c>
      <c r="V47" s="296">
        <f t="shared" si="39"/>
        <v>0.66923399781055692</v>
      </c>
      <c r="W47" s="296">
        <f t="shared" si="39"/>
        <v>0.17623285981939257</v>
      </c>
      <c r="X47" s="296">
        <f t="shared" si="39"/>
        <v>0.12449536798653449</v>
      </c>
      <c r="Y47" s="296">
        <f t="shared" si="39"/>
        <v>1.8000164424578878E-2</v>
      </c>
      <c r="Z47" s="296" t="e">
        <f t="shared" si="39"/>
        <v>#VALUE!</v>
      </c>
    </row>
    <row r="48" spans="1:33" ht="12.75">
      <c r="N48" s="35" t="s">
        <v>15</v>
      </c>
      <c r="O48" s="296">
        <f t="shared" ref="O48:T48" si="40">O16/$O16</f>
        <v>1</v>
      </c>
      <c r="P48" s="296">
        <f t="shared" si="40"/>
        <v>0.93420134181727976</v>
      </c>
      <c r="Q48" s="296">
        <f t="shared" si="40"/>
        <v>3.2501283552642965E-2</v>
      </c>
      <c r="R48" s="296">
        <f t="shared" si="40"/>
        <v>2.9749577437163607E-2</v>
      </c>
      <c r="S48" s="296" t="e">
        <f t="shared" si="40"/>
        <v>#VALUE!</v>
      </c>
      <c r="T48" s="296">
        <f t="shared" si="40"/>
        <v>2.1863660749825496E-3</v>
      </c>
      <c r="U48" s="296">
        <f t="shared" ref="U48:Z48" si="41">U16/$U16</f>
        <v>1</v>
      </c>
      <c r="V48" s="296">
        <f t="shared" si="41"/>
        <v>0.92954302854655291</v>
      </c>
      <c r="W48" s="296">
        <f t="shared" si="41"/>
        <v>3.4497975442927764E-2</v>
      </c>
      <c r="X48" s="296">
        <f t="shared" si="41"/>
        <v>3.2643373824474776E-2</v>
      </c>
      <c r="Y48" s="296" t="e">
        <f t="shared" si="41"/>
        <v>#VALUE!</v>
      </c>
      <c r="Z48" s="296" t="e">
        <f t="shared" si="41"/>
        <v>#VALUE!</v>
      </c>
    </row>
    <row r="49" spans="14:26" ht="12.75">
      <c r="N49" s="35" t="s">
        <v>32</v>
      </c>
      <c r="O49" s="296">
        <f t="shared" ref="O49:T49" si="42">O17/$O17</f>
        <v>1</v>
      </c>
      <c r="P49" s="296">
        <f t="shared" si="42"/>
        <v>0.33518005540166207</v>
      </c>
      <c r="Q49" s="296">
        <f t="shared" si="42"/>
        <v>0.22825484764542936</v>
      </c>
      <c r="R49" s="296">
        <f t="shared" si="42"/>
        <v>0.22223981005144441</v>
      </c>
      <c r="S49" s="296">
        <f t="shared" si="42"/>
        <v>0.19960427384250098</v>
      </c>
      <c r="T49" s="296">
        <f t="shared" si="42"/>
        <v>1.4721013058963197E-2</v>
      </c>
      <c r="U49" s="296">
        <f t="shared" ref="U49:Z49" si="43">U17/$U17</f>
        <v>1</v>
      </c>
      <c r="V49" s="296">
        <f t="shared" si="43"/>
        <v>0.35482508027716747</v>
      </c>
      <c r="W49" s="296">
        <f t="shared" si="43"/>
        <v>0.21286124725367586</v>
      </c>
      <c r="X49" s="296">
        <f t="shared" si="43"/>
        <v>0.20779111035997971</v>
      </c>
      <c r="Y49" s="296">
        <f t="shared" si="43"/>
        <v>0.21091769477775901</v>
      </c>
      <c r="Z49" s="296">
        <f t="shared" si="43"/>
        <v>1.3604867331417948E-2</v>
      </c>
    </row>
    <row r="50" spans="14:26" ht="12.75">
      <c r="N50" s="35" t="s">
        <v>17</v>
      </c>
      <c r="O50" s="296">
        <f t="shared" ref="O50:T50" si="44">O18/$O18</f>
        <v>1</v>
      </c>
      <c r="P50" s="296">
        <f t="shared" si="44"/>
        <v>0.89453628467357804</v>
      </c>
      <c r="Q50" s="296">
        <f t="shared" si="44"/>
        <v>5.2675819557298963E-2</v>
      </c>
      <c r="R50" s="296">
        <f t="shared" si="44"/>
        <v>4.3949885922427254E-2</v>
      </c>
      <c r="S50" s="296" t="e">
        <f t="shared" si="44"/>
        <v>#VALUE!</v>
      </c>
      <c r="T50" s="296">
        <f t="shared" si="44"/>
        <v>4.7792498899251494E-3</v>
      </c>
      <c r="U50" s="296">
        <f t="shared" ref="U50:Z50" si="45">U18/$U18</f>
        <v>1</v>
      </c>
      <c r="V50" s="296">
        <f t="shared" si="45"/>
        <v>0.8915838812903657</v>
      </c>
      <c r="W50" s="296">
        <f t="shared" si="45"/>
        <v>5.2578809728709049E-2</v>
      </c>
      <c r="X50" s="296">
        <f t="shared" si="45"/>
        <v>4.6838837969035901E-2</v>
      </c>
      <c r="Y50" s="296" t="e">
        <f t="shared" si="45"/>
        <v>#VALUE!</v>
      </c>
      <c r="Z50" s="296">
        <f t="shared" si="45"/>
        <v>3.885133723796235E-3</v>
      </c>
    </row>
    <row r="51" spans="14:26" ht="12.75">
      <c r="N51" s="35" t="s">
        <v>19</v>
      </c>
      <c r="O51" s="296">
        <f t="shared" ref="O51:T51" si="46">O19/$O19</f>
        <v>1</v>
      </c>
      <c r="P51" s="296">
        <f t="shared" si="46"/>
        <v>0.96973094170403584</v>
      </c>
      <c r="Q51" s="296">
        <f t="shared" si="46"/>
        <v>2.1300448430493273E-2</v>
      </c>
      <c r="R51" s="296">
        <f t="shared" si="46"/>
        <v>7.8475336322869956E-3</v>
      </c>
      <c r="S51" s="296" t="e">
        <f t="shared" si="46"/>
        <v>#VALUE!</v>
      </c>
      <c r="T51" s="296" t="e">
        <f t="shared" si="46"/>
        <v>#VALUE!</v>
      </c>
      <c r="U51" s="296">
        <f t="shared" ref="U51:Z51" si="47">U19/$U19</f>
        <v>1</v>
      </c>
      <c r="V51" s="296">
        <f t="shared" si="47"/>
        <v>0.9709443099273608</v>
      </c>
      <c r="W51" s="296">
        <f t="shared" si="47"/>
        <v>2.0581113801452784E-2</v>
      </c>
      <c r="X51" s="296">
        <f t="shared" si="47"/>
        <v>8.4745762711864406E-3</v>
      </c>
      <c r="Y51" s="296" t="e">
        <f t="shared" si="47"/>
        <v>#VALUE!</v>
      </c>
      <c r="Z51" s="296" t="e">
        <f t="shared" si="47"/>
        <v>#VALUE!</v>
      </c>
    </row>
    <row r="52" spans="14:26" ht="12.75">
      <c r="N52" s="35" t="s">
        <v>12</v>
      </c>
      <c r="O52" s="296">
        <f t="shared" ref="O52:T52" si="48">O20/$O20</f>
        <v>1</v>
      </c>
      <c r="P52" s="296">
        <f t="shared" si="48"/>
        <v>0.23064612922584518</v>
      </c>
      <c r="Q52" s="296">
        <f t="shared" si="48"/>
        <v>0.23244648929785958</v>
      </c>
      <c r="R52" s="296">
        <f t="shared" si="48"/>
        <v>0.1902380476095219</v>
      </c>
      <c r="S52" s="296">
        <f t="shared" si="48"/>
        <v>0.28525705141028207</v>
      </c>
      <c r="T52" s="296" t="e">
        <f t="shared" si="48"/>
        <v>#VALUE!</v>
      </c>
      <c r="U52" s="296">
        <f t="shared" ref="U52:Z52" si="49">U20/$U20</f>
        <v>1</v>
      </c>
      <c r="V52" s="296">
        <f t="shared" si="49"/>
        <v>0.21640395404755544</v>
      </c>
      <c r="W52" s="296">
        <f t="shared" si="49"/>
        <v>0.24358803099118354</v>
      </c>
      <c r="X52" s="296">
        <f t="shared" si="49"/>
        <v>0.172855997862677</v>
      </c>
      <c r="Y52" s="296" t="e">
        <f t="shared" si="49"/>
        <v>#VALUE!</v>
      </c>
      <c r="Z52" s="296" t="e">
        <f t="shared" si="49"/>
        <v>#VALUE!</v>
      </c>
    </row>
    <row r="53" spans="14:26" ht="12.75">
      <c r="N53" s="35" t="s">
        <v>11</v>
      </c>
      <c r="O53" s="296">
        <f t="shared" ref="O53:T53" si="50">O21/$O21</f>
        <v>1</v>
      </c>
      <c r="P53" s="296">
        <f t="shared" si="50"/>
        <v>8.3551273227804548E-2</v>
      </c>
      <c r="Q53" s="296">
        <f t="shared" si="50"/>
        <v>0.14028446891488874</v>
      </c>
      <c r="R53" s="296">
        <f t="shared" si="50"/>
        <v>0.11243404450562056</v>
      </c>
      <c r="S53" s="296">
        <f t="shared" si="50"/>
        <v>0.57460426703372336</v>
      </c>
      <c r="T53" s="296">
        <f t="shared" si="50"/>
        <v>8.9125946317962834E-2</v>
      </c>
      <c r="U53" s="296">
        <f t="shared" ref="U53:Z53" si="51">U21/$U21</f>
        <v>1</v>
      </c>
      <c r="V53" s="296">
        <f t="shared" si="51"/>
        <v>8.1434307782807747E-2</v>
      </c>
      <c r="W53" s="296">
        <f t="shared" si="51"/>
        <v>0.17166679454717512</v>
      </c>
      <c r="X53" s="296">
        <f t="shared" si="51"/>
        <v>0.14603954065321365</v>
      </c>
      <c r="Y53" s="296" t="e">
        <f t="shared" si="51"/>
        <v>#VALUE!</v>
      </c>
      <c r="Z53" s="296">
        <f t="shared" si="51"/>
        <v>6.5653853039719684E-2</v>
      </c>
    </row>
    <row r="54" spans="14:26" ht="12.75">
      <c r="N54" s="35" t="s">
        <v>3</v>
      </c>
      <c r="O54" s="296">
        <f t="shared" ref="O54:T54" si="52">O22/$O22</f>
        <v>1</v>
      </c>
      <c r="P54" s="296">
        <f t="shared" si="52"/>
        <v>9.5147058823529418E-2</v>
      </c>
      <c r="Q54" s="296">
        <f t="shared" si="52"/>
        <v>0.14661764705882352</v>
      </c>
      <c r="R54" s="296">
        <f t="shared" si="52"/>
        <v>0.13882352941176471</v>
      </c>
      <c r="S54" s="296">
        <f t="shared" si="52"/>
        <v>0.44220588235294117</v>
      </c>
      <c r="T54" s="296">
        <f t="shared" si="52"/>
        <v>0.1773529411764706</v>
      </c>
      <c r="U54" s="296">
        <f t="shared" ref="U54:Z54" si="53">U22/$U22</f>
        <v>1</v>
      </c>
      <c r="V54" s="296">
        <f t="shared" si="53"/>
        <v>0.12567968363816115</v>
      </c>
      <c r="W54" s="296">
        <f t="shared" si="53"/>
        <v>0.13247652001977261</v>
      </c>
      <c r="X54" s="296">
        <f t="shared" si="53"/>
        <v>0.18178447849728127</v>
      </c>
      <c r="Y54" s="296">
        <f t="shared" si="53"/>
        <v>0.38729609490855166</v>
      </c>
      <c r="Z54" s="296">
        <f t="shared" si="53"/>
        <v>0.17276322293623331</v>
      </c>
    </row>
    <row r="55" spans="14:26" ht="12.75">
      <c r="N55" s="35" t="s">
        <v>25</v>
      </c>
      <c r="O55" s="296">
        <f t="shared" ref="O55:T55" si="54">O23/$O23</f>
        <v>1</v>
      </c>
      <c r="P55" s="296">
        <f t="shared" si="54"/>
        <v>0.34202065985032148</v>
      </c>
      <c r="Q55" s="296">
        <f t="shared" si="54"/>
        <v>0.20124907768525349</v>
      </c>
      <c r="R55" s="296">
        <f t="shared" si="54"/>
        <v>0.20101191103615473</v>
      </c>
      <c r="S55" s="296">
        <f t="shared" si="54"/>
        <v>0.22752187203541688</v>
      </c>
      <c r="T55" s="296">
        <f t="shared" si="54"/>
        <v>2.8170127542953515E-2</v>
      </c>
      <c r="U55" s="296">
        <f t="shared" ref="U55:Z55" si="55">U23/$U23</f>
        <v>1</v>
      </c>
      <c r="V55" s="296">
        <f t="shared" si="55"/>
        <v>0.30087692772905955</v>
      </c>
      <c r="W55" s="296">
        <f t="shared" si="55"/>
        <v>0.21152101602661022</v>
      </c>
      <c r="X55" s="296">
        <f t="shared" si="55"/>
        <v>0.20015623425057957</v>
      </c>
      <c r="Y55" s="296">
        <f t="shared" si="55"/>
        <v>0.25652655982259853</v>
      </c>
      <c r="Z55" s="296">
        <f t="shared" si="55"/>
        <v>3.0919262171152102E-2</v>
      </c>
    </row>
    <row r="56" spans="14:26" ht="12.75">
      <c r="N56" s="35"/>
      <c r="O56" s="296" t="e">
        <f t="shared" ref="O56:T56" si="56">O24/$O24</f>
        <v>#DIV/0!</v>
      </c>
      <c r="P56" s="296" t="e">
        <f t="shared" si="56"/>
        <v>#DIV/0!</v>
      </c>
      <c r="Q56" s="296" t="e">
        <f t="shared" si="56"/>
        <v>#DIV/0!</v>
      </c>
      <c r="R56" s="296" t="e">
        <f t="shared" si="56"/>
        <v>#DIV/0!</v>
      </c>
      <c r="S56" s="296" t="e">
        <f t="shared" si="56"/>
        <v>#DIV/0!</v>
      </c>
      <c r="T56" s="296" t="e">
        <f t="shared" si="56"/>
        <v>#DIV/0!</v>
      </c>
      <c r="U56" s="296" t="e">
        <f t="shared" ref="U56:Z56" si="57">U24/$U24</f>
        <v>#DIV/0!</v>
      </c>
      <c r="V56" s="296" t="e">
        <f t="shared" si="57"/>
        <v>#DIV/0!</v>
      </c>
      <c r="W56" s="296" t="e">
        <f t="shared" si="57"/>
        <v>#DIV/0!</v>
      </c>
      <c r="X56" s="296" t="e">
        <f t="shared" si="57"/>
        <v>#DIV/0!</v>
      </c>
      <c r="Y56" s="296" t="e">
        <f t="shared" si="57"/>
        <v>#DIV/0!</v>
      </c>
      <c r="Z56" s="296" t="e">
        <f t="shared" si="57"/>
        <v>#DIV/0!</v>
      </c>
    </row>
    <row r="57" spans="14:26" ht="12.75">
      <c r="N57" s="35" t="s">
        <v>6</v>
      </c>
      <c r="O57" s="296">
        <f t="shared" ref="O57:T57" si="58">O25/$O25</f>
        <v>1</v>
      </c>
      <c r="P57" s="296">
        <f t="shared" si="58"/>
        <v>0.49792380509901851</v>
      </c>
      <c r="Q57" s="296">
        <f t="shared" si="58"/>
        <v>0.24352459492421163</v>
      </c>
      <c r="R57" s="296">
        <f t="shared" si="58"/>
        <v>0.17437133399152099</v>
      </c>
      <c r="S57" s="296">
        <f t="shared" si="58"/>
        <v>5.586851733550148E-2</v>
      </c>
      <c r="T57" s="296">
        <f t="shared" si="58"/>
        <v>2.8326267495208782E-2</v>
      </c>
      <c r="U57" s="296">
        <f t="shared" ref="U57:Z57" si="59">U25/$U25</f>
        <v>1</v>
      </c>
      <c r="V57" s="296">
        <f t="shared" si="59"/>
        <v>0.49104882057660698</v>
      </c>
      <c r="W57" s="296">
        <f t="shared" si="59"/>
        <v>0.24186693912605689</v>
      </c>
      <c r="X57" s="296">
        <f t="shared" si="59"/>
        <v>0.17384093702338116</v>
      </c>
      <c r="Y57" s="296">
        <f t="shared" si="59"/>
        <v>6.4250070335983886E-2</v>
      </c>
      <c r="Z57" s="296">
        <f t="shared" si="59"/>
        <v>2.8993232937971066E-2</v>
      </c>
    </row>
    <row r="58" spans="14:26" ht="12.75">
      <c r="N58" s="35" t="s">
        <v>7</v>
      </c>
      <c r="O58" s="296">
        <f t="shared" ref="O58:T58" si="60">O26/$O26</f>
        <v>1</v>
      </c>
      <c r="P58" s="296">
        <f t="shared" si="60"/>
        <v>0.65652292046733685</v>
      </c>
      <c r="Q58" s="296">
        <f t="shared" si="60"/>
        <v>0.14544113651360477</v>
      </c>
      <c r="R58" s="296">
        <f t="shared" si="60"/>
        <v>0.13034196328067382</v>
      </c>
      <c r="S58" s="296">
        <f t="shared" si="60"/>
        <v>4.6384349648721034E-2</v>
      </c>
      <c r="T58" s="296">
        <f t="shared" si="60"/>
        <v>2.1309630089663471E-2</v>
      </c>
      <c r="U58" s="296">
        <f t="shared" ref="U58:Z58" si="61">U26/$U26</f>
        <v>1</v>
      </c>
      <c r="V58" s="296">
        <f t="shared" si="61"/>
        <v>0.64681653706982833</v>
      </c>
      <c r="W58" s="296">
        <f t="shared" si="61"/>
        <v>0.14758641927785049</v>
      </c>
      <c r="X58" s="296">
        <f t="shared" si="61"/>
        <v>0.13395950419585803</v>
      </c>
      <c r="Y58" s="296">
        <f t="shared" si="61"/>
        <v>5.3237354684733236E-2</v>
      </c>
      <c r="Z58" s="296">
        <f t="shared" si="61"/>
        <v>1.8438678882131035E-2</v>
      </c>
    </row>
    <row r="59" spans="14:26" ht="12.75">
      <c r="N59" s="35" t="s">
        <v>26</v>
      </c>
      <c r="O59" s="296">
        <f t="shared" ref="O59:T59" si="62">O27/$O27</f>
        <v>1</v>
      </c>
      <c r="P59" s="296">
        <f t="shared" si="62"/>
        <v>0.36309414513381916</v>
      </c>
      <c r="Q59" s="296">
        <f t="shared" si="62"/>
        <v>0.20980517548136282</v>
      </c>
      <c r="R59" s="296">
        <f t="shared" si="62"/>
        <v>0.18792619842088934</v>
      </c>
      <c r="S59" s="296">
        <f t="shared" si="62"/>
        <v>0.18650157974382189</v>
      </c>
      <c r="T59" s="296">
        <f t="shared" si="62"/>
        <v>5.2669735400824376E-2</v>
      </c>
      <c r="U59" s="296">
        <f t="shared" ref="U59:Z59" si="63">U27/$U27</f>
        <v>1</v>
      </c>
      <c r="V59" s="296">
        <f t="shared" si="63"/>
        <v>0.35808126006801505</v>
      </c>
      <c r="W59" s="296">
        <f t="shared" si="63"/>
        <v>0.21171171171171171</v>
      </c>
      <c r="X59" s="296">
        <f t="shared" si="63"/>
        <v>0.19270031621024999</v>
      </c>
      <c r="Y59" s="296">
        <f t="shared" si="63"/>
        <v>0.18411789272716425</v>
      </c>
      <c r="Z59" s="296">
        <f t="shared" si="63"/>
        <v>5.3388819282859018E-2</v>
      </c>
    </row>
    <row r="60" spans="14:26" ht="12.75">
      <c r="N60" s="35" t="s">
        <v>22</v>
      </c>
      <c r="O60" s="296">
        <f t="shared" ref="O60:T60" si="64">O28/$O28</f>
        <v>1</v>
      </c>
      <c r="P60" s="296">
        <f t="shared" si="64"/>
        <v>0.31944907927069743</v>
      </c>
      <c r="Q60" s="296">
        <f t="shared" si="64"/>
        <v>0.24039074113399872</v>
      </c>
      <c r="R60" s="296">
        <f t="shared" si="64"/>
        <v>0.23899523708400328</v>
      </c>
      <c r="S60" s="296">
        <f t="shared" si="64"/>
        <v>0.16739981191032369</v>
      </c>
      <c r="T60" s="296">
        <f t="shared" si="64"/>
        <v>3.3734793556411735E-2</v>
      </c>
      <c r="U60" s="296">
        <f t="shared" ref="U60:Z60" si="65">U28/$U28</f>
        <v>1</v>
      </c>
      <c r="V60" s="296">
        <f t="shared" si="65"/>
        <v>0.3174983911542737</v>
      </c>
      <c r="W60" s="296">
        <f t="shared" si="65"/>
        <v>0.22962616275668402</v>
      </c>
      <c r="X60" s="296">
        <f t="shared" si="65"/>
        <v>0.22608670215877844</v>
      </c>
      <c r="Y60" s="296">
        <f t="shared" si="65"/>
        <v>0.18756215994851694</v>
      </c>
      <c r="Z60" s="296">
        <f t="shared" si="65"/>
        <v>3.9226583981746915E-2</v>
      </c>
    </row>
    <row r="61" spans="14:26" ht="12.75">
      <c r="N61" s="35" t="s">
        <v>27</v>
      </c>
      <c r="O61" s="296">
        <f t="shared" ref="O61:T61" si="66">O29/$O29</f>
        <v>1</v>
      </c>
      <c r="P61" s="296">
        <f t="shared" si="66"/>
        <v>0.24434158129403355</v>
      </c>
      <c r="Q61" s="296">
        <f t="shared" si="66"/>
        <v>0.17906129811783125</v>
      </c>
      <c r="R61" s="296">
        <f t="shared" si="66"/>
        <v>0.1621115687008611</v>
      </c>
      <c r="S61" s="296">
        <f t="shared" si="66"/>
        <v>0.35109424457983052</v>
      </c>
      <c r="T61" s="296">
        <f t="shared" si="66"/>
        <v>6.3391307307443592E-2</v>
      </c>
      <c r="U61" s="296">
        <f t="shared" ref="U61:Z61" si="67">U29/$U29</f>
        <v>1</v>
      </c>
      <c r="V61" s="296">
        <f t="shared" si="67"/>
        <v>0.24766013454226382</v>
      </c>
      <c r="W61" s="296">
        <f t="shared" si="67"/>
        <v>0.16700789704591987</v>
      </c>
      <c r="X61" s="296">
        <f t="shared" si="67"/>
        <v>0.15408379643170517</v>
      </c>
      <c r="Y61" s="296">
        <f t="shared" si="67"/>
        <v>0.3595532319391635</v>
      </c>
      <c r="Z61" s="296">
        <f t="shared" si="67"/>
        <v>7.1676659842059079E-2</v>
      </c>
    </row>
    <row r="62" spans="14:26" ht="12.75">
      <c r="N62" s="35" t="s">
        <v>20</v>
      </c>
      <c r="O62" s="296">
        <f t="shared" ref="O62:T62" si="68">O30/$O30</f>
        <v>1</v>
      </c>
      <c r="P62" s="296">
        <f t="shared" si="68"/>
        <v>0.10150731158605174</v>
      </c>
      <c r="Q62" s="296">
        <f t="shared" si="68"/>
        <v>0.25471316085489315</v>
      </c>
      <c r="R62" s="296">
        <f t="shared" si="68"/>
        <v>0.18105736782902138</v>
      </c>
      <c r="S62" s="296">
        <f t="shared" si="68"/>
        <v>0.41817772778402701</v>
      </c>
      <c r="T62" s="296">
        <f t="shared" si="68"/>
        <v>4.4589426321709785E-2</v>
      </c>
      <c r="U62" s="296">
        <f t="shared" ref="U62:Z62" si="69">U30/$U30</f>
        <v>1</v>
      </c>
      <c r="V62" s="296">
        <f t="shared" si="69"/>
        <v>0.11098299221677717</v>
      </c>
      <c r="W62" s="296">
        <f t="shared" si="69"/>
        <v>0.24752570385317574</v>
      </c>
      <c r="X62" s="296">
        <f t="shared" si="69"/>
        <v>0.18636494667051023</v>
      </c>
      <c r="Y62" s="296">
        <f t="shared" si="69"/>
        <v>0.40419909676179494</v>
      </c>
      <c r="Z62" s="296">
        <f t="shared" si="69"/>
        <v>5.0879215912366674E-2</v>
      </c>
    </row>
    <row r="63" spans="14:26" ht="12.75">
      <c r="N63" s="35" t="s">
        <v>24</v>
      </c>
      <c r="O63" s="296">
        <f t="shared" ref="O63:T63" si="70">O31/$O31</f>
        <v>1</v>
      </c>
      <c r="P63" s="296">
        <f t="shared" si="70"/>
        <v>0.18200977912662283</v>
      </c>
      <c r="Q63" s="296">
        <f t="shared" si="70"/>
        <v>0.24400044961501713</v>
      </c>
      <c r="R63" s="296">
        <f t="shared" si="70"/>
        <v>0.20828415669083347</v>
      </c>
      <c r="S63" s="296">
        <f t="shared" si="70"/>
        <v>0.33018602821334231</v>
      </c>
      <c r="T63" s="296">
        <f t="shared" si="70"/>
        <v>3.5491485415612881E-2</v>
      </c>
      <c r="U63" s="296">
        <f t="shared" ref="U63:Z63" si="71">U31/$U31</f>
        <v>1</v>
      </c>
      <c r="V63" s="296">
        <f t="shared" si="71"/>
        <v>0.17864505379684278</v>
      </c>
      <c r="W63" s="296">
        <f t="shared" si="71"/>
        <v>0.23410804552257772</v>
      </c>
      <c r="X63" s="296">
        <f t="shared" si="71"/>
        <v>0.18951738160458614</v>
      </c>
      <c r="Y63" s="296">
        <f t="shared" si="71"/>
        <v>0.35858913896811723</v>
      </c>
      <c r="Z63" s="296">
        <f t="shared" si="71"/>
        <v>3.9140380107876085E-2</v>
      </c>
    </row>
    <row r="64" spans="14:26" ht="12.75">
      <c r="N64" s="35" t="s">
        <v>10</v>
      </c>
      <c r="O64" s="296">
        <f t="shared" ref="O64:T64" si="72">O32/$O32</f>
        <v>1</v>
      </c>
      <c r="P64" s="296">
        <f t="shared" si="72"/>
        <v>0.91621097195272538</v>
      </c>
      <c r="Q64" s="296" t="e">
        <f t="shared" si="72"/>
        <v>#VALUE!</v>
      </c>
      <c r="R64" s="296" t="e">
        <f t="shared" si="72"/>
        <v>#VALUE!</v>
      </c>
      <c r="S64" s="296" t="e">
        <f t="shared" si="72"/>
        <v>#VALUE!</v>
      </c>
      <c r="T64" s="296">
        <f t="shared" si="72"/>
        <v>4.3041100723231612E-3</v>
      </c>
      <c r="U64" s="296">
        <f t="shared" ref="U64:Z64" si="73">U32/$U32</f>
        <v>1</v>
      </c>
      <c r="V64" s="296">
        <f t="shared" si="73"/>
        <v>0.94150039333476365</v>
      </c>
      <c r="W64" s="296" t="e">
        <f t="shared" si="73"/>
        <v>#VALUE!</v>
      </c>
      <c r="X64" s="296">
        <f t="shared" si="73"/>
        <v>1.8951584066366302E-2</v>
      </c>
      <c r="Y64" s="296">
        <f t="shared" si="73"/>
        <v>5.5424443967675031E-3</v>
      </c>
      <c r="Z64" s="296">
        <f t="shared" si="73"/>
        <v>7.1872988629049558E-3</v>
      </c>
    </row>
    <row r="65" spans="2:26" ht="12.75">
      <c r="N65" s="35" t="s">
        <v>8</v>
      </c>
      <c r="O65" s="296">
        <f t="shared" ref="O65:T65" si="74">O33/$O33</f>
        <v>1</v>
      </c>
      <c r="P65" s="296">
        <f t="shared" si="74"/>
        <v>0.93523161138966837</v>
      </c>
      <c r="Q65" s="296">
        <f t="shared" si="74"/>
        <v>3.3419200515203092E-2</v>
      </c>
      <c r="R65" s="296">
        <f t="shared" si="74"/>
        <v>2.456414738488431E-2</v>
      </c>
      <c r="S65" s="296">
        <f t="shared" si="74"/>
        <v>4.8530291181747088E-3</v>
      </c>
      <c r="T65" s="296" t="e">
        <f t="shared" si="74"/>
        <v>#VALUE!</v>
      </c>
      <c r="U65" s="296">
        <f t="shared" ref="U65:Z65" si="75">U33/$U33</f>
        <v>1</v>
      </c>
      <c r="V65" s="296">
        <f t="shared" si="75"/>
        <v>0.92126830900097967</v>
      </c>
      <c r="W65" s="296">
        <f t="shared" si="75"/>
        <v>4.2794676351819549E-2</v>
      </c>
      <c r="X65" s="296">
        <f t="shared" si="75"/>
        <v>2.8099686984779337E-2</v>
      </c>
      <c r="Y65" s="296">
        <f t="shared" si="75"/>
        <v>4.7310697474373369E-3</v>
      </c>
      <c r="Z65" s="296" t="e">
        <f t="shared" si="75"/>
        <v>#VALUE!</v>
      </c>
    </row>
    <row r="66" spans="2:26" ht="12.75">
      <c r="N66" s="35" t="s">
        <v>13</v>
      </c>
      <c r="O66" s="296">
        <f t="shared" ref="O66:T66" si="76">O34/$O34</f>
        <v>1</v>
      </c>
      <c r="P66" s="296">
        <f t="shared" si="76"/>
        <v>0.95498218516121325</v>
      </c>
      <c r="Q66" s="296">
        <f t="shared" si="76"/>
        <v>2.0831107787629526E-2</v>
      </c>
      <c r="R66" s="296">
        <f t="shared" si="76"/>
        <v>2.0077040537398595E-2</v>
      </c>
      <c r="S66" s="296">
        <f t="shared" si="76"/>
        <v>2.7083582070794349E-3</v>
      </c>
      <c r="T66" s="296">
        <f t="shared" si="76"/>
        <v>1.4013083066791506E-3</v>
      </c>
      <c r="U66" s="296">
        <f t="shared" ref="U66:Z66" si="77">U34/$U34</f>
        <v>1</v>
      </c>
      <c r="V66" s="296">
        <f t="shared" si="77"/>
        <v>0.95719083533087779</v>
      </c>
      <c r="W66" s="296">
        <f t="shared" si="77"/>
        <v>1.9955956580203847E-2</v>
      </c>
      <c r="X66" s="296">
        <f t="shared" si="77"/>
        <v>1.938430157400009E-2</v>
      </c>
      <c r="Y66" s="296" t="e">
        <f t="shared" si="77"/>
        <v>#VALUE!</v>
      </c>
      <c r="Z66" s="296">
        <f t="shared" si="77"/>
        <v>2.0072886013290979E-3</v>
      </c>
    </row>
    <row r="67" spans="2:26" ht="12.75">
      <c r="N67" s="35" t="s">
        <v>30</v>
      </c>
      <c r="O67" s="296">
        <f t="shared" ref="O67:T67" si="78">O35/$O35</f>
        <v>1</v>
      </c>
      <c r="P67" s="296">
        <f t="shared" si="78"/>
        <v>0.88686849751616836</v>
      </c>
      <c r="Q67" s="296">
        <f t="shared" si="78"/>
        <v>6.1205361327209676E-2</v>
      </c>
      <c r="R67" s="296">
        <f t="shared" si="78"/>
        <v>5.127003467991377E-2</v>
      </c>
      <c r="S67" s="296" t="e">
        <f t="shared" si="78"/>
        <v>#VALUE!</v>
      </c>
      <c r="T67" s="296" t="e">
        <f t="shared" si="78"/>
        <v>#VALUE!</v>
      </c>
      <c r="U67" s="296">
        <f t="shared" ref="U67:Z67" si="79">U35/$U35</f>
        <v>1</v>
      </c>
      <c r="V67" s="296">
        <f t="shared" si="79"/>
        <v>0.87636193593640399</v>
      </c>
      <c r="W67" s="296">
        <f t="shared" si="79"/>
        <v>7.2761281271919567E-2</v>
      </c>
      <c r="X67" s="296">
        <f t="shared" si="79"/>
        <v>5.0689735796118775E-2</v>
      </c>
      <c r="Y67" s="296" t="e">
        <f t="shared" si="79"/>
        <v>#VALUE!</v>
      </c>
      <c r="Z67" s="296">
        <f t="shared" si="79"/>
        <v>1.8704699555763385E-4</v>
      </c>
    </row>
    <row r="68" spans="2:26" ht="12.75">
      <c r="N68" s="35" t="s">
        <v>33</v>
      </c>
      <c r="O68" s="296">
        <f t="shared" ref="O68:T68" si="80">O36/$O36</f>
        <v>1</v>
      </c>
      <c r="P68" s="296">
        <f t="shared" si="80"/>
        <v>0.85728000000000004</v>
      </c>
      <c r="Q68" s="296">
        <f t="shared" si="80"/>
        <v>4.1919999999999999E-2</v>
      </c>
      <c r="R68" s="296">
        <f t="shared" si="80"/>
        <v>6.8559999999999996E-2</v>
      </c>
      <c r="S68" s="296" t="e">
        <f t="shared" si="80"/>
        <v>#VALUE!</v>
      </c>
      <c r="T68" s="296">
        <f t="shared" si="80"/>
        <v>1.592E-2</v>
      </c>
      <c r="U68" s="296">
        <f t="shared" ref="U68:Z68" si="81">U36/$U36</f>
        <v>1</v>
      </c>
      <c r="V68" s="296">
        <f t="shared" si="81"/>
        <v>0.85695153595044782</v>
      </c>
      <c r="W68" s="296">
        <f t="shared" si="81"/>
        <v>4.0763371557713236E-2</v>
      </c>
      <c r="X68" s="296">
        <f t="shared" si="81"/>
        <v>7.8429731313300416E-2</v>
      </c>
      <c r="Y68" s="296">
        <f t="shared" si="81"/>
        <v>1.1132501883317988E-2</v>
      </c>
      <c r="Z68" s="296">
        <f t="shared" si="81"/>
        <v>1.2722859295220558E-2</v>
      </c>
    </row>
    <row r="69" spans="2:26"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</row>
    <row r="70" spans="2:26"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</row>
    <row r="76" spans="2:26">
      <c r="B76" s="2" t="s">
        <v>53</v>
      </c>
    </row>
    <row r="77" spans="2:26">
      <c r="B77" s="15" t="s">
        <v>38</v>
      </c>
    </row>
  </sheetData>
  <sortState ref="I9:O35">
    <sortCondition descending="1" ref="M9"/>
  </sortState>
  <mergeCells count="10">
    <mergeCell ref="B37:L37"/>
    <mergeCell ref="B38:L38"/>
    <mergeCell ref="B39:L39"/>
    <mergeCell ref="B40:L40"/>
    <mergeCell ref="O4:T4"/>
    <mergeCell ref="U4:Z4"/>
    <mergeCell ref="B2:L2"/>
    <mergeCell ref="B3:L3"/>
    <mergeCell ref="C4:G4"/>
    <mergeCell ref="H4:L4"/>
  </mergeCells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  <ignoredErrors>
    <ignoredError sqref="E9:F15 F8 E16:F34 K3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showGridLines="0" topLeftCell="K1" zoomScaleNormal="100" workbookViewId="0">
      <selection activeCell="J27" sqref="J27"/>
    </sheetView>
  </sheetViews>
  <sheetFormatPr defaultColWidth="9.140625" defaultRowHeight="12"/>
  <cols>
    <col min="1" max="2" width="9.28515625" style="2" customWidth="1"/>
    <col min="3" max="3" width="21" style="2" customWidth="1"/>
    <col min="4" max="7" width="12.42578125" style="2" customWidth="1"/>
    <col min="8" max="16384" width="9.140625" style="2"/>
  </cols>
  <sheetData>
    <row r="1" spans="1:39">
      <c r="A1" s="17"/>
      <c r="C1" s="22" t="s">
        <v>42</v>
      </c>
    </row>
    <row r="2" spans="1:39" s="3" customFormat="1">
      <c r="A2" s="1"/>
      <c r="C2" s="22" t="s">
        <v>34</v>
      </c>
    </row>
    <row r="3" spans="1:39" s="24" customFormat="1" ht="15.75">
      <c r="C3" s="34" t="s">
        <v>286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9" s="25" customFormat="1" ht="12.75">
      <c r="C4" s="248" t="s">
        <v>295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D5" s="11"/>
      <c r="F5" s="10"/>
      <c r="G5" s="10"/>
      <c r="H5" s="10"/>
      <c r="J5" s="10"/>
      <c r="K5" s="10"/>
      <c r="L5" s="10"/>
      <c r="M5" s="10"/>
      <c r="N5" s="10"/>
      <c r="O5" s="10"/>
    </row>
    <row r="6" spans="1:39">
      <c r="C6" s="185" t="s">
        <v>191</v>
      </c>
      <c r="D6" s="315"/>
      <c r="E6" s="315"/>
      <c r="F6" s="10"/>
      <c r="G6" s="10"/>
      <c r="H6" s="10"/>
      <c r="J6" s="10"/>
      <c r="K6" s="10"/>
      <c r="L6" s="10"/>
      <c r="M6" s="10"/>
      <c r="N6" s="10"/>
      <c r="O6" s="10"/>
    </row>
    <row r="7" spans="1:39">
      <c r="C7" s="288"/>
      <c r="D7" s="289"/>
      <c r="E7" s="289"/>
      <c r="F7" s="10"/>
      <c r="G7" s="10"/>
      <c r="H7" s="10"/>
      <c r="J7" s="10"/>
      <c r="K7" s="10"/>
      <c r="L7" s="10"/>
      <c r="M7" s="10"/>
      <c r="N7" s="10"/>
      <c r="O7" s="10"/>
    </row>
    <row r="8" spans="1:39" ht="12.75">
      <c r="C8" s="35" t="s">
        <v>82</v>
      </c>
      <c r="D8" s="35" t="s">
        <v>103</v>
      </c>
      <c r="E8" s="35" t="s">
        <v>83</v>
      </c>
      <c r="F8" s="35" t="s">
        <v>84</v>
      </c>
      <c r="G8" s="35" t="s">
        <v>85</v>
      </c>
      <c r="H8" s="35" t="s">
        <v>86</v>
      </c>
      <c r="I8" s="35" t="s">
        <v>87</v>
      </c>
      <c r="J8" s="35" t="s">
        <v>88</v>
      </c>
      <c r="K8" s="35" t="s">
        <v>89</v>
      </c>
      <c r="L8" s="35" t="s">
        <v>90</v>
      </c>
      <c r="M8" s="35" t="s">
        <v>91</v>
      </c>
      <c r="N8" s="35" t="s">
        <v>58</v>
      </c>
      <c r="O8" s="10"/>
    </row>
    <row r="9" spans="1:39" ht="12.75">
      <c r="A9" s="12"/>
      <c r="B9" s="13"/>
      <c r="C9" s="35" t="s">
        <v>77</v>
      </c>
      <c r="D9" s="77">
        <v>122349</v>
      </c>
      <c r="E9" s="77">
        <v>112201</v>
      </c>
      <c r="F9" s="77">
        <v>113561</v>
      </c>
      <c r="G9" s="37" t="s">
        <v>0</v>
      </c>
      <c r="H9" s="37" t="s">
        <v>0</v>
      </c>
      <c r="I9" s="77">
        <v>111061</v>
      </c>
      <c r="J9" s="37" t="s">
        <v>0</v>
      </c>
      <c r="K9" s="37" t="s">
        <v>0</v>
      </c>
      <c r="L9" s="37" t="s">
        <v>0</v>
      </c>
      <c r="M9" s="77">
        <v>124608</v>
      </c>
      <c r="N9" s="37" t="s">
        <v>0</v>
      </c>
      <c r="O9" s="10"/>
    </row>
    <row r="10" spans="1:39" ht="12.75">
      <c r="A10" s="12"/>
      <c r="B10" s="13"/>
      <c r="C10" s="35" t="s">
        <v>92</v>
      </c>
      <c r="D10" s="77">
        <v>23939</v>
      </c>
      <c r="E10" s="77">
        <v>19169</v>
      </c>
      <c r="F10" s="77">
        <v>11601</v>
      </c>
      <c r="G10" s="77">
        <v>12674</v>
      </c>
      <c r="H10" s="77">
        <v>15973</v>
      </c>
      <c r="I10" s="37" t="s">
        <v>0</v>
      </c>
      <c r="J10" s="77">
        <v>16702</v>
      </c>
      <c r="K10" s="37" t="s">
        <v>0</v>
      </c>
      <c r="L10" s="77">
        <v>24461</v>
      </c>
      <c r="M10" s="77">
        <v>25539</v>
      </c>
      <c r="N10" s="77">
        <v>23361</v>
      </c>
      <c r="O10" s="10"/>
    </row>
    <row r="11" spans="1:39" ht="12.75">
      <c r="A11" s="12"/>
      <c r="B11" s="13"/>
      <c r="C11" s="35" t="s">
        <v>93</v>
      </c>
      <c r="D11" s="77">
        <v>17428</v>
      </c>
      <c r="E11" s="77">
        <v>18184</v>
      </c>
      <c r="F11" s="77">
        <v>18466</v>
      </c>
      <c r="G11" s="77">
        <v>10515</v>
      </c>
      <c r="H11" s="77">
        <v>10118</v>
      </c>
      <c r="I11" s="77">
        <v>15162</v>
      </c>
      <c r="J11" s="77">
        <v>14437</v>
      </c>
      <c r="K11" s="77">
        <v>13274</v>
      </c>
      <c r="L11" s="77">
        <v>13512</v>
      </c>
      <c r="M11" s="77">
        <v>16666</v>
      </c>
      <c r="N11" s="77">
        <v>18355</v>
      </c>
      <c r="O11" s="10"/>
    </row>
    <row r="12" spans="1:39" ht="12.75">
      <c r="A12" s="12"/>
      <c r="B12" s="13"/>
      <c r="C12" s="35" t="s">
        <v>94</v>
      </c>
      <c r="D12" s="77">
        <v>14596</v>
      </c>
      <c r="E12" s="77">
        <v>14607</v>
      </c>
      <c r="F12" s="77">
        <v>17481</v>
      </c>
      <c r="G12" s="77">
        <v>15736</v>
      </c>
      <c r="H12" s="77">
        <v>9168</v>
      </c>
      <c r="I12" s="77">
        <v>8631</v>
      </c>
      <c r="J12" s="77">
        <v>13251</v>
      </c>
      <c r="K12" s="77">
        <v>11259</v>
      </c>
      <c r="L12" s="77">
        <v>11418</v>
      </c>
      <c r="M12" s="77">
        <v>11611</v>
      </c>
      <c r="N12" s="77">
        <v>13534</v>
      </c>
      <c r="O12" s="10"/>
    </row>
    <row r="13" spans="1:39" ht="12.75">
      <c r="A13" s="12"/>
      <c r="B13" s="13"/>
      <c r="C13" s="35" t="s">
        <v>95</v>
      </c>
      <c r="D13" s="77">
        <v>12477</v>
      </c>
      <c r="E13" s="77">
        <v>11536</v>
      </c>
      <c r="F13" s="77">
        <v>13802</v>
      </c>
      <c r="G13" s="77">
        <v>15194</v>
      </c>
      <c r="H13" s="77">
        <v>13117</v>
      </c>
      <c r="I13" s="77">
        <v>6716</v>
      </c>
      <c r="J13" s="77">
        <v>7933</v>
      </c>
      <c r="K13" s="77">
        <v>10486</v>
      </c>
      <c r="L13" s="77">
        <v>9800</v>
      </c>
      <c r="M13" s="77">
        <v>10113</v>
      </c>
      <c r="N13" s="77">
        <v>9479</v>
      </c>
      <c r="O13" s="10"/>
    </row>
    <row r="14" spans="1:39" ht="12.75">
      <c r="A14" s="12"/>
      <c r="B14" s="13"/>
      <c r="C14" s="35" t="s">
        <v>98</v>
      </c>
      <c r="D14" s="77">
        <v>9707</v>
      </c>
      <c r="E14" s="77">
        <v>9686</v>
      </c>
      <c r="F14" s="77">
        <v>10649</v>
      </c>
      <c r="G14" s="77">
        <v>12010</v>
      </c>
      <c r="H14" s="77">
        <v>13044</v>
      </c>
      <c r="I14" s="77">
        <v>12467</v>
      </c>
      <c r="J14" s="77">
        <v>6057</v>
      </c>
      <c r="K14" s="77">
        <v>6461</v>
      </c>
      <c r="L14" s="77">
        <v>9730</v>
      </c>
      <c r="M14" s="77">
        <v>9135</v>
      </c>
      <c r="N14" s="77">
        <v>8326</v>
      </c>
      <c r="O14" s="10"/>
    </row>
    <row r="15" spans="1:39" ht="12.75">
      <c r="A15" s="12"/>
      <c r="B15" s="13"/>
      <c r="C15" s="35" t="s">
        <v>99</v>
      </c>
      <c r="D15" s="77">
        <v>8250</v>
      </c>
      <c r="E15" s="77">
        <v>7022</v>
      </c>
      <c r="F15" s="77">
        <v>8711</v>
      </c>
      <c r="G15" s="77">
        <v>9906</v>
      </c>
      <c r="H15" s="77">
        <v>10566</v>
      </c>
      <c r="I15" s="77">
        <v>12452</v>
      </c>
      <c r="J15" s="77">
        <v>11065</v>
      </c>
      <c r="K15" s="77">
        <v>5693</v>
      </c>
      <c r="L15" s="77">
        <v>6302</v>
      </c>
      <c r="M15" s="77">
        <v>8599</v>
      </c>
      <c r="N15" s="77">
        <v>7865</v>
      </c>
      <c r="O15" s="10"/>
    </row>
    <row r="16" spans="1:39" ht="12.75">
      <c r="A16" s="12"/>
      <c r="B16" s="13"/>
      <c r="C16" s="35" t="s">
        <v>100</v>
      </c>
      <c r="D16" s="77">
        <v>7844</v>
      </c>
      <c r="E16" s="77">
        <v>6418</v>
      </c>
      <c r="F16" s="77">
        <v>6180</v>
      </c>
      <c r="G16" s="77">
        <v>7912</v>
      </c>
      <c r="H16" s="77">
        <v>8125</v>
      </c>
      <c r="I16" s="77">
        <v>9240</v>
      </c>
      <c r="J16" s="77">
        <v>10345</v>
      </c>
      <c r="K16" s="77">
        <v>9835</v>
      </c>
      <c r="L16" s="77">
        <v>5018</v>
      </c>
      <c r="M16" s="77">
        <v>5400</v>
      </c>
      <c r="N16" s="77">
        <v>7608</v>
      </c>
      <c r="O16" s="10"/>
    </row>
    <row r="17" spans="1:15" ht="12.75">
      <c r="A17" s="12"/>
      <c r="B17" s="13"/>
      <c r="C17" s="35" t="s">
        <v>101</v>
      </c>
      <c r="D17" s="77">
        <v>6709</v>
      </c>
      <c r="E17" s="77">
        <v>5802</v>
      </c>
      <c r="F17" s="77">
        <v>5413</v>
      </c>
      <c r="G17" s="77">
        <v>5651</v>
      </c>
      <c r="H17" s="77">
        <v>6078</v>
      </c>
      <c r="I17" s="77">
        <v>6827</v>
      </c>
      <c r="J17" s="77">
        <v>7477</v>
      </c>
      <c r="K17" s="77">
        <v>9053</v>
      </c>
      <c r="L17" s="77">
        <v>8549</v>
      </c>
      <c r="M17" s="77">
        <v>4258</v>
      </c>
      <c r="N17" s="77">
        <v>4725</v>
      </c>
      <c r="O17" s="10"/>
    </row>
    <row r="18" spans="1:15" ht="12.75">
      <c r="A18" s="12"/>
      <c r="B18" s="13"/>
      <c r="C18" s="35" t="s">
        <v>102</v>
      </c>
      <c r="D18" s="77">
        <v>5229</v>
      </c>
      <c r="E18" s="77">
        <v>4918</v>
      </c>
      <c r="F18" s="77">
        <v>4988</v>
      </c>
      <c r="G18" s="77">
        <v>5231</v>
      </c>
      <c r="H18" s="77">
        <v>4482</v>
      </c>
      <c r="I18" s="77">
        <v>5172</v>
      </c>
      <c r="J18" s="77">
        <v>5527</v>
      </c>
      <c r="K18" s="77">
        <v>6311</v>
      </c>
      <c r="L18" s="77">
        <v>8045</v>
      </c>
      <c r="M18" s="77">
        <v>7025</v>
      </c>
      <c r="N18" s="77">
        <v>3441</v>
      </c>
      <c r="O18" s="10"/>
    </row>
    <row r="19" spans="1:15" ht="12.75">
      <c r="A19" s="12"/>
      <c r="B19" s="13"/>
      <c r="C19" s="35" t="s">
        <v>97</v>
      </c>
      <c r="D19" s="77">
        <v>11271</v>
      </c>
      <c r="E19" s="77">
        <v>10724</v>
      </c>
      <c r="F19" s="77">
        <v>12184</v>
      </c>
      <c r="G19" s="77">
        <v>13872</v>
      </c>
      <c r="H19" s="77">
        <v>13722</v>
      </c>
      <c r="I19" s="77">
        <v>13524</v>
      </c>
      <c r="J19" s="77">
        <v>13599</v>
      </c>
      <c r="K19" s="77">
        <v>15203</v>
      </c>
      <c r="L19" s="77">
        <v>16397</v>
      </c>
      <c r="M19" s="77">
        <v>19294</v>
      </c>
      <c r="N19" s="77">
        <v>19737</v>
      </c>
      <c r="O19" s="10"/>
    </row>
    <row r="20" spans="1:15" ht="12.75">
      <c r="A20" s="12"/>
      <c r="B20" s="13"/>
      <c r="C20" s="35" t="s">
        <v>247</v>
      </c>
      <c r="D20" s="77">
        <v>4891</v>
      </c>
      <c r="E20" s="77">
        <v>4134</v>
      </c>
      <c r="F20" s="77">
        <v>4085</v>
      </c>
      <c r="G20" s="77">
        <v>4037</v>
      </c>
      <c r="H20" s="77">
        <v>4055</v>
      </c>
      <c r="I20" s="77">
        <v>4586</v>
      </c>
      <c r="J20" s="77">
        <v>5537</v>
      </c>
      <c r="K20" s="77">
        <v>5893</v>
      </c>
      <c r="L20" s="77">
        <v>6202</v>
      </c>
      <c r="M20" s="77">
        <v>6491</v>
      </c>
      <c r="N20" s="77">
        <v>6803</v>
      </c>
      <c r="O20" s="10"/>
    </row>
    <row r="21" spans="1:15" ht="12.75">
      <c r="A21" s="12"/>
      <c r="B21" s="13"/>
      <c r="C21" s="35" t="s">
        <v>96</v>
      </c>
      <c r="D21" s="77">
        <v>6</v>
      </c>
      <c r="E21" s="77">
        <v>3</v>
      </c>
      <c r="F21" s="77">
        <v>2</v>
      </c>
      <c r="G21" s="37" t="s">
        <v>0</v>
      </c>
      <c r="H21" s="37" t="s">
        <v>0</v>
      </c>
      <c r="I21" s="37" t="s">
        <v>0</v>
      </c>
      <c r="J21" s="37" t="s">
        <v>0</v>
      </c>
      <c r="K21" s="77">
        <v>203</v>
      </c>
      <c r="L21" s="37" t="s">
        <v>0</v>
      </c>
      <c r="M21" s="77">
        <v>475</v>
      </c>
      <c r="N21" s="37" t="s">
        <v>0</v>
      </c>
      <c r="O21" s="10"/>
    </row>
    <row r="22" spans="1:15">
      <c r="A22" s="12"/>
      <c r="B22" s="13"/>
      <c r="D22" s="19"/>
      <c r="E22" s="19"/>
      <c r="F22" s="10"/>
      <c r="G22" s="10"/>
      <c r="H22" s="10"/>
      <c r="J22" s="10"/>
      <c r="K22" s="10"/>
      <c r="L22" s="10"/>
      <c r="M22" s="10"/>
      <c r="N22" s="10"/>
      <c r="O22" s="10"/>
    </row>
    <row r="23" spans="1:15" ht="12.75">
      <c r="A23" s="12"/>
      <c r="B23" s="13"/>
      <c r="D23" s="35" t="s">
        <v>103</v>
      </c>
      <c r="E23" s="35" t="s">
        <v>86</v>
      </c>
      <c r="F23" s="35" t="s">
        <v>58</v>
      </c>
      <c r="G23" s="10"/>
      <c r="H23" s="10" t="s">
        <v>297</v>
      </c>
      <c r="I23" s="2">
        <v>2008</v>
      </c>
      <c r="J23" s="10">
        <v>2012</v>
      </c>
      <c r="K23" s="10">
        <v>2018</v>
      </c>
      <c r="L23" s="10"/>
      <c r="M23" s="10"/>
      <c r="N23" s="10"/>
      <c r="O23" s="10"/>
    </row>
    <row r="24" spans="1:15" ht="12.75">
      <c r="A24" s="12"/>
      <c r="B24" s="13"/>
      <c r="C24" s="35" t="s">
        <v>248</v>
      </c>
      <c r="D24" s="77">
        <v>23939</v>
      </c>
      <c r="E24" s="77">
        <v>15973</v>
      </c>
      <c r="F24" s="77">
        <v>23361</v>
      </c>
      <c r="H24" s="84">
        <f t="shared" ref="H24:H34" si="0">F24/SUM($F$24:$F$34)</f>
        <v>0.18956619114854667</v>
      </c>
      <c r="J24" s="10"/>
      <c r="K24" s="10"/>
      <c r="L24" s="10"/>
      <c r="M24" s="10"/>
      <c r="N24" s="10"/>
      <c r="O24" s="10"/>
    </row>
    <row r="25" spans="1:15" ht="12.75">
      <c r="A25" s="12"/>
      <c r="B25" s="13"/>
      <c r="C25" s="35" t="s">
        <v>93</v>
      </c>
      <c r="D25" s="77">
        <v>17428</v>
      </c>
      <c r="E25" s="77">
        <v>10118</v>
      </c>
      <c r="F25" s="77">
        <v>18355</v>
      </c>
      <c r="H25" s="84">
        <f t="shared" si="0"/>
        <v>0.14894428485645195</v>
      </c>
      <c r="L25" s="10"/>
      <c r="M25" s="10"/>
      <c r="N25" s="10"/>
      <c r="O25" s="10"/>
    </row>
    <row r="26" spans="1:15" ht="12.75">
      <c r="A26" s="12"/>
      <c r="B26" s="13"/>
      <c r="C26" s="35" t="s">
        <v>94</v>
      </c>
      <c r="D26" s="77">
        <v>14596</v>
      </c>
      <c r="E26" s="77">
        <v>9168</v>
      </c>
      <c r="F26" s="77">
        <v>13534</v>
      </c>
      <c r="H26" s="84">
        <f t="shared" si="0"/>
        <v>0.10982358764626646</v>
      </c>
      <c r="I26" s="12">
        <f>SUM(D24:D26)</f>
        <v>55963</v>
      </c>
      <c r="J26" s="12">
        <f t="shared" ref="J26:K26" si="1">SUM(E24:E26)</f>
        <v>35259</v>
      </c>
      <c r="K26" s="12">
        <f t="shared" si="1"/>
        <v>55250</v>
      </c>
      <c r="L26" s="10" t="s">
        <v>299</v>
      </c>
      <c r="M26" s="10"/>
      <c r="N26" s="10"/>
      <c r="O26" s="10"/>
    </row>
    <row r="27" spans="1:15" ht="12.75">
      <c r="A27" s="12"/>
      <c r="B27" s="13"/>
      <c r="C27" s="35" t="s">
        <v>95</v>
      </c>
      <c r="D27" s="77">
        <v>12477</v>
      </c>
      <c r="E27" s="77">
        <v>13117</v>
      </c>
      <c r="F27" s="77">
        <v>9479</v>
      </c>
      <c r="H27" s="84">
        <f t="shared" si="0"/>
        <v>7.6918707499553693E-2</v>
      </c>
      <c r="I27" s="309">
        <f>K26/I26-1</f>
        <v>-1.274056072762364E-2</v>
      </c>
      <c r="J27" s="309">
        <f>K26/J26-1</f>
        <v>0.56697580759522381</v>
      </c>
      <c r="K27" s="10"/>
      <c r="L27" s="10"/>
      <c r="M27" s="10"/>
      <c r="N27" s="10"/>
      <c r="O27" s="10"/>
    </row>
    <row r="28" spans="1:15" ht="12.75">
      <c r="A28" s="12"/>
      <c r="B28" s="13"/>
      <c r="C28" s="35" t="s">
        <v>98</v>
      </c>
      <c r="D28" s="77">
        <v>9707</v>
      </c>
      <c r="E28" s="77">
        <v>13044</v>
      </c>
      <c r="F28" s="77">
        <v>8326</v>
      </c>
      <c r="G28" s="310">
        <f>SUM(H24:H28)</f>
        <v>0.59281529448041925</v>
      </c>
      <c r="H28" s="84">
        <f t="shared" si="0"/>
        <v>6.7562523329600596E-2</v>
      </c>
      <c r="J28" s="10"/>
      <c r="K28" s="10"/>
      <c r="L28" s="10"/>
      <c r="M28" s="10"/>
      <c r="N28" s="10"/>
      <c r="O28" s="10"/>
    </row>
    <row r="29" spans="1:15" ht="12.75">
      <c r="A29" s="12"/>
      <c r="B29" s="13"/>
      <c r="C29" s="35" t="s">
        <v>99</v>
      </c>
      <c r="D29" s="77">
        <v>8250</v>
      </c>
      <c r="E29" s="77">
        <v>10566</v>
      </c>
      <c r="F29" s="77">
        <v>7865</v>
      </c>
      <c r="G29" s="10"/>
      <c r="H29" s="84">
        <f t="shared" si="0"/>
        <v>6.3821672590356551E-2</v>
      </c>
      <c r="J29" s="10"/>
      <c r="K29" s="10"/>
      <c r="L29" s="10"/>
      <c r="M29" s="10"/>
      <c r="N29" s="10"/>
      <c r="O29" s="10"/>
    </row>
    <row r="30" spans="1:15" ht="12.75">
      <c r="A30" s="12"/>
      <c r="B30" s="13"/>
      <c r="C30" s="35" t="s">
        <v>100</v>
      </c>
      <c r="D30" s="77">
        <v>7844</v>
      </c>
      <c r="E30" s="77">
        <v>8125</v>
      </c>
      <c r="F30" s="77">
        <v>7608</v>
      </c>
      <c r="G30" s="10"/>
      <c r="H30" s="84">
        <f t="shared" si="0"/>
        <v>6.1736209163055653E-2</v>
      </c>
      <c r="J30" s="10"/>
      <c r="K30" s="10"/>
      <c r="L30" s="10"/>
      <c r="M30" s="10"/>
      <c r="N30" s="10"/>
      <c r="O30" s="10"/>
    </row>
    <row r="31" spans="1:15" ht="12.75">
      <c r="A31" s="12"/>
      <c r="B31" s="13"/>
      <c r="C31" s="35" t="s">
        <v>101</v>
      </c>
      <c r="D31" s="77">
        <v>6709</v>
      </c>
      <c r="E31" s="77">
        <v>6078</v>
      </c>
      <c r="F31" s="77">
        <v>4725</v>
      </c>
      <c r="G31" s="10"/>
      <c r="H31" s="84">
        <f t="shared" si="0"/>
        <v>3.8341691416329912E-2</v>
      </c>
      <c r="I31" s="12">
        <f>SUM(D27:D32)</f>
        <v>50216</v>
      </c>
      <c r="J31" s="12">
        <f>SUM(E27:E32)</f>
        <v>55412</v>
      </c>
      <c r="K31" s="12">
        <f t="shared" ref="K31" si="2">SUM(F27:F32)</f>
        <v>41444</v>
      </c>
      <c r="L31" s="312" t="s">
        <v>300</v>
      </c>
      <c r="M31" s="10"/>
      <c r="N31" s="10"/>
      <c r="O31" s="10"/>
    </row>
    <row r="32" spans="1:15" ht="12.75">
      <c r="A32" s="12"/>
      <c r="B32" s="13"/>
      <c r="C32" s="35" t="s">
        <v>102</v>
      </c>
      <c r="D32" s="77">
        <v>5229</v>
      </c>
      <c r="E32" s="77">
        <v>4482</v>
      </c>
      <c r="F32" s="77">
        <v>3441</v>
      </c>
      <c r="G32" s="10"/>
      <c r="H32" s="84">
        <f t="shared" si="0"/>
        <v>2.792248892351137E-2</v>
      </c>
      <c r="I32" s="84">
        <f>K31/I31-1</f>
        <v>-0.1746853592480484</v>
      </c>
      <c r="J32" s="84">
        <f>K31/J31-1</f>
        <v>-0.25207536273731324</v>
      </c>
      <c r="K32" s="310"/>
      <c r="L32" s="310"/>
      <c r="M32" s="84">
        <f>J31/I31-1</f>
        <v>0.10347299665445275</v>
      </c>
      <c r="N32" s="10"/>
      <c r="O32" s="10"/>
    </row>
    <row r="33" spans="1:15" ht="12.75">
      <c r="A33" s="12"/>
      <c r="B33" s="13"/>
      <c r="C33" s="35" t="s">
        <v>249</v>
      </c>
      <c r="D33" s="77">
        <v>11271</v>
      </c>
      <c r="E33" s="77">
        <v>13722</v>
      </c>
      <c r="F33" s="77">
        <v>19737</v>
      </c>
      <c r="G33" s="10"/>
      <c r="H33" s="84">
        <f t="shared" si="0"/>
        <v>0.16015872243049808</v>
      </c>
      <c r="I33" s="12">
        <f>SUM(D33:D34)</f>
        <v>16162</v>
      </c>
      <c r="J33" s="12">
        <f t="shared" ref="J33:K33" si="3">SUM(E33:E34)</f>
        <v>17777</v>
      </c>
      <c r="K33" s="12">
        <f t="shared" si="3"/>
        <v>26540</v>
      </c>
      <c r="L33" s="10" t="s">
        <v>298</v>
      </c>
      <c r="M33" s="84"/>
      <c r="N33" s="10"/>
      <c r="O33" s="10"/>
    </row>
    <row r="34" spans="1:15" ht="12.75">
      <c r="A34" s="12"/>
      <c r="B34" s="13"/>
      <c r="C34" s="35" t="s">
        <v>250</v>
      </c>
      <c r="D34" s="77">
        <v>4891</v>
      </c>
      <c r="E34" s="77">
        <v>4055</v>
      </c>
      <c r="F34" s="77">
        <v>6803</v>
      </c>
      <c r="G34" s="311">
        <f>SUM(H33:H34)</f>
        <v>0.21536264342632716</v>
      </c>
      <c r="H34" s="84">
        <f t="shared" si="0"/>
        <v>5.5203920995829076E-2</v>
      </c>
      <c r="I34" s="84">
        <f>K33/I33-1</f>
        <v>0.64212349956688519</v>
      </c>
      <c r="J34" s="84">
        <f>K33/J33-1</f>
        <v>0.49294031613883105</v>
      </c>
      <c r="K34" s="10"/>
      <c r="L34" s="10"/>
      <c r="M34" s="84">
        <f>J33/I33-1</f>
        <v>9.9925751763395576E-2</v>
      </c>
      <c r="N34" s="10"/>
      <c r="O34" s="10"/>
    </row>
    <row r="35" spans="1:15">
      <c r="A35" s="12"/>
      <c r="B35" s="13"/>
      <c r="D35" s="19"/>
      <c r="E35" s="19"/>
      <c r="F35" s="10"/>
      <c r="G35" s="10"/>
      <c r="H35" s="10"/>
      <c r="I35" s="2" t="s">
        <v>130</v>
      </c>
      <c r="J35" s="10" t="s">
        <v>296</v>
      </c>
      <c r="K35" s="10"/>
      <c r="L35" s="10"/>
      <c r="M35" s="10"/>
      <c r="N35" s="10"/>
      <c r="O35" s="10"/>
    </row>
    <row r="36" spans="1:15" ht="12.75">
      <c r="A36" s="12"/>
      <c r="B36" s="13"/>
      <c r="C36" s="35" t="s">
        <v>96</v>
      </c>
      <c r="D36" s="77">
        <v>6</v>
      </c>
      <c r="E36" s="37" t="s">
        <v>0</v>
      </c>
      <c r="F36" s="37" t="s">
        <v>0</v>
      </c>
      <c r="G36" s="10"/>
      <c r="H36" s="10"/>
      <c r="J36" s="10"/>
      <c r="K36" s="10"/>
      <c r="L36" s="10"/>
      <c r="M36" s="10"/>
      <c r="N36" s="10"/>
      <c r="O36" s="10"/>
    </row>
    <row r="37" spans="1:15">
      <c r="A37" s="12"/>
      <c r="B37" s="13"/>
      <c r="D37" s="2" t="s">
        <v>130</v>
      </c>
      <c r="E37" s="19"/>
      <c r="F37" s="10" t="s">
        <v>296</v>
      </c>
      <c r="G37" s="10"/>
      <c r="H37" s="10"/>
      <c r="J37" s="10"/>
      <c r="K37" s="10"/>
      <c r="L37" s="10"/>
      <c r="M37" s="10"/>
      <c r="N37" s="10"/>
      <c r="O37" s="10"/>
    </row>
    <row r="38" spans="1:15" ht="12.75">
      <c r="A38" s="12"/>
      <c r="B38" s="13"/>
      <c r="C38" s="35" t="s">
        <v>248</v>
      </c>
      <c r="D38" s="296">
        <f t="shared" ref="D38:D48" si="4">F24/D24-1</f>
        <v>-2.4144701115334843E-2</v>
      </c>
      <c r="F38" s="309">
        <f>F24/E24-1</f>
        <v>0.46253052025292685</v>
      </c>
      <c r="G38" s="10"/>
      <c r="H38" s="10"/>
      <c r="J38" s="10"/>
      <c r="K38" s="10"/>
      <c r="L38" s="10"/>
      <c r="M38" s="10"/>
      <c r="N38" s="10"/>
      <c r="O38" s="10"/>
    </row>
    <row r="39" spans="1:15" ht="12.75">
      <c r="A39" s="12"/>
      <c r="B39" s="13"/>
      <c r="C39" s="35" t="s">
        <v>93</v>
      </c>
      <c r="D39" s="296">
        <f t="shared" si="4"/>
        <v>5.319026853339448E-2</v>
      </c>
      <c r="F39" s="309">
        <f t="shared" ref="F39:F48" si="5">F25/E25-1</f>
        <v>0.81409369440600909</v>
      </c>
      <c r="G39" s="10"/>
      <c r="H39" s="10"/>
      <c r="J39" s="10"/>
      <c r="K39" s="10"/>
      <c r="L39" s="10"/>
      <c r="M39" s="10"/>
      <c r="N39" s="10"/>
      <c r="O39" s="10"/>
    </row>
    <row r="40" spans="1:15" ht="12.75">
      <c r="A40" s="12"/>
      <c r="B40" s="13"/>
      <c r="C40" s="35" t="s">
        <v>94</v>
      </c>
      <c r="D40" s="296">
        <f t="shared" si="4"/>
        <v>-7.2759660180871433E-2</v>
      </c>
      <c r="F40" s="309">
        <f t="shared" si="5"/>
        <v>0.47622164048865612</v>
      </c>
      <c r="G40" s="10"/>
      <c r="H40" s="10"/>
      <c r="J40" s="10"/>
      <c r="K40" s="10"/>
      <c r="L40" s="10"/>
      <c r="M40" s="10"/>
      <c r="N40" s="10"/>
      <c r="O40" s="10"/>
    </row>
    <row r="41" spans="1:15" ht="12.75">
      <c r="A41" s="12"/>
      <c r="B41" s="13"/>
      <c r="C41" s="35" t="s">
        <v>95</v>
      </c>
      <c r="D41" s="296">
        <f t="shared" si="4"/>
        <v>-0.24028211909914243</v>
      </c>
      <c r="F41" s="309">
        <f t="shared" si="5"/>
        <v>-0.27735000381184727</v>
      </c>
      <c r="G41" s="10"/>
      <c r="H41" s="10"/>
      <c r="J41" s="10"/>
      <c r="K41" s="10"/>
      <c r="L41" s="10"/>
      <c r="M41" s="10"/>
      <c r="N41" s="10"/>
      <c r="O41" s="10"/>
    </row>
    <row r="42" spans="1:15" ht="12.75">
      <c r="A42" s="12"/>
      <c r="B42" s="13"/>
      <c r="C42" s="35" t="s">
        <v>98</v>
      </c>
      <c r="D42" s="296">
        <f t="shared" si="4"/>
        <v>-0.14226846605542387</v>
      </c>
      <c r="F42" s="309">
        <f t="shared" si="5"/>
        <v>-0.3616988653787182</v>
      </c>
      <c r="G42" s="10"/>
      <c r="H42" s="10"/>
      <c r="J42" s="10"/>
      <c r="K42" s="10"/>
      <c r="L42" s="10"/>
      <c r="M42" s="10"/>
      <c r="N42" s="10"/>
      <c r="O42" s="10"/>
    </row>
    <row r="43" spans="1:15" ht="12.75">
      <c r="A43" s="12"/>
      <c r="B43" s="13"/>
      <c r="C43" s="35" t="s">
        <v>99</v>
      </c>
      <c r="D43" s="296">
        <f t="shared" si="4"/>
        <v>-4.6666666666666634E-2</v>
      </c>
      <c r="F43" s="309">
        <f t="shared" si="5"/>
        <v>-0.25563127011167897</v>
      </c>
      <c r="G43" s="10"/>
      <c r="H43" s="10"/>
      <c r="J43" s="10"/>
      <c r="K43" s="10"/>
      <c r="L43" s="10"/>
      <c r="M43" s="10"/>
      <c r="N43" s="10"/>
      <c r="O43" s="10"/>
    </row>
    <row r="44" spans="1:15" ht="12.75">
      <c r="C44" s="35" t="s">
        <v>100</v>
      </c>
      <c r="D44" s="296">
        <f t="shared" si="4"/>
        <v>-3.0086690464048993E-2</v>
      </c>
      <c r="F44" s="309">
        <f t="shared" si="5"/>
        <v>-6.3630769230769268E-2</v>
      </c>
      <c r="G44" s="10"/>
      <c r="H44" s="10"/>
      <c r="J44" s="10"/>
      <c r="K44" s="10"/>
      <c r="L44" s="10"/>
      <c r="M44" s="10"/>
      <c r="N44" s="10"/>
      <c r="O44" s="10"/>
    </row>
    <row r="45" spans="1:15" ht="12.75">
      <c r="C45" s="35" t="s">
        <v>101</v>
      </c>
      <c r="D45" s="296">
        <f t="shared" si="4"/>
        <v>-0.29572216425696829</v>
      </c>
      <c r="F45" s="309">
        <f t="shared" si="5"/>
        <v>-0.22260612043435346</v>
      </c>
      <c r="G45" s="10"/>
      <c r="H45" s="10"/>
      <c r="J45" s="10"/>
      <c r="K45" s="10"/>
      <c r="L45" s="10"/>
      <c r="M45" s="10"/>
      <c r="N45" s="10"/>
      <c r="O45" s="10"/>
    </row>
    <row r="46" spans="1:15" ht="12.75">
      <c r="C46" s="35" t="s">
        <v>102</v>
      </c>
      <c r="D46" s="296">
        <f t="shared" si="4"/>
        <v>-0.34193918531267931</v>
      </c>
      <c r="F46" s="309">
        <f t="shared" si="5"/>
        <v>-0.2322623828647925</v>
      </c>
      <c r="H46" s="10"/>
    </row>
    <row r="47" spans="1:15" ht="12.75">
      <c r="A47" s="8" t="s">
        <v>36</v>
      </c>
      <c r="C47" s="35" t="s">
        <v>249</v>
      </c>
      <c r="D47" s="296">
        <f t="shared" si="4"/>
        <v>0.75113122171945701</v>
      </c>
      <c r="F47" s="309">
        <f t="shared" si="5"/>
        <v>0.43834717971141224</v>
      </c>
      <c r="H47" s="10"/>
    </row>
    <row r="48" spans="1:15" ht="12.75">
      <c r="A48" s="9" t="s">
        <v>246</v>
      </c>
      <c r="C48" s="35" t="s">
        <v>250</v>
      </c>
      <c r="D48" s="296">
        <f t="shared" si="4"/>
        <v>0.39092210181966869</v>
      </c>
      <c r="F48" s="84">
        <f t="shared" si="5"/>
        <v>0.67768187422934645</v>
      </c>
    </row>
    <row r="53" spans="4:7">
      <c r="D53" s="12"/>
      <c r="F53" s="12"/>
      <c r="G53" s="12"/>
    </row>
    <row r="82" spans="3:3">
      <c r="C82" s="2" t="s">
        <v>53</v>
      </c>
    </row>
    <row r="83" spans="3:3">
      <c r="C83" s="15" t="s">
        <v>38</v>
      </c>
    </row>
  </sheetData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showGridLines="0" zoomScaleNormal="100" workbookViewId="0">
      <selection activeCell="I11" sqref="I11:I35"/>
    </sheetView>
  </sheetViews>
  <sheetFormatPr defaultColWidth="9.140625" defaultRowHeight="12"/>
  <cols>
    <col min="1" max="2" width="9.28515625" style="2" customWidth="1"/>
    <col min="3" max="3" width="21" style="2" customWidth="1"/>
    <col min="4" max="7" width="12.42578125" style="2" customWidth="1"/>
    <col min="8" max="16384" width="9.140625" style="2"/>
  </cols>
  <sheetData>
    <row r="1" spans="1:39">
      <c r="A1" s="17"/>
      <c r="C1" s="22" t="s">
        <v>42</v>
      </c>
    </row>
    <row r="2" spans="1:39" s="3" customFormat="1">
      <c r="A2" s="1"/>
      <c r="C2" s="22" t="s">
        <v>34</v>
      </c>
    </row>
    <row r="3" spans="1:39" s="24" customFormat="1" ht="15.75">
      <c r="C3" s="34" t="s">
        <v>287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9" s="25" customFormat="1" ht="12.75">
      <c r="C4" s="287" t="s">
        <v>50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D5" s="11"/>
      <c r="F5" s="10"/>
      <c r="G5" s="10"/>
      <c r="H5" s="10"/>
      <c r="J5" s="10"/>
      <c r="K5" s="10"/>
      <c r="L5" s="10"/>
      <c r="M5" s="10"/>
      <c r="N5" s="10"/>
      <c r="O5" s="10"/>
    </row>
    <row r="6" spans="1:39" ht="12.75">
      <c r="C6" s="16"/>
      <c r="D6" s="81" t="s">
        <v>105</v>
      </c>
      <c r="E6" s="81" t="s">
        <v>91</v>
      </c>
      <c r="F6" s="81" t="s">
        <v>58</v>
      </c>
      <c r="G6" s="10"/>
      <c r="H6" s="10"/>
      <c r="J6" s="10"/>
      <c r="K6" s="10"/>
      <c r="L6" s="10"/>
      <c r="M6" s="10"/>
      <c r="N6" s="10"/>
      <c r="O6" s="10"/>
    </row>
    <row r="7" spans="1:39" ht="12.75">
      <c r="A7" s="12"/>
      <c r="B7" s="13"/>
      <c r="D7" s="81" t="s">
        <v>56</v>
      </c>
      <c r="E7" s="82">
        <v>694264</v>
      </c>
      <c r="F7" s="82">
        <v>674408</v>
      </c>
      <c r="G7" s="10"/>
      <c r="H7" s="10"/>
      <c r="J7" s="10"/>
      <c r="K7" s="10"/>
      <c r="L7" s="10"/>
      <c r="M7" s="10"/>
      <c r="N7" s="10"/>
      <c r="O7" s="10"/>
    </row>
    <row r="8" spans="1:39" ht="12.75">
      <c r="A8" s="12"/>
      <c r="B8" s="13"/>
      <c r="D8" s="81"/>
      <c r="E8" s="82"/>
      <c r="F8" s="82"/>
      <c r="G8" s="10"/>
      <c r="H8" s="10"/>
      <c r="J8" s="10"/>
      <c r="K8" s="10"/>
      <c r="L8" s="10"/>
      <c r="M8" s="10"/>
      <c r="N8" s="10"/>
      <c r="O8" s="10"/>
    </row>
    <row r="9" spans="1:39" ht="12.75">
      <c r="A9" s="12"/>
      <c r="B9" s="13"/>
      <c r="D9" s="81" t="s">
        <v>18</v>
      </c>
      <c r="E9" s="83" t="s">
        <v>46</v>
      </c>
      <c r="F9" s="83" t="s">
        <v>46</v>
      </c>
      <c r="G9" s="10"/>
      <c r="H9" s="10"/>
      <c r="J9" s="10"/>
      <c r="K9" s="10"/>
      <c r="L9" s="10"/>
      <c r="M9" s="10"/>
      <c r="N9" s="10"/>
      <c r="O9" s="10"/>
    </row>
    <row r="10" spans="1:39" ht="12.75">
      <c r="A10" s="12"/>
      <c r="B10" s="13"/>
      <c r="D10" s="81" t="s">
        <v>10</v>
      </c>
      <c r="E10" s="83" t="s">
        <v>46</v>
      </c>
      <c r="F10" s="83" t="s">
        <v>46</v>
      </c>
      <c r="G10" s="10"/>
      <c r="H10" s="10"/>
      <c r="J10" s="10"/>
      <c r="K10" s="10"/>
      <c r="L10" s="10"/>
      <c r="M10" s="10"/>
      <c r="N10" s="10"/>
      <c r="O10" s="10"/>
    </row>
    <row r="11" spans="1:39" ht="12.75">
      <c r="A11" s="12"/>
      <c r="B11" s="13"/>
      <c r="D11" s="81" t="s">
        <v>26</v>
      </c>
      <c r="E11" s="82">
        <v>215184</v>
      </c>
      <c r="F11" s="82">
        <v>201182</v>
      </c>
      <c r="G11" s="84">
        <f>E11/$E$7</f>
        <v>0.30994549623774242</v>
      </c>
      <c r="H11" s="84">
        <f t="shared" ref="H11:H20" si="0">F11/$F$7</f>
        <v>0.29830903548000615</v>
      </c>
      <c r="I11" s="324">
        <f>H11-G11</f>
        <v>-1.1636460757736278E-2</v>
      </c>
      <c r="J11" s="10"/>
      <c r="K11" s="10"/>
      <c r="L11" s="10"/>
      <c r="M11" s="10"/>
      <c r="N11" s="10"/>
      <c r="O11" s="10"/>
    </row>
    <row r="12" spans="1:39" ht="12.75">
      <c r="D12" s="81" t="s">
        <v>16</v>
      </c>
      <c r="E12" s="82">
        <v>76442</v>
      </c>
      <c r="F12" s="82">
        <v>80518</v>
      </c>
      <c r="G12" s="84">
        <f t="shared" ref="G12:G35" si="1">E12/$E$7</f>
        <v>0.11010508970650934</v>
      </c>
      <c r="H12" s="84">
        <f t="shared" si="0"/>
        <v>0.11939063593551678</v>
      </c>
      <c r="I12" s="324">
        <f t="shared" ref="I12:I35" si="2">H12-G12</f>
        <v>9.2855462290074436E-3</v>
      </c>
      <c r="J12" s="10"/>
      <c r="K12" s="10"/>
      <c r="L12" s="10"/>
      <c r="M12" s="10"/>
      <c r="N12" s="10"/>
      <c r="O12" s="10"/>
    </row>
    <row r="13" spans="1:39" ht="12.75">
      <c r="D13" s="81" t="s">
        <v>27</v>
      </c>
      <c r="E13" s="82">
        <v>41156</v>
      </c>
      <c r="F13" s="82">
        <v>44404</v>
      </c>
      <c r="G13" s="84">
        <f t="shared" si="1"/>
        <v>5.9280043326457948E-2</v>
      </c>
      <c r="H13" s="84">
        <f t="shared" si="0"/>
        <v>6.5841449093130569E-2</v>
      </c>
      <c r="I13" s="324">
        <f t="shared" si="2"/>
        <v>6.5614057666726205E-3</v>
      </c>
      <c r="J13" s="10"/>
      <c r="K13" s="10"/>
      <c r="L13" s="10"/>
      <c r="M13" s="10"/>
      <c r="N13" s="10"/>
      <c r="O13" s="10"/>
    </row>
    <row r="14" spans="1:39" ht="12.75">
      <c r="D14" s="81" t="s">
        <v>14</v>
      </c>
      <c r="E14" s="82">
        <v>41483</v>
      </c>
      <c r="F14" s="82">
        <v>40621</v>
      </c>
      <c r="G14" s="84">
        <f t="shared" si="1"/>
        <v>5.9751045711717736E-2</v>
      </c>
      <c r="H14" s="84">
        <f t="shared" si="0"/>
        <v>6.0232085028647346E-2</v>
      </c>
      <c r="I14" s="324">
        <f t="shared" si="2"/>
        <v>4.8103931692961011E-4</v>
      </c>
    </row>
    <row r="15" spans="1:39" ht="12.75">
      <c r="D15" s="81" t="s">
        <v>11</v>
      </c>
      <c r="E15" s="82">
        <v>35915</v>
      </c>
      <c r="F15" s="82">
        <v>39948</v>
      </c>
      <c r="G15" s="84">
        <f t="shared" si="1"/>
        <v>5.1731041793899729E-2</v>
      </c>
      <c r="H15" s="84">
        <f t="shared" si="0"/>
        <v>5.9234172785613458E-2</v>
      </c>
      <c r="I15" s="324">
        <f t="shared" si="2"/>
        <v>7.5031309917137287E-3</v>
      </c>
    </row>
    <row r="16" spans="1:39" ht="12.75">
      <c r="D16" s="81" t="s">
        <v>6</v>
      </c>
      <c r="E16" s="82">
        <v>34371</v>
      </c>
      <c r="F16" s="82">
        <v>34581</v>
      </c>
      <c r="G16" s="84">
        <f t="shared" si="1"/>
        <v>4.9507103925884102E-2</v>
      </c>
      <c r="H16" s="84">
        <f t="shared" si="0"/>
        <v>5.1276082134257009E-2</v>
      </c>
      <c r="I16" s="324">
        <f t="shared" si="2"/>
        <v>1.7689782083729066E-3</v>
      </c>
    </row>
    <row r="17" spans="4:9" ht="12.75">
      <c r="D17" s="81" t="s">
        <v>24</v>
      </c>
      <c r="E17" s="82">
        <v>29085</v>
      </c>
      <c r="F17" s="82">
        <v>29109</v>
      </c>
      <c r="G17" s="84">
        <f t="shared" si="1"/>
        <v>4.1893285551317654E-2</v>
      </c>
      <c r="H17" s="84">
        <f t="shared" si="0"/>
        <v>4.3162299379604037E-2</v>
      </c>
      <c r="I17" s="324">
        <f t="shared" si="2"/>
        <v>1.2690138282863833E-3</v>
      </c>
    </row>
    <row r="18" spans="4:9" ht="12.75">
      <c r="D18" s="81" t="s">
        <v>25</v>
      </c>
      <c r="E18" s="82">
        <v>27744</v>
      </c>
      <c r="F18" s="82">
        <v>24969</v>
      </c>
      <c r="G18" s="84">
        <f t="shared" si="1"/>
        <v>3.9961743659472478E-2</v>
      </c>
      <c r="H18" s="84">
        <f t="shared" si="0"/>
        <v>3.7023582163912647E-2</v>
      </c>
      <c r="I18" s="324">
        <f t="shared" si="2"/>
        <v>-2.9381614955598309E-3</v>
      </c>
    </row>
    <row r="19" spans="4:9" ht="12.75">
      <c r="D19" s="81" t="s">
        <v>22</v>
      </c>
      <c r="E19" s="82">
        <v>23331</v>
      </c>
      <c r="F19" s="82">
        <v>22433</v>
      </c>
      <c r="G19" s="84">
        <f t="shared" si="1"/>
        <v>3.3605372019865645E-2</v>
      </c>
      <c r="H19" s="84">
        <f t="shared" si="0"/>
        <v>3.326324717381763E-2</v>
      </c>
      <c r="I19" s="324">
        <f t="shared" si="2"/>
        <v>-3.4212484604801557E-4</v>
      </c>
    </row>
    <row r="20" spans="4:9" ht="12.75">
      <c r="D20" s="81" t="s">
        <v>20</v>
      </c>
      <c r="E20" s="82">
        <v>18504</v>
      </c>
      <c r="F20" s="82">
        <v>19969</v>
      </c>
      <c r="G20" s="84">
        <f t="shared" si="1"/>
        <v>2.6652685433783112E-2</v>
      </c>
      <c r="H20" s="84">
        <f t="shared" si="0"/>
        <v>2.9609672483125942E-2</v>
      </c>
      <c r="I20" s="324">
        <f t="shared" si="2"/>
        <v>2.9569870493428296E-3</v>
      </c>
    </row>
    <row r="21" spans="4:9" ht="12.75">
      <c r="D21" s="81" t="s">
        <v>106</v>
      </c>
      <c r="E21" s="82">
        <f>E7-SUM(E11:E20)</f>
        <v>151049</v>
      </c>
      <c r="F21" s="82">
        <f>F7-SUM(F11:F20)</f>
        <v>136674</v>
      </c>
      <c r="G21" s="84">
        <f t="shared" si="1"/>
        <v>0.21756709263334986</v>
      </c>
      <c r="H21" s="84"/>
      <c r="I21" s="324">
        <f t="shared" si="2"/>
        <v>-0.21756709263334986</v>
      </c>
    </row>
    <row r="22" spans="4:9" ht="12.75">
      <c r="D22" s="81" t="s">
        <v>28</v>
      </c>
      <c r="E22" s="82">
        <v>26822</v>
      </c>
      <c r="F22" s="82">
        <v>19216</v>
      </c>
      <c r="G22" s="84">
        <f t="shared" si="1"/>
        <v>3.8633718585437238E-2</v>
      </c>
      <c r="H22" s="84">
        <f t="shared" ref="H22:H35" si="3">F22/$F$7</f>
        <v>2.8493137685199465E-2</v>
      </c>
      <c r="I22" s="324">
        <f t="shared" si="2"/>
        <v>-1.0140580900237773E-2</v>
      </c>
    </row>
    <row r="23" spans="4:9" ht="12.75">
      <c r="D23" s="81" t="s">
        <v>51</v>
      </c>
      <c r="E23" s="82">
        <v>22374</v>
      </c>
      <c r="F23" s="82">
        <v>17530</v>
      </c>
      <c r="G23" s="84">
        <f t="shared" si="1"/>
        <v>3.2226933846490675E-2</v>
      </c>
      <c r="H23" s="84">
        <f t="shared" si="3"/>
        <v>2.5993167340838189E-2</v>
      </c>
      <c r="I23" s="324">
        <f t="shared" si="2"/>
        <v>-6.2337665056524869E-3</v>
      </c>
    </row>
    <row r="24" spans="4:9" ht="12.75">
      <c r="D24" s="81" t="s">
        <v>17</v>
      </c>
      <c r="E24" s="82">
        <v>12976</v>
      </c>
      <c r="F24" s="82">
        <v>13174</v>
      </c>
      <c r="G24" s="84">
        <f t="shared" si="1"/>
        <v>1.8690296486639089E-2</v>
      </c>
      <c r="H24" s="84">
        <f t="shared" si="3"/>
        <v>1.953416922693681E-2</v>
      </c>
      <c r="I24" s="324">
        <f t="shared" si="2"/>
        <v>8.4387274029772141E-4</v>
      </c>
    </row>
    <row r="25" spans="4:9" ht="12.75">
      <c r="D25" s="81" t="s">
        <v>4</v>
      </c>
      <c r="E25" s="82">
        <v>13588</v>
      </c>
      <c r="F25" s="82">
        <v>12092</v>
      </c>
      <c r="G25" s="84">
        <f t="shared" si="1"/>
        <v>1.957180553795098E-2</v>
      </c>
      <c r="H25" s="84">
        <f t="shared" si="3"/>
        <v>1.7929799172014566E-2</v>
      </c>
      <c r="I25" s="324">
        <f t="shared" si="2"/>
        <v>-1.6420063659364145E-3</v>
      </c>
    </row>
    <row r="26" spans="4:9" ht="12.75">
      <c r="D26" s="81" t="s">
        <v>12</v>
      </c>
      <c r="E26" s="82">
        <v>11732</v>
      </c>
      <c r="F26" s="82">
        <v>11538</v>
      </c>
      <c r="G26" s="84">
        <f t="shared" si="1"/>
        <v>1.6898470898678311E-2</v>
      </c>
      <c r="H26" s="84">
        <f t="shared" si="3"/>
        <v>1.7108337979383399E-2</v>
      </c>
      <c r="I26" s="324">
        <f t="shared" si="2"/>
        <v>2.0986708070508744E-4</v>
      </c>
    </row>
    <row r="27" spans="4:9" ht="12.75">
      <c r="D27" s="81" t="s">
        <v>15</v>
      </c>
      <c r="E27" s="82">
        <v>11815</v>
      </c>
      <c r="F27" s="82">
        <v>11405</v>
      </c>
      <c r="G27" s="84">
        <f t="shared" si="1"/>
        <v>1.701802196282682E-2</v>
      </c>
      <c r="H27" s="84">
        <f t="shared" si="3"/>
        <v>1.6911127981874472E-2</v>
      </c>
      <c r="I27" s="324">
        <f t="shared" si="2"/>
        <v>-1.0689398095234739E-4</v>
      </c>
    </row>
    <row r="28" spans="4:9" ht="12.75">
      <c r="D28" s="81" t="s">
        <v>7</v>
      </c>
      <c r="E28" s="82">
        <v>9175</v>
      </c>
      <c r="F28" s="82">
        <v>8849</v>
      </c>
      <c r="G28" s="84">
        <f t="shared" si="1"/>
        <v>1.3215433898344146E-2</v>
      </c>
      <c r="H28" s="84">
        <f t="shared" si="3"/>
        <v>1.312113735305631E-2</v>
      </c>
      <c r="I28" s="324">
        <f t="shared" si="2"/>
        <v>-9.4296545287836375E-5</v>
      </c>
    </row>
    <row r="29" spans="4:9" ht="12.75">
      <c r="D29" s="81" t="s">
        <v>32</v>
      </c>
      <c r="E29" s="82">
        <v>7635</v>
      </c>
      <c r="F29" s="82">
        <v>8400</v>
      </c>
      <c r="G29" s="84">
        <f t="shared" si="1"/>
        <v>1.0997257527395918E-2</v>
      </c>
      <c r="H29" s="84">
        <f t="shared" si="3"/>
        <v>1.2455368263721664E-2</v>
      </c>
      <c r="I29" s="324">
        <f t="shared" si="2"/>
        <v>1.4581107363257455E-3</v>
      </c>
    </row>
    <row r="30" spans="4:9" ht="12.75">
      <c r="D30" s="81" t="s">
        <v>3</v>
      </c>
      <c r="E30" s="82">
        <v>7075</v>
      </c>
      <c r="F30" s="82">
        <v>6154</v>
      </c>
      <c r="G30" s="84">
        <f t="shared" si="1"/>
        <v>1.01906479379602E-2</v>
      </c>
      <c r="H30" s="84">
        <f t="shared" si="3"/>
        <v>9.1250400351122769E-3</v>
      </c>
      <c r="I30" s="324">
        <f t="shared" si="2"/>
        <v>-1.0656079028479228E-3</v>
      </c>
    </row>
    <row r="31" spans="4:9" ht="12.75">
      <c r="D31" s="81" t="s">
        <v>23</v>
      </c>
      <c r="E31" s="82">
        <v>4558</v>
      </c>
      <c r="F31" s="82">
        <v>4089</v>
      </c>
      <c r="G31" s="84">
        <f t="shared" si="1"/>
        <v>6.5652259083000125E-3</v>
      </c>
      <c r="H31" s="84">
        <f t="shared" si="3"/>
        <v>6.0630953369473668E-3</v>
      </c>
      <c r="I31" s="324">
        <f t="shared" si="2"/>
        <v>-5.0213057135264569E-4</v>
      </c>
    </row>
    <row r="32" spans="4:9" ht="12.75">
      <c r="D32" s="81" t="s">
        <v>9</v>
      </c>
      <c r="E32" s="82">
        <v>2925</v>
      </c>
      <c r="F32" s="82">
        <v>2923</v>
      </c>
      <c r="G32" s="84">
        <f t="shared" si="1"/>
        <v>4.2130947305347825E-3</v>
      </c>
      <c r="H32" s="84">
        <f t="shared" si="3"/>
        <v>4.3341715993879077E-3</v>
      </c>
      <c r="I32" s="324">
        <f t="shared" si="2"/>
        <v>1.2107686885312521E-4</v>
      </c>
    </row>
    <row r="33" spans="1:9" ht="12.75">
      <c r="D33" s="81" t="s">
        <v>8</v>
      </c>
      <c r="E33" s="82">
        <v>3295</v>
      </c>
      <c r="F33" s="82">
        <v>2816</v>
      </c>
      <c r="G33" s="84">
        <f t="shared" si="1"/>
        <v>4.7460332092690962E-3</v>
      </c>
      <c r="H33" s="84">
        <f t="shared" si="3"/>
        <v>4.1755139322190724E-3</v>
      </c>
      <c r="I33" s="324">
        <f t="shared" si="2"/>
        <v>-5.7051927705002378E-4</v>
      </c>
    </row>
    <row r="34" spans="1:9" ht="12.75">
      <c r="D34" s="81" t="s">
        <v>5</v>
      </c>
      <c r="E34" s="82">
        <v>2511</v>
      </c>
      <c r="F34" s="82">
        <v>2199</v>
      </c>
      <c r="G34" s="84">
        <f t="shared" si="1"/>
        <v>3.6167797840590899E-3</v>
      </c>
      <c r="H34" s="84">
        <f t="shared" si="3"/>
        <v>3.2606374776099926E-3</v>
      </c>
      <c r="I34" s="324">
        <f t="shared" si="2"/>
        <v>-3.5614230644909727E-4</v>
      </c>
    </row>
    <row r="35" spans="1:9" ht="12.75">
      <c r="D35" s="81" t="s">
        <v>19</v>
      </c>
      <c r="E35" s="82">
        <v>24</v>
      </c>
      <c r="F35" s="82">
        <v>26</v>
      </c>
      <c r="G35" s="84">
        <f t="shared" si="1"/>
        <v>3.4568982404387954E-5</v>
      </c>
      <c r="H35" s="84">
        <f t="shared" si="3"/>
        <v>3.8552330340090866E-5</v>
      </c>
      <c r="I35" s="324">
        <f t="shared" si="2"/>
        <v>3.9833479357029124E-6</v>
      </c>
    </row>
    <row r="36" spans="1:9" ht="12.75">
      <c r="D36" s="81"/>
      <c r="E36" s="82"/>
      <c r="F36" s="82"/>
    </row>
    <row r="37" spans="1:9" ht="12.75">
      <c r="D37" s="81" t="s">
        <v>13</v>
      </c>
      <c r="E37" s="82">
        <v>6590</v>
      </c>
      <c r="F37" s="82">
        <v>7164</v>
      </c>
    </row>
    <row r="39" spans="1:9" ht="12.75">
      <c r="D39" s="81" t="s">
        <v>30</v>
      </c>
      <c r="E39" s="82">
        <v>2645</v>
      </c>
      <c r="F39" s="82">
        <v>2414</v>
      </c>
    </row>
    <row r="40" spans="1:9" ht="12.75">
      <c r="D40" s="81" t="s">
        <v>33</v>
      </c>
      <c r="E40" s="82">
        <v>1709</v>
      </c>
      <c r="F40" s="82">
        <v>1784</v>
      </c>
    </row>
    <row r="43" spans="1:9">
      <c r="C43" s="15" t="s">
        <v>38</v>
      </c>
    </row>
    <row r="44" spans="1:9">
      <c r="A44" s="8" t="s">
        <v>36</v>
      </c>
    </row>
    <row r="45" spans="1:9">
      <c r="A45" s="9" t="s">
        <v>104</v>
      </c>
    </row>
  </sheetData>
  <sortState ref="D9:F34">
    <sortCondition descending="1" ref="F9"/>
  </sortState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4"/>
  <sheetViews>
    <sheetView showGridLines="0" topLeftCell="A22" zoomScaleNormal="100" zoomScalePageLayoutView="125" workbookViewId="0">
      <selection activeCell="B6" sqref="B6"/>
    </sheetView>
  </sheetViews>
  <sheetFormatPr defaultColWidth="8.85546875" defaultRowHeight="12"/>
  <cols>
    <col min="1" max="1" width="5.7109375" style="85" customWidth="1"/>
    <col min="2" max="2" width="7.7109375" style="85" customWidth="1"/>
    <col min="3" max="3" width="7.42578125" style="85" customWidth="1"/>
    <col min="4" max="5" width="6.42578125" style="85" customWidth="1"/>
    <col min="6" max="6" width="5.42578125" style="85" customWidth="1"/>
    <col min="7" max="7" width="6.28515625" style="85" customWidth="1"/>
    <col min="8" max="8" width="5.7109375" style="85" customWidth="1"/>
    <col min="9" max="15" width="8.85546875" style="85"/>
    <col min="16" max="16" width="9.7109375" style="85" customWidth="1"/>
    <col min="17" max="16384" width="8.85546875" style="85"/>
  </cols>
  <sheetData>
    <row r="1" spans="1:5" ht="11.25" customHeight="1">
      <c r="B1" s="102"/>
    </row>
    <row r="2" spans="1:5" ht="15.75">
      <c r="B2" s="131" t="s">
        <v>288</v>
      </c>
    </row>
    <row r="3" spans="1:5" ht="12.75">
      <c r="B3" s="130" t="s">
        <v>50</v>
      </c>
    </row>
    <row r="4" spans="1:5">
      <c r="B4" s="101"/>
    </row>
    <row r="5" spans="1:5">
      <c r="B5" s="187" t="s">
        <v>312</v>
      </c>
    </row>
    <row r="6" spans="1:5" ht="12.75" customHeight="1">
      <c r="A6" s="100"/>
      <c r="B6" s="187" t="s">
        <v>259</v>
      </c>
      <c r="C6" s="89"/>
      <c r="D6" s="89"/>
      <c r="E6" s="89"/>
    </row>
    <row r="7" spans="1:5">
      <c r="A7" s="92"/>
      <c r="B7" s="187" t="s">
        <v>260</v>
      </c>
      <c r="C7" s="94"/>
      <c r="D7" s="94"/>
      <c r="E7" s="94"/>
    </row>
    <row r="8" spans="1:5">
      <c r="A8" s="92"/>
      <c r="B8" s="184" t="s">
        <v>190</v>
      </c>
      <c r="C8" s="94"/>
      <c r="D8" s="94"/>
      <c r="E8" s="94"/>
    </row>
    <row r="9" spans="1:5">
      <c r="A9" s="92"/>
      <c r="B9" s="99"/>
      <c r="C9" s="94"/>
      <c r="D9" s="94"/>
      <c r="E9" s="94"/>
    </row>
    <row r="10" spans="1:5">
      <c r="A10" s="92"/>
      <c r="B10" s="99"/>
      <c r="C10" s="94"/>
      <c r="D10" s="94"/>
      <c r="E10" s="94"/>
    </row>
    <row r="11" spans="1:5">
      <c r="A11" s="92"/>
      <c r="B11" s="99"/>
      <c r="C11" s="94"/>
      <c r="D11" s="94"/>
      <c r="E11" s="94"/>
    </row>
    <row r="12" spans="1:5">
      <c r="A12" s="92"/>
      <c r="B12" s="99"/>
      <c r="C12" s="94"/>
      <c r="D12" s="94"/>
      <c r="E12" s="94"/>
    </row>
    <row r="13" spans="1:5">
      <c r="A13" s="92"/>
      <c r="B13" s="99"/>
      <c r="C13" s="94"/>
      <c r="D13" s="94"/>
      <c r="E13" s="94"/>
    </row>
    <row r="14" spans="1:5">
      <c r="A14" s="92"/>
      <c r="B14" s="99"/>
      <c r="C14" s="94"/>
      <c r="D14" s="94"/>
      <c r="E14" s="94"/>
    </row>
    <row r="15" spans="1:5">
      <c r="A15" s="92"/>
      <c r="B15" s="99"/>
      <c r="C15" s="94"/>
      <c r="D15" s="94"/>
      <c r="E15" s="94"/>
    </row>
    <row r="16" spans="1:5">
      <c r="A16" s="92"/>
      <c r="B16" s="99"/>
      <c r="C16" s="94"/>
      <c r="D16" s="94"/>
      <c r="E16" s="94"/>
    </row>
    <row r="17" spans="1:5">
      <c r="A17" s="92"/>
      <c r="B17" s="99"/>
      <c r="C17" s="94"/>
      <c r="D17" s="94"/>
      <c r="E17" s="98"/>
    </row>
    <row r="18" spans="1:5">
      <c r="A18" s="92"/>
      <c r="B18" s="99"/>
      <c r="C18" s="94"/>
      <c r="D18" s="99"/>
      <c r="E18" s="94"/>
    </row>
    <row r="19" spans="1:5">
      <c r="A19" s="92"/>
      <c r="B19" s="99"/>
      <c r="C19" s="94"/>
      <c r="D19" s="94"/>
      <c r="E19" s="94"/>
    </row>
    <row r="20" spans="1:5">
      <c r="A20" s="92"/>
      <c r="B20" s="99"/>
      <c r="C20" s="94"/>
      <c r="D20" s="94"/>
      <c r="E20" s="94"/>
    </row>
    <row r="21" spans="1:5">
      <c r="A21" s="92"/>
      <c r="B21" s="99"/>
      <c r="C21" s="94"/>
      <c r="D21" s="94"/>
      <c r="E21" s="94"/>
    </row>
    <row r="22" spans="1:5">
      <c r="A22" s="92"/>
      <c r="B22" s="99"/>
      <c r="C22" s="94"/>
      <c r="D22" s="94"/>
      <c r="E22" s="94"/>
    </row>
    <row r="23" spans="1:5">
      <c r="A23" s="92"/>
      <c r="B23" s="99"/>
      <c r="C23" s="94"/>
      <c r="D23" s="94"/>
      <c r="E23" s="94"/>
    </row>
    <row r="24" spans="1:5">
      <c r="A24" s="92"/>
      <c r="B24" s="99"/>
      <c r="C24" s="94"/>
      <c r="D24" s="94"/>
      <c r="E24" s="94"/>
    </row>
    <row r="25" spans="1:5">
      <c r="A25" s="92"/>
      <c r="B25" s="99"/>
      <c r="C25" s="94"/>
      <c r="D25" s="94"/>
      <c r="E25" s="94"/>
    </row>
    <row r="26" spans="1:5">
      <c r="A26" s="92"/>
      <c r="B26" s="99"/>
      <c r="C26" s="94"/>
      <c r="D26" s="94"/>
      <c r="E26" s="94"/>
    </row>
    <row r="27" spans="1:5">
      <c r="A27" s="92"/>
      <c r="B27" s="99"/>
      <c r="C27" s="94"/>
      <c r="D27" s="94"/>
      <c r="E27" s="94"/>
    </row>
    <row r="28" spans="1:5">
      <c r="A28" s="92"/>
      <c r="B28" s="99"/>
      <c r="C28" s="94"/>
      <c r="D28" s="94"/>
      <c r="E28" s="94"/>
    </row>
    <row r="29" spans="1:5">
      <c r="A29" s="92"/>
      <c r="B29" s="99"/>
      <c r="C29" s="94"/>
      <c r="D29" s="94"/>
      <c r="E29" s="94"/>
    </row>
    <row r="30" spans="1:5">
      <c r="A30" s="92"/>
      <c r="B30" s="99"/>
      <c r="C30" s="94"/>
      <c r="D30" s="94"/>
      <c r="E30" s="98"/>
    </row>
    <row r="31" spans="1:5">
      <c r="A31" s="92"/>
      <c r="C31" s="94"/>
      <c r="D31" s="94"/>
      <c r="E31" s="98"/>
    </row>
    <row r="32" spans="1:5">
      <c r="A32" s="92"/>
    </row>
    <row r="33" spans="1:2">
      <c r="A33" s="92"/>
      <c r="B33" s="95"/>
    </row>
    <row r="34" spans="1:2">
      <c r="A34" s="92"/>
      <c r="B34" s="95"/>
    </row>
    <row r="35" spans="1:2">
      <c r="A35" s="92"/>
      <c r="B35" s="95"/>
    </row>
    <row r="36" spans="1:2">
      <c r="A36" s="92"/>
      <c r="B36" s="95"/>
    </row>
    <row r="37" spans="1:2">
      <c r="A37" s="92"/>
      <c r="B37" s="95"/>
    </row>
    <row r="38" spans="1:2">
      <c r="A38" s="92"/>
      <c r="B38" s="95"/>
    </row>
    <row r="39" spans="1:2">
      <c r="A39" s="92"/>
      <c r="B39" s="95"/>
    </row>
    <row r="40" spans="1:2">
      <c r="A40" s="92"/>
      <c r="B40" s="95"/>
    </row>
    <row r="41" spans="1:2">
      <c r="A41" s="92"/>
      <c r="B41" s="95"/>
    </row>
    <row r="42" spans="1:2">
      <c r="A42" s="92"/>
      <c r="B42" s="95"/>
    </row>
    <row r="43" spans="1:2">
      <c r="A43" s="92"/>
      <c r="B43" s="95"/>
    </row>
    <row r="44" spans="1:2" ht="15" customHeight="1">
      <c r="A44" s="92"/>
    </row>
    <row r="45" spans="1:2" ht="15" customHeight="1">
      <c r="A45" s="92"/>
    </row>
    <row r="46" spans="1:2" ht="15" customHeight="1">
      <c r="A46" s="92"/>
    </row>
    <row r="47" spans="1:2" ht="15" customHeight="1">
      <c r="A47" s="92"/>
    </row>
    <row r="48" spans="1:2">
      <c r="A48" s="92"/>
    </row>
    <row r="49" spans="1:29">
      <c r="A49" s="92"/>
    </row>
    <row r="50" spans="1:29">
      <c r="A50" s="92"/>
    </row>
    <row r="51" spans="1:29">
      <c r="A51" s="92"/>
    </row>
    <row r="52" spans="1:29">
      <c r="A52" s="92"/>
    </row>
    <row r="53" spans="1:29">
      <c r="A53" s="92"/>
    </row>
    <row r="54" spans="1:29">
      <c r="A54" s="92"/>
    </row>
    <row r="55" spans="1:29">
      <c r="A55" s="92"/>
      <c r="B55" s="186" t="s">
        <v>188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29">
      <c r="A56" s="92"/>
      <c r="B56" s="85" t="s">
        <v>192</v>
      </c>
      <c r="C56" s="94"/>
      <c r="D56" s="94"/>
      <c r="E56" s="92"/>
    </row>
    <row r="57" spans="1:29" ht="24">
      <c r="A57" s="92"/>
      <c r="C57" s="89" t="s">
        <v>78</v>
      </c>
      <c r="D57" s="89" t="s">
        <v>79</v>
      </c>
      <c r="E57" s="92"/>
      <c r="I57" s="85">
        <v>2018</v>
      </c>
      <c r="O57" s="89"/>
      <c r="P57" s="89"/>
      <c r="U57" s="89" t="s">
        <v>78</v>
      </c>
      <c r="V57" s="89" t="s">
        <v>79</v>
      </c>
      <c r="X57" s="85">
        <v>2017</v>
      </c>
    </row>
    <row r="58" spans="1:29" ht="12.75">
      <c r="A58" s="92"/>
      <c r="B58" s="87" t="s">
        <v>73</v>
      </c>
      <c r="C58" s="90">
        <v>26.419467147483424</v>
      </c>
      <c r="D58" s="90">
        <v>6.2549673194861271</v>
      </c>
      <c r="E58" s="92"/>
      <c r="I58" s="35" t="s">
        <v>193</v>
      </c>
      <c r="J58" s="35" t="s">
        <v>194</v>
      </c>
      <c r="K58" s="35" t="s">
        <v>195</v>
      </c>
      <c r="L58" s="35" t="s">
        <v>196</v>
      </c>
      <c r="X58" s="35" t="s">
        <v>193</v>
      </c>
      <c r="Y58" s="35" t="s">
        <v>194</v>
      </c>
      <c r="Z58" s="35" t="s">
        <v>195</v>
      </c>
      <c r="AA58" s="35" t="s">
        <v>196</v>
      </c>
    </row>
    <row r="59" spans="1:29" ht="12.75">
      <c r="A59" s="92"/>
      <c r="B59" s="87"/>
      <c r="C59" s="90"/>
      <c r="D59" s="90"/>
      <c r="E59" s="92"/>
      <c r="I59" s="35" t="s">
        <v>56</v>
      </c>
      <c r="J59" s="77">
        <v>674408</v>
      </c>
      <c r="K59" s="77">
        <v>178175</v>
      </c>
      <c r="L59" s="77">
        <v>42184</v>
      </c>
      <c r="M59" s="85">
        <f>100*K59/J59</f>
        <v>26.419467147483424</v>
      </c>
      <c r="N59" s="85">
        <f>100*L59/J59</f>
        <v>6.2549673194861271</v>
      </c>
      <c r="O59" s="80" t="s">
        <v>80</v>
      </c>
      <c r="T59" s="35" t="s">
        <v>11</v>
      </c>
      <c r="U59" s="85">
        <v>62.699008711324723</v>
      </c>
      <c r="V59" s="85">
        <v>9.7251426854911394</v>
      </c>
      <c r="X59" s="35" t="s">
        <v>56</v>
      </c>
      <c r="Y59" s="77">
        <v>694264</v>
      </c>
      <c r="Z59" s="77">
        <v>186112</v>
      </c>
      <c r="AA59" s="77">
        <v>44908</v>
      </c>
      <c r="AB59" s="85">
        <f>100*Z59/Y59</f>
        <v>26.807093555189379</v>
      </c>
      <c r="AC59" s="85">
        <f>100*AA59/Y59</f>
        <v>6.4684327575677267</v>
      </c>
    </row>
    <row r="60" spans="1:29" ht="12.75">
      <c r="A60" s="92"/>
      <c r="B60" s="87" t="s">
        <v>11</v>
      </c>
      <c r="C60" s="90">
        <v>62.699008711324723</v>
      </c>
      <c r="D60" s="90">
        <v>9.7251426854911394</v>
      </c>
      <c r="E60" s="92"/>
      <c r="I60" s="35" t="s">
        <v>4</v>
      </c>
      <c r="J60" s="77">
        <v>12092</v>
      </c>
      <c r="K60" s="77">
        <v>1057</v>
      </c>
      <c r="L60" s="77">
        <v>962</v>
      </c>
      <c r="M60" s="85">
        <f t="shared" ref="M60:M89" si="0">100*K60/J60</f>
        <v>8.7413165729407876</v>
      </c>
      <c r="N60" s="85">
        <f t="shared" ref="N60:N89" si="1">100*L60/J60</f>
        <v>7.9556731723453522</v>
      </c>
      <c r="O60" s="80" t="s">
        <v>80</v>
      </c>
      <c r="T60" s="35" t="s">
        <v>28</v>
      </c>
      <c r="U60" s="85">
        <v>50.093671940049958</v>
      </c>
      <c r="V60" s="85" t="e">
        <v>#VALUE!</v>
      </c>
      <c r="X60" s="35" t="s">
        <v>4</v>
      </c>
      <c r="Y60" s="77">
        <v>13588</v>
      </c>
      <c r="Z60" s="77">
        <v>1226</v>
      </c>
      <c r="AA60" s="77">
        <v>1326</v>
      </c>
      <c r="AB60" s="85">
        <f t="shared" ref="AB60:AB86" si="2">100*Z60/Y60</f>
        <v>9.022667059169855</v>
      </c>
      <c r="AC60" s="85">
        <f t="shared" ref="AC60:AC86" si="3">100*AA60/Y60</f>
        <v>9.7586105387106272</v>
      </c>
    </row>
    <row r="61" spans="1:29" ht="12.75">
      <c r="A61" s="92"/>
      <c r="B61" s="87" t="s">
        <v>261</v>
      </c>
      <c r="C61" s="90">
        <v>50.093671940049958</v>
      </c>
      <c r="D61" s="90" t="e">
        <v>#VALUE!</v>
      </c>
      <c r="E61" s="92"/>
      <c r="I61" s="35" t="s">
        <v>28</v>
      </c>
      <c r="J61" s="77">
        <v>19216</v>
      </c>
      <c r="K61" s="77">
        <v>9626</v>
      </c>
      <c r="L61" s="78" t="s">
        <v>46</v>
      </c>
      <c r="M61" s="85">
        <f t="shared" si="0"/>
        <v>50.093671940049958</v>
      </c>
      <c r="N61" s="85" t="e">
        <f t="shared" si="1"/>
        <v>#VALUE!</v>
      </c>
      <c r="P61" s="250" t="s">
        <v>243</v>
      </c>
      <c r="T61" s="35" t="s">
        <v>3</v>
      </c>
      <c r="U61" s="85">
        <v>48.862528436789077</v>
      </c>
      <c r="V61" s="85">
        <v>19.59701007474813</v>
      </c>
      <c r="X61" s="35" t="s">
        <v>28</v>
      </c>
      <c r="Y61" s="77">
        <v>26822</v>
      </c>
      <c r="Z61" s="37" t="s">
        <v>0</v>
      </c>
      <c r="AA61" s="37" t="s">
        <v>0</v>
      </c>
      <c r="AB61" s="85" t="e">
        <f t="shared" si="2"/>
        <v>#VALUE!</v>
      </c>
      <c r="AC61" s="85" t="e">
        <f t="shared" si="3"/>
        <v>#VALUE!</v>
      </c>
    </row>
    <row r="62" spans="1:29" ht="12.75">
      <c r="A62" s="87"/>
      <c r="B62" s="87" t="s">
        <v>3</v>
      </c>
      <c r="C62" s="90">
        <v>48.862528436789077</v>
      </c>
      <c r="D62" s="90">
        <v>19.59701007474813</v>
      </c>
      <c r="E62" s="94"/>
      <c r="I62" s="35" t="s">
        <v>51</v>
      </c>
      <c r="J62" s="77">
        <v>17530</v>
      </c>
      <c r="K62" s="78" t="s">
        <v>46</v>
      </c>
      <c r="L62" s="77">
        <v>464</v>
      </c>
      <c r="M62" s="85" t="e">
        <f t="shared" si="0"/>
        <v>#VALUE!</v>
      </c>
      <c r="N62" s="85">
        <f t="shared" si="1"/>
        <v>2.6468910439247004</v>
      </c>
      <c r="O62" s="186"/>
      <c r="Q62" s="250" t="s">
        <v>244</v>
      </c>
      <c r="T62" s="35" t="s">
        <v>20</v>
      </c>
      <c r="U62" s="85">
        <v>46.542140317492112</v>
      </c>
      <c r="V62" s="85">
        <v>4.9626921728679454</v>
      </c>
      <c r="X62" s="35" t="s">
        <v>51</v>
      </c>
      <c r="Y62" s="77">
        <v>22374</v>
      </c>
      <c r="Z62" s="37" t="s">
        <v>0</v>
      </c>
      <c r="AA62" s="77">
        <v>614</v>
      </c>
      <c r="AB62" s="85" t="e">
        <f t="shared" si="2"/>
        <v>#VALUE!</v>
      </c>
      <c r="AC62" s="85">
        <f t="shared" si="3"/>
        <v>2.7442567265576114</v>
      </c>
    </row>
    <row r="63" spans="1:29" ht="12.75">
      <c r="A63" s="92"/>
      <c r="B63" s="87" t="s">
        <v>20</v>
      </c>
      <c r="C63" s="90">
        <v>46.542140317492112</v>
      </c>
      <c r="D63" s="90">
        <v>4.9626921728679454</v>
      </c>
      <c r="E63" s="87"/>
      <c r="I63" s="35" t="s">
        <v>9</v>
      </c>
      <c r="J63" s="77">
        <v>2923</v>
      </c>
      <c r="K63" s="77">
        <v>241</v>
      </c>
      <c r="L63" s="78" t="s">
        <v>46</v>
      </c>
      <c r="M63" s="85">
        <f t="shared" si="0"/>
        <v>8.2449538145740675</v>
      </c>
      <c r="N63" s="85" t="e">
        <f t="shared" si="1"/>
        <v>#VALUE!</v>
      </c>
      <c r="P63" s="250" t="s">
        <v>243</v>
      </c>
      <c r="T63" s="35" t="s">
        <v>27</v>
      </c>
      <c r="U63" s="85">
        <v>46.462030447707413</v>
      </c>
      <c r="V63" s="85">
        <v>8.388883884334744</v>
      </c>
      <c r="X63" s="35" t="s">
        <v>9</v>
      </c>
      <c r="Y63" s="77">
        <v>2925</v>
      </c>
      <c r="Z63" s="77">
        <v>314</v>
      </c>
      <c r="AA63" s="37" t="s">
        <v>0</v>
      </c>
      <c r="AB63" s="85">
        <f t="shared" si="2"/>
        <v>10.735042735042734</v>
      </c>
      <c r="AC63" s="85" t="e">
        <f t="shared" si="3"/>
        <v>#VALUE!</v>
      </c>
    </row>
    <row r="64" spans="1:29" ht="12.75">
      <c r="A64" s="87"/>
      <c r="B64" s="87" t="s">
        <v>27</v>
      </c>
      <c r="C64" s="93">
        <v>46.462030447707413</v>
      </c>
      <c r="D64" s="93">
        <v>8.388883884334744</v>
      </c>
      <c r="E64" s="87"/>
      <c r="I64" s="35" t="s">
        <v>14</v>
      </c>
      <c r="J64" s="77">
        <v>40621</v>
      </c>
      <c r="K64" s="77">
        <v>3287</v>
      </c>
      <c r="L64" s="77">
        <v>1532</v>
      </c>
      <c r="M64" s="85">
        <f t="shared" si="0"/>
        <v>8.0918736614066624</v>
      </c>
      <c r="N64" s="85">
        <f t="shared" si="1"/>
        <v>3.7714482656753896</v>
      </c>
      <c r="O64" s="80" t="s">
        <v>80</v>
      </c>
      <c r="T64" s="35" t="s">
        <v>24</v>
      </c>
      <c r="U64" s="85">
        <v>40.365522690576796</v>
      </c>
      <c r="V64" s="85">
        <v>4.3388642687828503</v>
      </c>
      <c r="X64" s="35" t="s">
        <v>57</v>
      </c>
      <c r="Y64" s="77">
        <v>41483</v>
      </c>
      <c r="Z64" s="77">
        <v>3265</v>
      </c>
      <c r="AA64" s="77">
        <v>1660</v>
      </c>
      <c r="AB64" s="85">
        <f t="shared" si="2"/>
        <v>7.8706940192367956</v>
      </c>
      <c r="AC64" s="85">
        <f t="shared" si="3"/>
        <v>4.0016392257069162</v>
      </c>
    </row>
    <row r="65" spans="1:29" ht="12.75">
      <c r="A65" s="87"/>
      <c r="B65" s="87" t="s">
        <v>24</v>
      </c>
      <c r="C65" s="90">
        <v>40.365522690576796</v>
      </c>
      <c r="D65" s="90">
        <v>4.3388642687828503</v>
      </c>
      <c r="E65" s="87"/>
      <c r="I65" s="35" t="s">
        <v>23</v>
      </c>
      <c r="J65" s="77">
        <v>4089</v>
      </c>
      <c r="K65" s="78" t="s">
        <v>46</v>
      </c>
      <c r="L65" s="78" t="s">
        <v>46</v>
      </c>
      <c r="M65" s="85" t="e">
        <f t="shared" si="0"/>
        <v>#VALUE!</v>
      </c>
      <c r="N65" s="85" t="e">
        <f t="shared" si="1"/>
        <v>#VALUE!</v>
      </c>
      <c r="R65" s="249" t="s">
        <v>245</v>
      </c>
      <c r="T65" s="35" t="s">
        <v>12</v>
      </c>
      <c r="U65" s="85">
        <v>37.07748309932397</v>
      </c>
      <c r="V65" s="85" t="e">
        <v>#VALUE!</v>
      </c>
      <c r="X65" s="35" t="s">
        <v>23</v>
      </c>
      <c r="Y65" s="77">
        <v>4558</v>
      </c>
      <c r="Z65" s="37" t="s">
        <v>0</v>
      </c>
      <c r="AA65" s="279">
        <v>344</v>
      </c>
      <c r="AB65" s="85" t="e">
        <f t="shared" si="2"/>
        <v>#VALUE!</v>
      </c>
      <c r="AC65" s="85">
        <f t="shared" si="3"/>
        <v>7.5471698113207548</v>
      </c>
    </row>
    <row r="66" spans="1:29" ht="12.75">
      <c r="A66" s="87"/>
      <c r="B66" s="87" t="s">
        <v>262</v>
      </c>
      <c r="C66" s="90">
        <v>37.07748309932397</v>
      </c>
      <c r="D66" s="90" t="e">
        <v>#VALUE!</v>
      </c>
      <c r="E66" s="87"/>
      <c r="I66" s="35" t="s">
        <v>5</v>
      </c>
      <c r="J66" s="77">
        <v>2199</v>
      </c>
      <c r="K66" s="78" t="s">
        <v>46</v>
      </c>
      <c r="L66" s="77">
        <v>243</v>
      </c>
      <c r="M66" s="85" t="e">
        <f t="shared" si="0"/>
        <v>#VALUE!</v>
      </c>
      <c r="N66" s="85">
        <f t="shared" si="1"/>
        <v>11.050477489768076</v>
      </c>
      <c r="Q66" s="250" t="s">
        <v>244</v>
      </c>
      <c r="T66" s="35" t="s">
        <v>25</v>
      </c>
      <c r="U66" s="85">
        <v>34.578877808482517</v>
      </c>
      <c r="V66" s="85">
        <v>4.2813088229404466</v>
      </c>
      <c r="X66" s="35" t="s">
        <v>5</v>
      </c>
      <c r="Y66" s="77">
        <v>2511</v>
      </c>
      <c r="Z66" s="37" t="s">
        <v>0</v>
      </c>
      <c r="AA66" s="77">
        <v>304</v>
      </c>
      <c r="AB66" s="85" t="e">
        <f t="shared" si="2"/>
        <v>#VALUE!</v>
      </c>
      <c r="AC66" s="85">
        <f t="shared" si="3"/>
        <v>12.10673038630028</v>
      </c>
    </row>
    <row r="67" spans="1:29" ht="12.75">
      <c r="A67" s="87"/>
      <c r="B67" s="87" t="s">
        <v>25</v>
      </c>
      <c r="C67" s="90">
        <v>34.578877808482517</v>
      </c>
      <c r="D67" s="90">
        <v>4.2813088229404466</v>
      </c>
      <c r="E67" s="87"/>
      <c r="I67" s="35" t="s">
        <v>18</v>
      </c>
      <c r="J67" s="78" t="s">
        <v>46</v>
      </c>
      <c r="K67" s="78" t="s">
        <v>46</v>
      </c>
      <c r="L67" s="78" t="s">
        <v>46</v>
      </c>
      <c r="M67" s="85" t="e">
        <f t="shared" si="0"/>
        <v>#VALUE!</v>
      </c>
      <c r="N67" s="85" t="e">
        <f t="shared" si="1"/>
        <v>#VALUE!</v>
      </c>
      <c r="R67" s="249" t="s">
        <v>245</v>
      </c>
      <c r="T67" s="35" t="s">
        <v>32</v>
      </c>
      <c r="U67" s="85">
        <v>30.023809523809526</v>
      </c>
      <c r="V67" s="85">
        <v>2.2142857142857144</v>
      </c>
      <c r="X67" s="35" t="s">
        <v>18</v>
      </c>
      <c r="Y67" s="37" t="s">
        <v>0</v>
      </c>
      <c r="Z67" s="37" t="s">
        <v>0</v>
      </c>
      <c r="AA67" s="37" t="s">
        <v>0</v>
      </c>
      <c r="AB67" s="85" t="e">
        <f t="shared" si="2"/>
        <v>#VALUE!</v>
      </c>
      <c r="AC67" s="85" t="e">
        <f t="shared" si="3"/>
        <v>#VALUE!</v>
      </c>
    </row>
    <row r="68" spans="1:29" ht="12.75">
      <c r="A68" s="87"/>
      <c r="B68" s="87" t="s">
        <v>32</v>
      </c>
      <c r="C68" s="90">
        <v>30.023809523809526</v>
      </c>
      <c r="D68" s="90">
        <v>2.2142857142857144</v>
      </c>
      <c r="E68" s="87"/>
      <c r="I68" s="35" t="s">
        <v>16</v>
      </c>
      <c r="J68" s="77">
        <v>80518</v>
      </c>
      <c r="K68" s="77">
        <v>4268</v>
      </c>
      <c r="L68" s="78" t="s">
        <v>46</v>
      </c>
      <c r="M68" s="85">
        <f t="shared" si="0"/>
        <v>5.3006781092426536</v>
      </c>
      <c r="N68" s="85" t="e">
        <f t="shared" si="1"/>
        <v>#VALUE!</v>
      </c>
      <c r="P68" s="250" t="s">
        <v>243</v>
      </c>
      <c r="T68" s="35" t="s">
        <v>26</v>
      </c>
      <c r="U68" s="85">
        <v>29.282440775019634</v>
      </c>
      <c r="V68" s="85">
        <v>8.2696265073416111</v>
      </c>
      <c r="X68" s="35" t="s">
        <v>16</v>
      </c>
      <c r="Y68" s="77">
        <v>76442</v>
      </c>
      <c r="Z68" s="77">
        <v>4160</v>
      </c>
      <c r="AA68" s="37" t="s">
        <v>0</v>
      </c>
      <c r="AB68" s="85">
        <f t="shared" si="2"/>
        <v>5.442034483660815</v>
      </c>
      <c r="AC68" s="85" t="e">
        <f t="shared" si="3"/>
        <v>#VALUE!</v>
      </c>
    </row>
    <row r="69" spans="1:29" ht="12.75">
      <c r="A69" s="87"/>
      <c r="B69" s="87" t="s">
        <v>26</v>
      </c>
      <c r="C69" s="90">
        <v>29.282440775019634</v>
      </c>
      <c r="D69" s="90">
        <v>8.2696265073416111</v>
      </c>
      <c r="E69" s="87"/>
      <c r="I69" s="35" t="s">
        <v>15</v>
      </c>
      <c r="J69" s="77">
        <v>11405</v>
      </c>
      <c r="K69" s="78" t="s">
        <v>46</v>
      </c>
      <c r="L69" s="77">
        <v>379</v>
      </c>
      <c r="M69" s="85" t="e">
        <f t="shared" si="0"/>
        <v>#VALUE!</v>
      </c>
      <c r="N69" s="85">
        <f t="shared" si="1"/>
        <v>3.3231039017974573</v>
      </c>
      <c r="Q69" s="250" t="s">
        <v>244</v>
      </c>
      <c r="T69" s="35" t="s">
        <v>22</v>
      </c>
      <c r="U69" s="85">
        <v>24.597690901796462</v>
      </c>
      <c r="V69" s="85">
        <v>4.956983016092364</v>
      </c>
      <c r="X69" s="35" t="s">
        <v>15</v>
      </c>
      <c r="Y69" s="77">
        <v>11815</v>
      </c>
      <c r="Z69" s="37" t="s">
        <v>0</v>
      </c>
      <c r="AA69" s="37" t="s">
        <v>0</v>
      </c>
      <c r="AB69" s="85" t="e">
        <f t="shared" si="2"/>
        <v>#VALUE!</v>
      </c>
      <c r="AC69" s="85" t="e">
        <f t="shared" si="3"/>
        <v>#VALUE!</v>
      </c>
    </row>
    <row r="70" spans="1:29" ht="12.75">
      <c r="A70" s="87"/>
      <c r="B70" s="87" t="s">
        <v>22</v>
      </c>
      <c r="C70" s="90">
        <v>24.597690901796462</v>
      </c>
      <c r="D70" s="90">
        <v>4.956983016092364</v>
      </c>
      <c r="E70" s="87"/>
      <c r="I70" s="35" t="s">
        <v>32</v>
      </c>
      <c r="J70" s="77">
        <v>8400</v>
      </c>
      <c r="K70" s="77">
        <v>2522</v>
      </c>
      <c r="L70" s="77">
        <v>186</v>
      </c>
      <c r="M70" s="85">
        <f t="shared" si="0"/>
        <v>30.023809523809526</v>
      </c>
      <c r="N70" s="85">
        <f t="shared" si="1"/>
        <v>2.2142857142857144</v>
      </c>
      <c r="O70" s="80" t="s">
        <v>80</v>
      </c>
      <c r="T70" s="35" t="s">
        <v>7</v>
      </c>
      <c r="U70" s="85">
        <v>13.504350774098768</v>
      </c>
      <c r="V70" s="85">
        <v>6.2040908577240366</v>
      </c>
      <c r="X70" s="35" t="s">
        <v>32</v>
      </c>
      <c r="Y70" s="77">
        <v>7635</v>
      </c>
      <c r="Z70" s="77">
        <v>2496</v>
      </c>
      <c r="AA70" s="77">
        <v>161</v>
      </c>
      <c r="AB70" s="85">
        <f t="shared" si="2"/>
        <v>32.691552062868368</v>
      </c>
      <c r="AC70" s="85">
        <f t="shared" si="3"/>
        <v>2.1087098886705959</v>
      </c>
    </row>
    <row r="71" spans="1:29" ht="12.75">
      <c r="A71" s="92"/>
      <c r="B71" s="87" t="s">
        <v>7</v>
      </c>
      <c r="C71" s="90">
        <v>13.504350774098768</v>
      </c>
      <c r="D71" s="90">
        <v>6.2040908577240366</v>
      </c>
      <c r="E71" s="87"/>
      <c r="I71" s="35" t="s">
        <v>17</v>
      </c>
      <c r="J71" s="77">
        <v>13174</v>
      </c>
      <c r="K71" s="78" t="s">
        <v>46</v>
      </c>
      <c r="L71" s="77">
        <v>597</v>
      </c>
      <c r="M71" s="85" t="e">
        <f t="shared" si="0"/>
        <v>#VALUE!</v>
      </c>
      <c r="N71" s="85">
        <f t="shared" si="1"/>
        <v>4.531653256414149</v>
      </c>
      <c r="Q71" s="250" t="s">
        <v>244</v>
      </c>
      <c r="T71" s="35" t="s">
        <v>6</v>
      </c>
      <c r="U71" s="85">
        <v>11.127497758884937</v>
      </c>
      <c r="V71" s="85">
        <v>5.6418264364824617</v>
      </c>
      <c r="X71" s="35" t="s">
        <v>17</v>
      </c>
      <c r="Y71" s="77">
        <v>12976</v>
      </c>
      <c r="Z71" s="37" t="s">
        <v>0</v>
      </c>
      <c r="AA71" s="77">
        <v>465</v>
      </c>
      <c r="AB71" s="85" t="e">
        <f t="shared" si="2"/>
        <v>#VALUE!</v>
      </c>
      <c r="AC71" s="85">
        <f t="shared" si="3"/>
        <v>3.5835388409371145</v>
      </c>
    </row>
    <row r="72" spans="1:29" ht="12.75">
      <c r="A72" s="87"/>
      <c r="B72" s="87" t="s">
        <v>6</v>
      </c>
      <c r="C72" s="90">
        <v>11.127497758884937</v>
      </c>
      <c r="D72" s="90">
        <v>5.6418264364824617</v>
      </c>
      <c r="E72" s="87"/>
      <c r="I72" s="35" t="s">
        <v>19</v>
      </c>
      <c r="J72" s="77">
        <v>26</v>
      </c>
      <c r="K72" s="37" t="s">
        <v>0</v>
      </c>
      <c r="L72" s="37" t="s">
        <v>0</v>
      </c>
      <c r="M72" s="85" t="e">
        <f t="shared" si="0"/>
        <v>#VALUE!</v>
      </c>
      <c r="N72" s="85" t="e">
        <f t="shared" si="1"/>
        <v>#VALUE!</v>
      </c>
      <c r="R72" s="249" t="s">
        <v>245</v>
      </c>
      <c r="T72" s="35" t="s">
        <v>4</v>
      </c>
      <c r="U72" s="85">
        <v>8.7413165729407876</v>
      </c>
      <c r="V72" s="85">
        <v>7.9556731723453522</v>
      </c>
      <c r="X72" s="35" t="s">
        <v>19</v>
      </c>
      <c r="Y72" s="77">
        <v>24</v>
      </c>
      <c r="Z72" s="37" t="s">
        <v>0</v>
      </c>
      <c r="AA72" s="37" t="s">
        <v>0</v>
      </c>
      <c r="AB72" s="85" t="e">
        <f t="shared" si="2"/>
        <v>#VALUE!</v>
      </c>
      <c r="AC72" s="85" t="e">
        <f t="shared" si="3"/>
        <v>#VALUE!</v>
      </c>
    </row>
    <row r="73" spans="1:29" ht="12.75">
      <c r="A73" s="87"/>
      <c r="B73" s="87" t="s">
        <v>4</v>
      </c>
      <c r="C73" s="90">
        <v>8.7413165729407876</v>
      </c>
      <c r="D73" s="90">
        <v>7.9556731723453522</v>
      </c>
      <c r="E73" s="87"/>
      <c r="I73" s="35" t="s">
        <v>12</v>
      </c>
      <c r="J73" s="77">
        <v>11538</v>
      </c>
      <c r="K73" s="77">
        <v>4278</v>
      </c>
      <c r="L73" s="78" t="s">
        <v>46</v>
      </c>
      <c r="M73" s="85">
        <f t="shared" si="0"/>
        <v>37.07748309932397</v>
      </c>
      <c r="N73" s="85" t="e">
        <f t="shared" si="1"/>
        <v>#VALUE!</v>
      </c>
      <c r="P73" s="250" t="s">
        <v>243</v>
      </c>
      <c r="T73" s="35" t="s">
        <v>9</v>
      </c>
      <c r="U73" s="85">
        <v>8.2449538145740675</v>
      </c>
      <c r="V73" s="85" t="e">
        <v>#VALUE!</v>
      </c>
      <c r="X73" s="35" t="s">
        <v>12</v>
      </c>
      <c r="Y73" s="77">
        <v>11732</v>
      </c>
      <c r="Z73" s="37" t="s">
        <v>0</v>
      </c>
      <c r="AA73" s="37" t="s">
        <v>0</v>
      </c>
      <c r="AB73" s="85" t="e">
        <f t="shared" si="2"/>
        <v>#VALUE!</v>
      </c>
      <c r="AC73" s="85" t="e">
        <f t="shared" si="3"/>
        <v>#VALUE!</v>
      </c>
    </row>
    <row r="74" spans="1:29" ht="12.75">
      <c r="A74" s="87"/>
      <c r="B74" s="87" t="s">
        <v>263</v>
      </c>
      <c r="C74" s="90">
        <v>8.2449538145740675</v>
      </c>
      <c r="D74" s="90" t="e">
        <v>#VALUE!</v>
      </c>
      <c r="E74" s="87"/>
      <c r="I74" s="35" t="s">
        <v>11</v>
      </c>
      <c r="J74" s="77">
        <v>39948</v>
      </c>
      <c r="K74" s="77">
        <v>25047</v>
      </c>
      <c r="L74" s="77">
        <v>3885</v>
      </c>
      <c r="M74" s="85">
        <f t="shared" si="0"/>
        <v>62.699008711324723</v>
      </c>
      <c r="N74" s="85">
        <f t="shared" si="1"/>
        <v>9.7251426854911394</v>
      </c>
      <c r="O74" s="80" t="s">
        <v>80</v>
      </c>
      <c r="T74" s="35" t="s">
        <v>14</v>
      </c>
      <c r="U74" s="85">
        <v>8.0918736614066624</v>
      </c>
      <c r="V74" s="85">
        <v>3.7714482656753896</v>
      </c>
      <c r="X74" s="35" t="s">
        <v>11</v>
      </c>
      <c r="Y74" s="77">
        <v>35915</v>
      </c>
      <c r="Z74" s="37" t="s">
        <v>0</v>
      </c>
      <c r="AA74" s="77">
        <v>2567</v>
      </c>
      <c r="AB74" s="85" t="e">
        <f t="shared" si="2"/>
        <v>#VALUE!</v>
      </c>
      <c r="AC74" s="85">
        <f t="shared" si="3"/>
        <v>7.1474314353334263</v>
      </c>
    </row>
    <row r="75" spans="1:29" ht="12.75">
      <c r="B75" s="87" t="s">
        <v>14</v>
      </c>
      <c r="C75" s="90">
        <v>8.0918736614066624</v>
      </c>
      <c r="D75" s="90">
        <v>3.7714482656753896</v>
      </c>
      <c r="E75" s="87"/>
      <c r="I75" s="35" t="s">
        <v>3</v>
      </c>
      <c r="J75" s="77">
        <v>6154</v>
      </c>
      <c r="K75" s="77">
        <v>3007</v>
      </c>
      <c r="L75" s="77">
        <v>1206</v>
      </c>
      <c r="M75" s="85">
        <f t="shared" si="0"/>
        <v>48.862528436789077</v>
      </c>
      <c r="N75" s="85">
        <f t="shared" si="1"/>
        <v>19.59701007474813</v>
      </c>
      <c r="O75" s="80" t="s">
        <v>80</v>
      </c>
      <c r="T75" s="35" t="s">
        <v>8</v>
      </c>
      <c r="U75" s="85">
        <v>7.4928977272727275</v>
      </c>
      <c r="V75" s="85" t="e">
        <v>#VALUE!</v>
      </c>
      <c r="X75" s="35" t="s">
        <v>3</v>
      </c>
      <c r="Y75" s="77">
        <v>7075</v>
      </c>
      <c r="Z75" s="77">
        <v>3134</v>
      </c>
      <c r="AA75" s="77">
        <v>1398</v>
      </c>
      <c r="AB75" s="85">
        <f t="shared" si="2"/>
        <v>44.296819787985868</v>
      </c>
      <c r="AC75" s="85">
        <f t="shared" si="3"/>
        <v>19.759717314487631</v>
      </c>
    </row>
    <row r="76" spans="1:29" ht="12.75">
      <c r="A76" s="87"/>
      <c r="B76" s="87" t="s">
        <v>264</v>
      </c>
      <c r="C76" s="90">
        <v>7.4928977272727275</v>
      </c>
      <c r="D76" s="90" t="e">
        <v>#VALUE!</v>
      </c>
      <c r="E76" s="87"/>
      <c r="I76" s="35" t="s">
        <v>25</v>
      </c>
      <c r="J76" s="77">
        <v>24969</v>
      </c>
      <c r="K76" s="77">
        <v>8634</v>
      </c>
      <c r="L76" s="77">
        <v>1069</v>
      </c>
      <c r="M76" s="85">
        <f t="shared" si="0"/>
        <v>34.578877808482517</v>
      </c>
      <c r="N76" s="85">
        <f t="shared" si="1"/>
        <v>4.2813088229404466</v>
      </c>
      <c r="O76" s="80" t="s">
        <v>80</v>
      </c>
      <c r="T76" s="35" t="s">
        <v>16</v>
      </c>
      <c r="U76" s="85">
        <v>5.3006781092426536</v>
      </c>
      <c r="V76" s="85" t="e">
        <v>#VALUE!</v>
      </c>
      <c r="X76" s="35" t="s">
        <v>25</v>
      </c>
      <c r="Y76" s="77">
        <v>27744</v>
      </c>
      <c r="Z76" s="77">
        <v>10180</v>
      </c>
      <c r="AA76" s="77">
        <v>1227</v>
      </c>
      <c r="AB76" s="85">
        <f t="shared" si="2"/>
        <v>36.692618223760093</v>
      </c>
      <c r="AC76" s="85">
        <f t="shared" si="3"/>
        <v>4.42257785467128</v>
      </c>
    </row>
    <row r="77" spans="1:29" ht="12.75">
      <c r="A77" s="87"/>
      <c r="B77" s="87" t="s">
        <v>265</v>
      </c>
      <c r="C77" s="90">
        <v>5.3006781092426536</v>
      </c>
      <c r="D77" s="90" t="e">
        <v>#VALUE!</v>
      </c>
      <c r="E77" s="87"/>
      <c r="I77" s="35" t="s">
        <v>6</v>
      </c>
      <c r="J77" s="77">
        <v>34581</v>
      </c>
      <c r="K77" s="77">
        <v>3848</v>
      </c>
      <c r="L77" s="77">
        <v>1951</v>
      </c>
      <c r="M77" s="85">
        <f t="shared" si="0"/>
        <v>11.127497758884937</v>
      </c>
      <c r="N77" s="85">
        <f t="shared" si="1"/>
        <v>5.6418264364824617</v>
      </c>
      <c r="O77" s="80" t="s">
        <v>80</v>
      </c>
      <c r="T77" s="35" t="s">
        <v>51</v>
      </c>
      <c r="U77" s="85" t="e">
        <v>#VALUE!</v>
      </c>
      <c r="V77" s="85">
        <v>2.6468910439247004</v>
      </c>
      <c r="X77" s="35" t="s">
        <v>6</v>
      </c>
      <c r="Y77" s="77">
        <v>34371</v>
      </c>
      <c r="Z77" s="77">
        <v>4339</v>
      </c>
      <c r="AA77" s="77">
        <v>1958</v>
      </c>
      <c r="AB77" s="85">
        <f t="shared" si="2"/>
        <v>12.624014430770126</v>
      </c>
      <c r="AC77" s="85">
        <f t="shared" si="3"/>
        <v>5.6966628844083678</v>
      </c>
    </row>
    <row r="78" spans="1:29" ht="12.75">
      <c r="B78" s="87" t="s">
        <v>266</v>
      </c>
      <c r="C78" s="90" t="e">
        <v>#VALUE!</v>
      </c>
      <c r="D78" s="90">
        <v>2.6468910439247004</v>
      </c>
      <c r="E78" s="87"/>
      <c r="I78" s="35" t="s">
        <v>7</v>
      </c>
      <c r="J78" s="77">
        <v>8849</v>
      </c>
      <c r="K78" s="77">
        <v>1195</v>
      </c>
      <c r="L78" s="77">
        <v>549</v>
      </c>
      <c r="M78" s="85">
        <f t="shared" si="0"/>
        <v>13.504350774098768</v>
      </c>
      <c r="N78" s="85">
        <f t="shared" si="1"/>
        <v>6.2040908577240366</v>
      </c>
      <c r="O78" s="80" t="s">
        <v>80</v>
      </c>
      <c r="T78" s="35" t="s">
        <v>5</v>
      </c>
      <c r="U78" s="85" t="e">
        <v>#VALUE!</v>
      </c>
      <c r="V78" s="85">
        <v>11.050477489768076</v>
      </c>
      <c r="X78" s="35" t="s">
        <v>7</v>
      </c>
      <c r="Y78" s="77">
        <v>9175</v>
      </c>
      <c r="Z78" s="77">
        <v>1383</v>
      </c>
      <c r="AA78" s="77">
        <v>479</v>
      </c>
      <c r="AB78" s="85">
        <f t="shared" si="2"/>
        <v>15.073569482288828</v>
      </c>
      <c r="AC78" s="85">
        <f t="shared" si="3"/>
        <v>5.2207084468664853</v>
      </c>
    </row>
    <row r="79" spans="1:29" ht="12.75">
      <c r="A79" s="87"/>
      <c r="B79" s="87" t="s">
        <v>267</v>
      </c>
      <c r="C79" s="90" t="e">
        <v>#VALUE!</v>
      </c>
      <c r="D79" s="90">
        <v>11.050477489768076</v>
      </c>
      <c r="E79" s="87"/>
      <c r="I79" s="35" t="s">
        <v>26</v>
      </c>
      <c r="J79" s="77">
        <v>201182</v>
      </c>
      <c r="K79" s="77">
        <v>58911</v>
      </c>
      <c r="L79" s="77">
        <v>16637</v>
      </c>
      <c r="M79" s="85">
        <f t="shared" si="0"/>
        <v>29.282440775019634</v>
      </c>
      <c r="N79" s="85">
        <f t="shared" si="1"/>
        <v>8.2696265073416111</v>
      </c>
      <c r="O79" s="80" t="s">
        <v>80</v>
      </c>
      <c r="T79" s="35" t="s">
        <v>15</v>
      </c>
      <c r="U79" s="85" t="e">
        <v>#VALUE!</v>
      </c>
      <c r="V79" s="85">
        <v>3.3231039017974573</v>
      </c>
      <c r="X79" s="35" t="s">
        <v>26</v>
      </c>
      <c r="Y79" s="77">
        <v>215184</v>
      </c>
      <c r="Z79" s="77">
        <v>61720</v>
      </c>
      <c r="AA79" s="77">
        <v>17897</v>
      </c>
      <c r="AB79" s="85">
        <f t="shared" si="2"/>
        <v>28.682429920440182</v>
      </c>
      <c r="AC79" s="85">
        <f t="shared" si="3"/>
        <v>8.3170681835080682</v>
      </c>
    </row>
    <row r="80" spans="1:29" ht="12.75">
      <c r="A80" s="87"/>
      <c r="B80" s="87" t="s">
        <v>268</v>
      </c>
      <c r="C80" s="90" t="e">
        <v>#VALUE!</v>
      </c>
      <c r="D80" s="90">
        <v>3.3231039017974573</v>
      </c>
      <c r="E80" s="87"/>
      <c r="I80" s="35" t="s">
        <v>22</v>
      </c>
      <c r="J80" s="77">
        <v>22433</v>
      </c>
      <c r="K80" s="77">
        <v>5518</v>
      </c>
      <c r="L80" s="77">
        <v>1112</v>
      </c>
      <c r="M80" s="85">
        <f t="shared" si="0"/>
        <v>24.597690901796462</v>
      </c>
      <c r="N80" s="85">
        <f t="shared" si="1"/>
        <v>4.956983016092364</v>
      </c>
      <c r="O80" s="80" t="s">
        <v>80</v>
      </c>
      <c r="T80" s="35" t="s">
        <v>17</v>
      </c>
      <c r="U80" s="85" t="e">
        <v>#VALUE!</v>
      </c>
      <c r="V80" s="85">
        <v>4.531653256414149</v>
      </c>
      <c r="X80" s="35" t="s">
        <v>22</v>
      </c>
      <c r="Y80" s="77">
        <v>23331</v>
      </c>
      <c r="Z80" s="77">
        <v>6412</v>
      </c>
      <c r="AA80" s="77">
        <v>1341</v>
      </c>
      <c r="AB80" s="85">
        <f t="shared" si="2"/>
        <v>27.482748274827483</v>
      </c>
      <c r="AC80" s="85">
        <f t="shared" si="3"/>
        <v>5.7477176289057477</v>
      </c>
    </row>
    <row r="81" spans="1:29" ht="12.75">
      <c r="A81" s="87"/>
      <c r="B81" s="87" t="s">
        <v>269</v>
      </c>
      <c r="C81" s="90" t="e">
        <v>#VALUE!</v>
      </c>
      <c r="D81" s="90">
        <v>4.531653256414149</v>
      </c>
      <c r="E81" s="87"/>
      <c r="I81" s="35" t="s">
        <v>27</v>
      </c>
      <c r="J81" s="77">
        <v>44404</v>
      </c>
      <c r="K81" s="77">
        <v>20631</v>
      </c>
      <c r="L81" s="77">
        <v>3725</v>
      </c>
      <c r="M81" s="85">
        <f t="shared" si="0"/>
        <v>46.462030447707413</v>
      </c>
      <c r="N81" s="85">
        <f t="shared" si="1"/>
        <v>8.388883884334744</v>
      </c>
      <c r="O81" s="80" t="s">
        <v>80</v>
      </c>
      <c r="X81" s="35" t="s">
        <v>27</v>
      </c>
      <c r="Y81" s="77">
        <v>41156</v>
      </c>
      <c r="Z81" s="77">
        <v>19669</v>
      </c>
      <c r="AA81" s="77">
        <v>3921</v>
      </c>
      <c r="AB81" s="85">
        <f t="shared" si="2"/>
        <v>47.791330547186313</v>
      </c>
      <c r="AC81" s="85">
        <f t="shared" si="3"/>
        <v>9.5271649334240447</v>
      </c>
    </row>
    <row r="82" spans="1:29" ht="12.75">
      <c r="A82" s="92"/>
      <c r="B82" s="87"/>
      <c r="C82" s="90"/>
      <c r="D82" s="90"/>
      <c r="E82" s="87"/>
      <c r="I82" s="35" t="s">
        <v>20</v>
      </c>
      <c r="J82" s="77">
        <v>19969</v>
      </c>
      <c r="K82" s="77">
        <v>9294</v>
      </c>
      <c r="L82" s="77">
        <v>991</v>
      </c>
      <c r="M82" s="85">
        <f t="shared" si="0"/>
        <v>46.542140317492112</v>
      </c>
      <c r="N82" s="85">
        <f t="shared" si="1"/>
        <v>4.9626921728679454</v>
      </c>
      <c r="O82" s="80" t="s">
        <v>80</v>
      </c>
      <c r="T82" s="35" t="s">
        <v>23</v>
      </c>
      <c r="U82" s="85" t="e">
        <v>#VALUE!</v>
      </c>
      <c r="V82" s="85" t="e">
        <v>#VALUE!</v>
      </c>
      <c r="X82" s="35" t="s">
        <v>20</v>
      </c>
      <c r="Y82" s="77">
        <v>18504</v>
      </c>
      <c r="Z82" s="77">
        <v>8413</v>
      </c>
      <c r="AA82" s="77">
        <v>1059</v>
      </c>
      <c r="AB82" s="85">
        <f t="shared" si="2"/>
        <v>45.465845222654558</v>
      </c>
      <c r="AC82" s="85">
        <f t="shared" si="3"/>
        <v>5.7230869001297018</v>
      </c>
    </row>
    <row r="83" spans="1:29" ht="12.75">
      <c r="A83" s="87"/>
      <c r="B83" s="87" t="s">
        <v>13</v>
      </c>
      <c r="C83" s="90">
        <v>6.0161920714684536</v>
      </c>
      <c r="D83" s="90">
        <v>3.1127861529871579</v>
      </c>
      <c r="E83" s="87"/>
      <c r="I83" s="35" t="s">
        <v>24</v>
      </c>
      <c r="J83" s="77">
        <v>29109</v>
      </c>
      <c r="K83" s="77">
        <v>11750</v>
      </c>
      <c r="L83" s="77">
        <v>1263</v>
      </c>
      <c r="M83" s="85">
        <f t="shared" si="0"/>
        <v>40.365522690576796</v>
      </c>
      <c r="N83" s="85">
        <f t="shared" si="1"/>
        <v>4.3388642687828503</v>
      </c>
      <c r="O83" s="80" t="s">
        <v>80</v>
      </c>
      <c r="T83" s="35" t="s">
        <v>18</v>
      </c>
      <c r="U83" s="85" t="e">
        <v>#VALUE!</v>
      </c>
      <c r="V83" s="85" t="e">
        <v>#VALUE!</v>
      </c>
      <c r="X83" s="35" t="s">
        <v>24</v>
      </c>
      <c r="Y83" s="77">
        <v>29085</v>
      </c>
      <c r="Z83" s="77">
        <v>12698</v>
      </c>
      <c r="AA83" s="77">
        <v>1386</v>
      </c>
      <c r="AB83" s="85">
        <f t="shared" si="2"/>
        <v>43.658243080625752</v>
      </c>
      <c r="AC83" s="85">
        <f t="shared" si="3"/>
        <v>4.7653429602888089</v>
      </c>
    </row>
    <row r="84" spans="1:29" ht="12.75">
      <c r="A84" s="87"/>
      <c r="C84" s="91"/>
      <c r="D84" s="91"/>
      <c r="E84" s="87"/>
      <c r="I84" s="35" t="s">
        <v>10</v>
      </c>
      <c r="J84" s="78" t="s">
        <v>46</v>
      </c>
      <c r="K84" s="78" t="s">
        <v>46</v>
      </c>
      <c r="L84" s="77">
        <v>122</v>
      </c>
      <c r="M84" s="85" t="e">
        <f t="shared" si="0"/>
        <v>#VALUE!</v>
      </c>
      <c r="N84" s="85" t="e">
        <f t="shared" si="1"/>
        <v>#VALUE!</v>
      </c>
      <c r="Q84" s="250" t="s">
        <v>244</v>
      </c>
      <c r="T84" s="35" t="s">
        <v>19</v>
      </c>
      <c r="U84" s="85" t="e">
        <v>#VALUE!</v>
      </c>
      <c r="V84" s="85" t="e">
        <v>#VALUE!</v>
      </c>
      <c r="X84" s="35" t="s">
        <v>10</v>
      </c>
      <c r="Y84" s="37" t="s">
        <v>0</v>
      </c>
      <c r="Z84" s="77">
        <v>155</v>
      </c>
      <c r="AA84" s="77">
        <v>201</v>
      </c>
      <c r="AB84" s="85" t="e">
        <f t="shared" si="2"/>
        <v>#VALUE!</v>
      </c>
      <c r="AC84" s="85" t="e">
        <f t="shared" si="3"/>
        <v>#VALUE!</v>
      </c>
    </row>
    <row r="85" spans="1:29" ht="12.75">
      <c r="A85" s="92"/>
      <c r="B85" s="87" t="s">
        <v>270</v>
      </c>
      <c r="C85" s="90" t="e">
        <v>#VALUE!</v>
      </c>
      <c r="D85" s="90">
        <v>11.154708520179373</v>
      </c>
      <c r="E85" s="87"/>
      <c r="I85" s="35" t="s">
        <v>8</v>
      </c>
      <c r="J85" s="77">
        <v>2816</v>
      </c>
      <c r="K85" s="77">
        <v>211</v>
      </c>
      <c r="L85" s="78" t="s">
        <v>46</v>
      </c>
      <c r="M85" s="85">
        <f t="shared" si="0"/>
        <v>7.4928977272727275</v>
      </c>
      <c r="N85" s="85" t="e">
        <f t="shared" si="1"/>
        <v>#VALUE!</v>
      </c>
      <c r="P85" s="250" t="s">
        <v>243</v>
      </c>
      <c r="T85" s="35" t="s">
        <v>10</v>
      </c>
      <c r="U85" s="85" t="e">
        <v>#VALUE!</v>
      </c>
      <c r="V85" s="85" t="e">
        <v>#VALUE!</v>
      </c>
      <c r="X85" s="35" t="s">
        <v>8</v>
      </c>
      <c r="Y85" s="77">
        <v>3295</v>
      </c>
      <c r="Z85" s="77">
        <v>198</v>
      </c>
      <c r="AA85" s="37" t="s">
        <v>0</v>
      </c>
      <c r="AB85" s="85">
        <f t="shared" si="2"/>
        <v>6.0091047040971173</v>
      </c>
      <c r="AC85" s="85" t="e">
        <f t="shared" si="3"/>
        <v>#VALUE!</v>
      </c>
    </row>
    <row r="86" spans="1:29" ht="12.75">
      <c r="I86" s="35" t="s">
        <v>13</v>
      </c>
      <c r="J86" s="77">
        <v>7164</v>
      </c>
      <c r="K86" s="77">
        <v>431</v>
      </c>
      <c r="L86" s="77">
        <v>223</v>
      </c>
      <c r="M86" s="85">
        <f t="shared" si="0"/>
        <v>6.0161920714684536</v>
      </c>
      <c r="N86" s="85">
        <f t="shared" si="1"/>
        <v>3.1127861529871579</v>
      </c>
      <c r="O86" s="80" t="s">
        <v>80</v>
      </c>
      <c r="X86" s="35" t="s">
        <v>13</v>
      </c>
      <c r="Y86" s="77">
        <v>6590</v>
      </c>
      <c r="Z86" s="37" t="s">
        <v>0</v>
      </c>
      <c r="AA86" s="77">
        <v>309</v>
      </c>
      <c r="AB86" s="85" t="e">
        <f t="shared" si="2"/>
        <v>#VALUE!</v>
      </c>
      <c r="AC86" s="85">
        <f t="shared" si="3"/>
        <v>4.6889226100151742</v>
      </c>
    </row>
    <row r="87" spans="1:29" ht="12.75">
      <c r="X87" s="35" t="s">
        <v>197</v>
      </c>
      <c r="Y87" s="37" t="s">
        <v>0</v>
      </c>
      <c r="Z87" s="37" t="s">
        <v>0</v>
      </c>
      <c r="AA87" s="37" t="s">
        <v>0</v>
      </c>
      <c r="AB87" s="85" t="e">
        <f>100*Z87/Y87</f>
        <v>#VALUE!</v>
      </c>
      <c r="AC87" s="85" t="e">
        <f>100*AA87/Y87</f>
        <v>#VALUE!</v>
      </c>
    </row>
    <row r="88" spans="1:29" ht="12.75">
      <c r="I88" s="35" t="s">
        <v>30</v>
      </c>
      <c r="J88" s="77">
        <v>2414</v>
      </c>
      <c r="K88" s="78" t="s">
        <v>46</v>
      </c>
      <c r="L88" s="78" t="s">
        <v>46</v>
      </c>
      <c r="M88" s="85" t="e">
        <f t="shared" si="0"/>
        <v>#VALUE!</v>
      </c>
      <c r="N88" s="85" t="e">
        <f t="shared" si="1"/>
        <v>#VALUE!</v>
      </c>
      <c r="R88" s="249" t="s">
        <v>245</v>
      </c>
      <c r="X88" s="35" t="s">
        <v>30</v>
      </c>
      <c r="Y88" s="77">
        <v>2645</v>
      </c>
      <c r="Z88" s="37" t="s">
        <v>0</v>
      </c>
      <c r="AA88" s="77">
        <v>4</v>
      </c>
      <c r="AB88" s="85" t="e">
        <f t="shared" ref="AB88:AB89" si="4">100*Z88/Y88</f>
        <v>#VALUE!</v>
      </c>
      <c r="AC88" s="85">
        <f t="shared" ref="AC88:AC89" si="5">100*AA88/Y88</f>
        <v>0.15122873345935728</v>
      </c>
    </row>
    <row r="89" spans="1:29" ht="12.75">
      <c r="B89" s="87"/>
      <c r="C89" s="86"/>
      <c r="D89" s="86"/>
      <c r="I89" s="35" t="s">
        <v>33</v>
      </c>
      <c r="J89" s="77">
        <v>1784</v>
      </c>
      <c r="K89" s="78" t="s">
        <v>46</v>
      </c>
      <c r="L89" s="77">
        <v>199</v>
      </c>
      <c r="M89" s="85" t="e">
        <f t="shared" si="0"/>
        <v>#VALUE!</v>
      </c>
      <c r="N89" s="85">
        <f t="shared" si="1"/>
        <v>11.154708520179373</v>
      </c>
      <c r="Q89" s="250" t="s">
        <v>244</v>
      </c>
      <c r="X89" s="35" t="s">
        <v>33</v>
      </c>
      <c r="Y89" s="77">
        <v>1709</v>
      </c>
      <c r="Z89" s="77">
        <v>133</v>
      </c>
      <c r="AA89" s="77">
        <v>152</v>
      </c>
      <c r="AB89" s="85">
        <f t="shared" si="4"/>
        <v>7.7823288472791106</v>
      </c>
      <c r="AC89" s="85">
        <f t="shared" si="5"/>
        <v>8.8940901111761264</v>
      </c>
    </row>
    <row r="90" spans="1:29">
      <c r="B90" s="87"/>
      <c r="C90" s="86"/>
      <c r="D90" s="86"/>
    </row>
    <row r="91" spans="1:29">
      <c r="B91" s="87"/>
      <c r="C91" s="86"/>
      <c r="D91" s="86"/>
      <c r="O91" s="85">
        <v>15</v>
      </c>
      <c r="P91" s="85">
        <v>5</v>
      </c>
      <c r="Q91" s="85">
        <v>6</v>
      </c>
      <c r="R91" s="85">
        <v>4</v>
      </c>
    </row>
    <row r="93" spans="1:29">
      <c r="C93" s="89"/>
      <c r="D93" s="89"/>
    </row>
    <row r="94" spans="1:29">
      <c r="B94" s="87"/>
      <c r="C94" s="86"/>
      <c r="D94" s="86"/>
    </row>
    <row r="95" spans="1:29">
      <c r="B95" s="87"/>
      <c r="C95" s="86"/>
      <c r="D95" s="86"/>
    </row>
    <row r="96" spans="1:29">
      <c r="B96" s="87"/>
      <c r="C96" s="86"/>
      <c r="D96" s="86"/>
    </row>
    <row r="97" spans="2:4">
      <c r="B97" s="87"/>
      <c r="C97" s="86"/>
      <c r="D97" s="86"/>
    </row>
    <row r="98" spans="2:4">
      <c r="B98" s="87"/>
      <c r="C98" s="86"/>
      <c r="D98" s="86"/>
    </row>
    <row r="99" spans="2:4">
      <c r="B99" s="87"/>
      <c r="C99" s="86"/>
      <c r="D99" s="86"/>
    </row>
    <row r="100" spans="2:4">
      <c r="B100" s="87"/>
      <c r="C100" s="88"/>
      <c r="D100" s="88"/>
    </row>
    <row r="101" spans="2:4">
      <c r="B101" s="87"/>
      <c r="C101" s="86"/>
      <c r="D101" s="86"/>
    </row>
    <row r="102" spans="2:4">
      <c r="B102" s="87"/>
      <c r="C102" s="86"/>
      <c r="D102" s="86"/>
    </row>
    <row r="103" spans="2:4">
      <c r="B103" s="87"/>
      <c r="C103" s="86"/>
      <c r="D103" s="86"/>
    </row>
    <row r="104" spans="2:4">
      <c r="B104" s="87"/>
      <c r="C104" s="86"/>
      <c r="D104" s="86"/>
    </row>
    <row r="105" spans="2:4">
      <c r="B105" s="87"/>
      <c r="C105" s="86"/>
      <c r="D105" s="86"/>
    </row>
    <row r="106" spans="2:4">
      <c r="B106" s="87"/>
      <c r="C106" s="86"/>
      <c r="D106" s="86"/>
    </row>
    <row r="107" spans="2:4">
      <c r="B107" s="87"/>
      <c r="C107" s="86"/>
      <c r="D107" s="86"/>
    </row>
    <row r="108" spans="2:4">
      <c r="B108" s="87"/>
      <c r="C108" s="86"/>
      <c r="D108" s="86"/>
    </row>
    <row r="109" spans="2:4">
      <c r="B109" s="87"/>
      <c r="C109" s="86"/>
      <c r="D109" s="86"/>
    </row>
    <row r="110" spans="2:4">
      <c r="B110" s="87"/>
      <c r="C110" s="86"/>
      <c r="D110" s="86"/>
    </row>
    <row r="111" spans="2:4">
      <c r="B111" s="87"/>
      <c r="C111" s="86"/>
      <c r="D111" s="86"/>
    </row>
    <row r="112" spans="2:4">
      <c r="B112" s="87"/>
      <c r="C112" s="86"/>
      <c r="D112" s="86"/>
    </row>
    <row r="113" spans="2:4">
      <c r="B113" s="87"/>
      <c r="C113" s="86"/>
      <c r="D113" s="86"/>
    </row>
    <row r="114" spans="2:4">
      <c r="B114" s="87"/>
      <c r="C114" s="86"/>
      <c r="D114" s="86"/>
    </row>
    <row r="115" spans="2:4">
      <c r="B115" s="87"/>
      <c r="C115" s="86"/>
      <c r="D115" s="86"/>
    </row>
    <row r="116" spans="2:4">
      <c r="B116" s="87"/>
      <c r="C116" s="86"/>
      <c r="D116" s="86"/>
    </row>
    <row r="117" spans="2:4">
      <c r="B117" s="87"/>
      <c r="C117" s="86"/>
      <c r="D117" s="86"/>
    </row>
    <row r="118" spans="2:4">
      <c r="B118" s="87"/>
      <c r="C118" s="86"/>
      <c r="D118" s="86"/>
    </row>
    <row r="119" spans="2:4">
      <c r="B119" s="87"/>
      <c r="C119" s="86"/>
      <c r="D119" s="86"/>
    </row>
    <row r="120" spans="2:4">
      <c r="B120" s="87"/>
      <c r="C120" s="86"/>
      <c r="D120" s="86"/>
    </row>
    <row r="121" spans="2:4">
      <c r="B121" s="87"/>
      <c r="C121" s="86"/>
      <c r="D121" s="86"/>
    </row>
    <row r="123" spans="2:4">
      <c r="B123" s="87"/>
      <c r="C123" s="86"/>
      <c r="D123" s="86"/>
    </row>
    <row r="124" spans="2:4">
      <c r="B124" s="87"/>
      <c r="C124" s="86"/>
      <c r="D124" s="86"/>
    </row>
  </sheetData>
  <sortState ref="T47:V71">
    <sortCondition descending="1" ref="U46"/>
  </sortState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43"/>
  <sheetViews>
    <sheetView showGridLines="0" topLeftCell="A28" zoomScaleNormal="100" zoomScalePageLayoutView="125" workbookViewId="0">
      <selection activeCell="H57" sqref="H57"/>
    </sheetView>
  </sheetViews>
  <sheetFormatPr defaultColWidth="8.85546875" defaultRowHeight="12"/>
  <cols>
    <col min="1" max="1" width="5.7109375" style="85" customWidth="1"/>
    <col min="2" max="2" width="7.7109375" style="85" customWidth="1"/>
    <col min="3" max="5" width="6.7109375" style="85" customWidth="1"/>
    <col min="6" max="7" width="8.85546875" style="85"/>
    <col min="8" max="8" width="9.140625" style="85" customWidth="1"/>
    <col min="9" max="12" width="8.85546875" style="85"/>
    <col min="13" max="13" width="9.42578125" style="85" bestFit="1" customWidth="1"/>
    <col min="14" max="15" width="8.85546875" style="85"/>
    <col min="16" max="16" width="3" style="85" customWidth="1"/>
    <col min="17" max="16384" width="8.85546875" style="85"/>
  </cols>
  <sheetData>
    <row r="1" spans="2:2" ht="11.25" customHeight="1">
      <c r="B1" s="102"/>
    </row>
    <row r="2" spans="2:2" ht="15.75">
      <c r="B2" s="131" t="s">
        <v>301</v>
      </c>
    </row>
    <row r="3" spans="2:2" ht="12.75">
      <c r="B3" s="130" t="s">
        <v>203</v>
      </c>
    </row>
    <row r="32" spans="6:14">
      <c r="F32" s="110"/>
      <c r="G32" s="100"/>
      <c r="H32" s="100"/>
      <c r="I32" s="100"/>
      <c r="J32" s="100"/>
      <c r="K32" s="100"/>
      <c r="L32" s="100"/>
      <c r="M32" s="100"/>
      <c r="N32" s="100"/>
    </row>
    <row r="33" spans="6:7">
      <c r="F33" s="110"/>
      <c r="G33" s="95"/>
    </row>
    <row r="58" spans="2:14" ht="15" customHeight="1">
      <c r="B58" s="187" t="s">
        <v>313</v>
      </c>
      <c r="C58" s="109"/>
      <c r="D58" s="109"/>
      <c r="E58" s="109"/>
      <c r="F58" s="109"/>
      <c r="G58" s="109"/>
      <c r="H58" s="109"/>
      <c r="I58" s="109"/>
      <c r="J58" s="108"/>
      <c r="K58" s="108"/>
      <c r="L58" s="108"/>
      <c r="M58" s="108"/>
      <c r="N58" s="108"/>
    </row>
    <row r="59" spans="2:14" ht="15" customHeight="1">
      <c r="B59" s="97" t="s">
        <v>204</v>
      </c>
      <c r="C59" s="109"/>
      <c r="D59" s="109"/>
      <c r="E59" s="109"/>
      <c r="F59" s="109"/>
      <c r="G59" s="109"/>
      <c r="H59" s="109"/>
      <c r="I59" s="109"/>
      <c r="J59" s="108"/>
      <c r="K59" s="108"/>
      <c r="L59" s="108"/>
      <c r="M59" s="108"/>
      <c r="N59" s="108"/>
    </row>
    <row r="60" spans="2:14" ht="15" customHeight="1">
      <c r="B60" s="187" t="s">
        <v>205</v>
      </c>
      <c r="C60" s="109"/>
      <c r="D60" s="109"/>
      <c r="E60" s="109"/>
      <c r="F60" s="109"/>
      <c r="G60" s="109"/>
      <c r="H60" s="109"/>
      <c r="I60" s="109"/>
      <c r="J60" s="108"/>
      <c r="K60" s="108"/>
      <c r="L60" s="108"/>
      <c r="M60" s="108"/>
      <c r="N60" s="108"/>
    </row>
    <row r="61" spans="2:14" ht="15" customHeight="1">
      <c r="B61" s="184" t="s">
        <v>190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</row>
    <row r="62" spans="2:14" ht="15" customHeight="1">
      <c r="B62" s="100" t="s">
        <v>188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2:14">
      <c r="B63" s="188" t="s">
        <v>198</v>
      </c>
      <c r="C63" s="107"/>
      <c r="D63" s="107"/>
      <c r="E63" s="107"/>
      <c r="F63" s="107"/>
      <c r="G63" s="107"/>
      <c r="H63" s="106"/>
      <c r="I63" s="106"/>
      <c r="J63" s="106"/>
      <c r="K63" s="106"/>
      <c r="L63" s="106"/>
      <c r="M63" s="106"/>
      <c r="N63" s="106"/>
    </row>
    <row r="64" spans="2:14">
      <c r="B64" s="188"/>
      <c r="C64" s="107"/>
      <c r="D64" s="107"/>
      <c r="E64" s="107"/>
      <c r="F64" s="107"/>
      <c r="G64" s="107"/>
      <c r="H64" s="106"/>
      <c r="I64" s="106"/>
      <c r="J64" s="106"/>
      <c r="K64" s="106"/>
      <c r="L64" s="106"/>
      <c r="M64" s="106"/>
      <c r="N64" s="106"/>
    </row>
    <row r="65" spans="2:24" ht="12.75">
      <c r="B65" s="188"/>
      <c r="C65" s="107"/>
      <c r="D65" s="107"/>
      <c r="E65" s="107"/>
      <c r="F65" s="107"/>
      <c r="G65" s="107"/>
      <c r="H65" s="106"/>
      <c r="I65" s="106"/>
      <c r="J65" s="106"/>
      <c r="K65" s="189" t="s">
        <v>201</v>
      </c>
      <c r="L65" s="106"/>
      <c r="M65" s="106"/>
      <c r="N65" s="106"/>
      <c r="Q65" s="189" t="s">
        <v>202</v>
      </c>
    </row>
    <row r="66" spans="2:24" ht="12.75">
      <c r="C66" s="87" t="s">
        <v>108</v>
      </c>
      <c r="D66" s="87" t="s">
        <v>1</v>
      </c>
      <c r="E66" s="87" t="s">
        <v>107</v>
      </c>
      <c r="L66" s="35" t="s">
        <v>199</v>
      </c>
      <c r="M66" s="35" t="s">
        <v>200</v>
      </c>
      <c r="N66" s="35" t="s">
        <v>194</v>
      </c>
      <c r="Q66" s="35" t="s">
        <v>193</v>
      </c>
      <c r="R66" s="35" t="s">
        <v>199</v>
      </c>
      <c r="S66" s="35" t="s">
        <v>200</v>
      </c>
      <c r="T66" s="35" t="s">
        <v>194</v>
      </c>
    </row>
    <row r="67" spans="2:24" ht="12.75">
      <c r="B67" s="87" t="s">
        <v>62</v>
      </c>
      <c r="C67" s="103"/>
      <c r="D67" s="103"/>
      <c r="E67" s="103">
        <v>16.109882234909108</v>
      </c>
      <c r="K67" s="35" t="s">
        <v>56</v>
      </c>
      <c r="L67" s="37" t="s">
        <v>46</v>
      </c>
      <c r="M67" s="37" t="s">
        <v>46</v>
      </c>
      <c r="N67" s="77">
        <v>674408</v>
      </c>
      <c r="Q67" s="35" t="s">
        <v>56</v>
      </c>
      <c r="R67" s="37" t="s">
        <v>0</v>
      </c>
      <c r="S67" s="37" t="s">
        <v>0</v>
      </c>
      <c r="T67" s="77">
        <v>41863</v>
      </c>
      <c r="V67" s="85" t="e">
        <f t="shared" ref="V67:V68" si="0">L67/R67</f>
        <v>#VALUE!</v>
      </c>
      <c r="W67" s="85" t="e">
        <f t="shared" ref="W67:W68" si="1">M67/S67</f>
        <v>#VALUE!</v>
      </c>
      <c r="X67" s="85">
        <f t="shared" ref="X67:X68" si="2">N67/T67</f>
        <v>16.109882234909108</v>
      </c>
    </row>
    <row r="68" spans="2:24" ht="12.75">
      <c r="B68" s="87"/>
      <c r="C68" s="103"/>
      <c r="D68" s="103"/>
      <c r="E68" s="103"/>
      <c r="K68" s="35" t="s">
        <v>4</v>
      </c>
      <c r="L68" s="37" t="s">
        <v>46</v>
      </c>
      <c r="M68" s="37" t="s">
        <v>46</v>
      </c>
      <c r="N68" s="77">
        <v>12092</v>
      </c>
      <c r="Q68" s="35" t="s">
        <v>4</v>
      </c>
      <c r="R68" s="37" t="s">
        <v>0</v>
      </c>
      <c r="S68" s="37" t="s">
        <v>0</v>
      </c>
      <c r="T68" s="77">
        <v>684</v>
      </c>
      <c r="V68" s="85" t="e">
        <f t="shared" si="0"/>
        <v>#VALUE!</v>
      </c>
      <c r="W68" s="85" t="e">
        <f t="shared" si="1"/>
        <v>#VALUE!</v>
      </c>
      <c r="X68" s="85">
        <f t="shared" si="2"/>
        <v>17.678362573099417</v>
      </c>
    </row>
    <row r="69" spans="2:24" ht="12.75">
      <c r="B69" s="87" t="s">
        <v>206</v>
      </c>
      <c r="C69" s="103">
        <v>17.475339087546239</v>
      </c>
      <c r="D69" s="103">
        <v>17.232913072329129</v>
      </c>
      <c r="E69" s="103"/>
      <c r="G69" s="105" t="e">
        <f>1-D94/$D$67</f>
        <v>#DIV/0!</v>
      </c>
      <c r="K69" s="35" t="s">
        <v>28</v>
      </c>
      <c r="L69" s="77">
        <v>26950</v>
      </c>
      <c r="M69" s="77">
        <v>7734</v>
      </c>
      <c r="N69" s="77">
        <v>19216</v>
      </c>
      <c r="Q69" s="35" t="s">
        <v>28</v>
      </c>
      <c r="R69" s="77">
        <v>1640</v>
      </c>
      <c r="S69" s="77">
        <v>555</v>
      </c>
      <c r="T69" s="77">
        <v>1085</v>
      </c>
      <c r="V69" s="85">
        <f>L69/R69</f>
        <v>16.432926829268293</v>
      </c>
      <c r="W69" s="85">
        <f t="shared" ref="W69:X69" si="3">M69/S69</f>
        <v>13.935135135135136</v>
      </c>
      <c r="X69" s="85">
        <f t="shared" si="3"/>
        <v>17.710599078341012</v>
      </c>
    </row>
    <row r="70" spans="2:24" ht="12.75">
      <c r="B70" s="87" t="s">
        <v>23</v>
      </c>
      <c r="C70" s="103">
        <v>16.452991452991451</v>
      </c>
      <c r="D70" s="103">
        <v>14.53448275862069</v>
      </c>
      <c r="E70" s="103">
        <v>17.399999999999999</v>
      </c>
      <c r="G70" s="105" t="e">
        <f t="shared" ref="G70:G94" si="4">1-D69/$D$67</f>
        <v>#DIV/0!</v>
      </c>
      <c r="K70" s="35" t="s">
        <v>51</v>
      </c>
      <c r="L70" s="77">
        <v>41073</v>
      </c>
      <c r="M70" s="77">
        <v>23543</v>
      </c>
      <c r="N70" s="77">
        <v>17530</v>
      </c>
      <c r="Q70" s="35" t="s">
        <v>51</v>
      </c>
      <c r="R70" s="77">
        <v>3598</v>
      </c>
      <c r="S70" s="77">
        <v>2329</v>
      </c>
      <c r="T70" s="77">
        <v>1269</v>
      </c>
      <c r="V70" s="85">
        <f t="shared" ref="V70:V97" si="5">L70/R70</f>
        <v>11.415508615897721</v>
      </c>
      <c r="W70" s="85">
        <f t="shared" ref="W70:W97" si="6">M70/S70</f>
        <v>10.108630313439244</v>
      </c>
      <c r="X70" s="85">
        <f t="shared" ref="X70:X97" si="7">N70/T70</f>
        <v>13.814026792750196</v>
      </c>
    </row>
    <row r="71" spans="2:24" ht="12.75">
      <c r="B71" s="87" t="s">
        <v>28</v>
      </c>
      <c r="C71" s="103">
        <v>16.432926829268293</v>
      </c>
      <c r="D71" s="103">
        <v>13.935135135135136</v>
      </c>
      <c r="E71" s="103">
        <v>17.710599078341012</v>
      </c>
      <c r="G71" s="105" t="e">
        <f t="shared" si="4"/>
        <v>#DIV/0!</v>
      </c>
      <c r="K71" s="35" t="s">
        <v>9</v>
      </c>
      <c r="L71" s="77">
        <v>14998</v>
      </c>
      <c r="M71" s="77">
        <v>12075</v>
      </c>
      <c r="N71" s="77">
        <v>2923</v>
      </c>
      <c r="Q71" s="35" t="s">
        <v>9</v>
      </c>
      <c r="R71" s="77">
        <v>1330</v>
      </c>
      <c r="S71" s="77">
        <v>1144</v>
      </c>
      <c r="T71" s="77">
        <v>186</v>
      </c>
      <c r="V71" s="85">
        <f t="shared" si="5"/>
        <v>11.276691729323309</v>
      </c>
      <c r="W71" s="85">
        <f t="shared" si="6"/>
        <v>10.55506993006993</v>
      </c>
      <c r="X71" s="85">
        <f t="shared" si="7"/>
        <v>15.71505376344086</v>
      </c>
    </row>
    <row r="72" spans="2:24" ht="12.75">
      <c r="B72" s="87" t="s">
        <v>8</v>
      </c>
      <c r="C72" s="103">
        <v>16.382064807837228</v>
      </c>
      <c r="D72" s="103">
        <v>16.284341209451341</v>
      </c>
      <c r="E72" s="103">
        <v>17.936305732484076</v>
      </c>
      <c r="G72" s="105" t="e">
        <f t="shared" si="4"/>
        <v>#DIV/0!</v>
      </c>
      <c r="K72" s="35" t="s">
        <v>14</v>
      </c>
      <c r="L72" s="77">
        <v>316772</v>
      </c>
      <c r="M72" s="77">
        <v>276151</v>
      </c>
      <c r="N72" s="77">
        <v>40621</v>
      </c>
      <c r="Q72" s="35" t="s">
        <v>57</v>
      </c>
      <c r="R72" s="77">
        <v>23821</v>
      </c>
      <c r="S72" s="77">
        <v>21137</v>
      </c>
      <c r="T72" s="77">
        <v>2684</v>
      </c>
      <c r="V72" s="85">
        <f t="shared" si="5"/>
        <v>13.298014357079888</v>
      </c>
      <c r="W72" s="85">
        <f t="shared" si="6"/>
        <v>13.064815252874107</v>
      </c>
      <c r="X72" s="85">
        <f t="shared" si="7"/>
        <v>15.134500745156483</v>
      </c>
    </row>
    <row r="73" spans="2:24" ht="12.75">
      <c r="B73" s="87" t="s">
        <v>11</v>
      </c>
      <c r="C73" s="103">
        <v>16.325842696629213</v>
      </c>
      <c r="D73" s="103">
        <v>12.778947368421052</v>
      </c>
      <c r="E73" s="103">
        <v>16.742665549036044</v>
      </c>
      <c r="G73" s="105" t="e">
        <f t="shared" si="4"/>
        <v>#DIV/0!</v>
      </c>
      <c r="K73" s="35" t="s">
        <v>23</v>
      </c>
      <c r="L73" s="77">
        <v>5775</v>
      </c>
      <c r="M73" s="77">
        <v>1686</v>
      </c>
      <c r="N73" s="77">
        <v>4089</v>
      </c>
      <c r="Q73" s="35" t="s">
        <v>23</v>
      </c>
      <c r="R73" s="77">
        <v>351</v>
      </c>
      <c r="S73" s="77">
        <v>116</v>
      </c>
      <c r="T73" s="77">
        <v>235</v>
      </c>
      <c r="V73" s="85">
        <f t="shared" si="5"/>
        <v>16.452991452991451</v>
      </c>
      <c r="W73" s="85">
        <f t="shared" si="6"/>
        <v>14.53448275862069</v>
      </c>
      <c r="X73" s="85">
        <f t="shared" si="7"/>
        <v>17.399999999999999</v>
      </c>
    </row>
    <row r="74" spans="2:24" ht="12.75">
      <c r="B74" s="87" t="s">
        <v>16</v>
      </c>
      <c r="C74" s="103">
        <v>16.144970614064718</v>
      </c>
      <c r="D74" s="103">
        <v>15.415953307392996</v>
      </c>
      <c r="E74" s="103">
        <v>17.801901392880833</v>
      </c>
      <c r="G74" s="105" t="e">
        <f t="shared" si="4"/>
        <v>#DIV/0!</v>
      </c>
      <c r="K74" s="35" t="s">
        <v>5</v>
      </c>
      <c r="L74" s="77">
        <v>11600</v>
      </c>
      <c r="M74" s="77">
        <v>9401</v>
      </c>
      <c r="N74" s="77">
        <v>2199</v>
      </c>
      <c r="Q74" s="35" t="s">
        <v>5</v>
      </c>
      <c r="R74" s="77">
        <v>1032</v>
      </c>
      <c r="S74" s="77">
        <v>889</v>
      </c>
      <c r="T74" s="77">
        <v>144</v>
      </c>
      <c r="V74" s="85">
        <f t="shared" si="5"/>
        <v>11.24031007751938</v>
      </c>
      <c r="W74" s="85">
        <f t="shared" si="6"/>
        <v>10.5748031496063</v>
      </c>
      <c r="X74" s="85">
        <f t="shared" si="7"/>
        <v>15.270833333333334</v>
      </c>
    </row>
    <row r="75" spans="2:24" ht="12.75">
      <c r="B75" s="87" t="s">
        <v>207</v>
      </c>
      <c r="C75" s="103">
        <v>16.11392405063291</v>
      </c>
      <c r="D75" s="103">
        <v>13.730597680642283</v>
      </c>
      <c r="E75" s="103"/>
      <c r="G75" s="105" t="e">
        <f t="shared" si="4"/>
        <v>#DIV/0!</v>
      </c>
      <c r="K75" s="35" t="s">
        <v>18</v>
      </c>
      <c r="L75" s="77">
        <v>29279</v>
      </c>
      <c r="M75" s="77">
        <v>15392</v>
      </c>
      <c r="N75" s="37" t="s">
        <v>46</v>
      </c>
      <c r="Q75" s="35" t="s">
        <v>18</v>
      </c>
      <c r="R75" s="77">
        <v>1817</v>
      </c>
      <c r="S75" s="77">
        <v>1121</v>
      </c>
      <c r="T75" s="37" t="s">
        <v>0</v>
      </c>
      <c r="V75" s="85">
        <f t="shared" si="5"/>
        <v>16.11392405063291</v>
      </c>
      <c r="W75" s="85">
        <f t="shared" si="6"/>
        <v>13.730597680642283</v>
      </c>
      <c r="X75" s="85" t="e">
        <f t="shared" si="7"/>
        <v>#VALUE!</v>
      </c>
    </row>
    <row r="76" spans="2:24" ht="12.75">
      <c r="B76" s="87" t="s">
        <v>20</v>
      </c>
      <c r="C76" s="103">
        <v>16.081765557163532</v>
      </c>
      <c r="D76" s="104">
        <v>11.223880597014926</v>
      </c>
      <c r="E76" s="103">
        <v>16.89424703891709</v>
      </c>
      <c r="G76" s="105" t="e">
        <f t="shared" si="4"/>
        <v>#DIV/0!</v>
      </c>
      <c r="K76" s="35" t="s">
        <v>16</v>
      </c>
      <c r="L76" s="77">
        <v>238994</v>
      </c>
      <c r="M76" s="77">
        <v>158476</v>
      </c>
      <c r="N76" s="77">
        <v>80518</v>
      </c>
      <c r="Q76" s="35" t="s">
        <v>16</v>
      </c>
      <c r="R76" s="77">
        <v>14803</v>
      </c>
      <c r="S76" s="77">
        <v>10280</v>
      </c>
      <c r="T76" s="77">
        <v>4523</v>
      </c>
      <c r="V76" s="85">
        <f t="shared" si="5"/>
        <v>16.144970614064718</v>
      </c>
      <c r="W76" s="85">
        <f t="shared" si="6"/>
        <v>15.415953307392996</v>
      </c>
      <c r="X76" s="85">
        <f t="shared" si="7"/>
        <v>17.801901392880833</v>
      </c>
    </row>
    <row r="77" spans="2:24" ht="12.75">
      <c r="B77" s="87" t="s">
        <v>3</v>
      </c>
      <c r="C77" s="103">
        <v>15.88785046728972</v>
      </c>
      <c r="D77" s="103">
        <v>10.60655737704918</v>
      </c>
      <c r="E77" s="103">
        <v>16.768392370572208</v>
      </c>
      <c r="G77" s="105" t="e">
        <f t="shared" si="4"/>
        <v>#DIV/0!</v>
      </c>
      <c r="K77" s="35" t="s">
        <v>15</v>
      </c>
      <c r="L77" s="77">
        <v>173347</v>
      </c>
      <c r="M77" s="77">
        <v>161941</v>
      </c>
      <c r="N77" s="77">
        <v>11405</v>
      </c>
      <c r="Q77" s="35" t="s">
        <v>15</v>
      </c>
      <c r="R77" s="77">
        <v>14062</v>
      </c>
      <c r="S77" s="77">
        <v>13453</v>
      </c>
      <c r="T77" s="77">
        <v>609</v>
      </c>
      <c r="V77" s="85">
        <f t="shared" si="5"/>
        <v>12.327336083060731</v>
      </c>
      <c r="W77" s="85">
        <f t="shared" si="6"/>
        <v>12.037538095592062</v>
      </c>
      <c r="X77" s="85">
        <f t="shared" si="7"/>
        <v>18.727422003284072</v>
      </c>
    </row>
    <row r="78" spans="2:24" ht="12.75">
      <c r="B78" s="87" t="s">
        <v>12</v>
      </c>
      <c r="C78" s="103">
        <v>15.836325237592398</v>
      </c>
      <c r="D78" s="103">
        <v>15.373333333333333</v>
      </c>
      <c r="E78" s="103">
        <v>15.980609418282549</v>
      </c>
      <c r="G78" s="105" t="e">
        <f t="shared" si="4"/>
        <v>#DIV/0!</v>
      </c>
      <c r="K78" s="35" t="s">
        <v>32</v>
      </c>
      <c r="L78" s="77">
        <v>12635</v>
      </c>
      <c r="M78" s="77">
        <v>4235</v>
      </c>
      <c r="N78" s="77">
        <v>8400</v>
      </c>
      <c r="Q78" s="35" t="s">
        <v>32</v>
      </c>
      <c r="R78" s="77">
        <v>821</v>
      </c>
      <c r="S78" s="77">
        <v>326</v>
      </c>
      <c r="T78" s="77">
        <v>495</v>
      </c>
      <c r="V78" s="85">
        <f t="shared" si="5"/>
        <v>15.389768574908649</v>
      </c>
      <c r="W78" s="85">
        <f t="shared" si="6"/>
        <v>12.990797546012271</v>
      </c>
      <c r="X78" s="85">
        <f t="shared" si="7"/>
        <v>16.969696969696969</v>
      </c>
    </row>
    <row r="79" spans="2:24" ht="12.75">
      <c r="B79" s="87" t="s">
        <v>17</v>
      </c>
      <c r="C79" s="103">
        <v>15.768114112597829</v>
      </c>
      <c r="D79" s="103">
        <v>15.764813769751694</v>
      </c>
      <c r="E79" s="103">
        <v>15.777245508982036</v>
      </c>
      <c r="G79" s="105" t="e">
        <f t="shared" si="4"/>
        <v>#DIV/0!</v>
      </c>
      <c r="K79" s="35" t="s">
        <v>17</v>
      </c>
      <c r="L79" s="77">
        <v>124915</v>
      </c>
      <c r="M79" s="77">
        <v>111741</v>
      </c>
      <c r="N79" s="77">
        <v>13174</v>
      </c>
      <c r="Q79" s="35" t="s">
        <v>17</v>
      </c>
      <c r="R79" s="77">
        <v>7922</v>
      </c>
      <c r="S79" s="77">
        <v>7088</v>
      </c>
      <c r="T79" s="77">
        <v>835</v>
      </c>
      <c r="V79" s="85">
        <f t="shared" si="5"/>
        <v>15.768114112597829</v>
      </c>
      <c r="W79" s="85">
        <f t="shared" si="6"/>
        <v>15.764813769751694</v>
      </c>
      <c r="X79" s="85">
        <f t="shared" si="7"/>
        <v>15.777245508982036</v>
      </c>
    </row>
    <row r="80" spans="2:24" ht="12.75">
      <c r="B80" s="87" t="s">
        <v>32</v>
      </c>
      <c r="C80" s="103">
        <v>15.389768574908649</v>
      </c>
      <c r="D80" s="103">
        <v>12.990797546012271</v>
      </c>
      <c r="E80" s="103">
        <v>16.969696969696969</v>
      </c>
      <c r="G80" s="105" t="e">
        <f t="shared" si="4"/>
        <v>#DIV/0!</v>
      </c>
      <c r="K80" s="35" t="s">
        <v>19</v>
      </c>
      <c r="L80" s="77">
        <v>892</v>
      </c>
      <c r="M80" s="77">
        <v>865</v>
      </c>
      <c r="N80" s="77">
        <v>26</v>
      </c>
      <c r="Q80" s="35" t="s">
        <v>19</v>
      </c>
      <c r="R80" s="77">
        <v>71</v>
      </c>
      <c r="S80" s="77">
        <v>70</v>
      </c>
      <c r="T80" s="77">
        <v>1</v>
      </c>
      <c r="V80" s="85">
        <f t="shared" si="5"/>
        <v>12.56338028169014</v>
      </c>
      <c r="W80" s="85">
        <f t="shared" si="6"/>
        <v>12.357142857142858</v>
      </c>
      <c r="X80" s="85">
        <f t="shared" si="7"/>
        <v>26</v>
      </c>
    </row>
    <row r="81" spans="2:24" ht="12.75">
      <c r="B81" s="87" t="s">
        <v>22</v>
      </c>
      <c r="C81" s="103">
        <v>14.955989110707804</v>
      </c>
      <c r="D81" s="103">
        <v>11.952326901248581</v>
      </c>
      <c r="E81" s="103">
        <v>16.956160241874528</v>
      </c>
      <c r="G81" s="105" t="e">
        <f t="shared" si="4"/>
        <v>#DIV/0!</v>
      </c>
      <c r="K81" s="35" t="s">
        <v>12</v>
      </c>
      <c r="L81" s="77">
        <v>14997</v>
      </c>
      <c r="M81" s="77">
        <v>3459</v>
      </c>
      <c r="N81" s="77">
        <v>11538</v>
      </c>
      <c r="Q81" s="35" t="s">
        <v>12</v>
      </c>
      <c r="R81" s="77">
        <v>947</v>
      </c>
      <c r="S81" s="77">
        <v>225</v>
      </c>
      <c r="T81" s="77">
        <v>722</v>
      </c>
      <c r="V81" s="85">
        <f t="shared" si="5"/>
        <v>15.836325237592398</v>
      </c>
      <c r="W81" s="85">
        <f t="shared" si="6"/>
        <v>15.373333333333333</v>
      </c>
      <c r="X81" s="85">
        <f t="shared" si="7"/>
        <v>15.980609418282549</v>
      </c>
    </row>
    <row r="82" spans="2:24" ht="12.75">
      <c r="B82" s="87" t="s">
        <v>26</v>
      </c>
      <c r="C82" s="103">
        <v>14.90745197980084</v>
      </c>
      <c r="D82" s="103">
        <v>13.173903055364116</v>
      </c>
      <c r="E82" s="103">
        <v>16.117769588207018</v>
      </c>
      <c r="G82" s="105" t="e">
        <f t="shared" si="4"/>
        <v>#DIV/0!</v>
      </c>
      <c r="K82" s="35" t="s">
        <v>11</v>
      </c>
      <c r="L82" s="77">
        <v>43590</v>
      </c>
      <c r="M82" s="77">
        <v>3642</v>
      </c>
      <c r="N82" s="77">
        <v>39948</v>
      </c>
      <c r="Q82" s="35" t="s">
        <v>11</v>
      </c>
      <c r="R82" s="77">
        <v>2670</v>
      </c>
      <c r="S82" s="77">
        <v>285</v>
      </c>
      <c r="T82" s="77">
        <v>2386</v>
      </c>
      <c r="V82" s="85">
        <f t="shared" si="5"/>
        <v>16.325842696629213</v>
      </c>
      <c r="W82" s="85">
        <f t="shared" si="6"/>
        <v>12.778947368421052</v>
      </c>
      <c r="X82" s="85">
        <f t="shared" si="7"/>
        <v>16.742665549036044</v>
      </c>
    </row>
    <row r="83" spans="2:24" ht="12.75">
      <c r="B83" s="87" t="s">
        <v>7</v>
      </c>
      <c r="C83" s="103">
        <v>14.621452894438139</v>
      </c>
      <c r="D83" s="103">
        <v>13.585542168674699</v>
      </c>
      <c r="E83" s="103">
        <v>17.116054158607351</v>
      </c>
      <c r="G83" s="105" t="e">
        <f t="shared" si="4"/>
        <v>#DIV/0!</v>
      </c>
      <c r="K83" s="35" t="s">
        <v>3</v>
      </c>
      <c r="L83" s="77">
        <v>6800</v>
      </c>
      <c r="M83" s="77">
        <v>647</v>
      </c>
      <c r="N83" s="77">
        <v>6154</v>
      </c>
      <c r="Q83" s="35" t="s">
        <v>3</v>
      </c>
      <c r="R83" s="77">
        <v>428</v>
      </c>
      <c r="S83" s="77">
        <v>61</v>
      </c>
      <c r="T83" s="77">
        <v>367</v>
      </c>
      <c r="V83" s="85">
        <f t="shared" si="5"/>
        <v>15.88785046728972</v>
      </c>
      <c r="W83" s="85">
        <f t="shared" si="6"/>
        <v>10.60655737704918</v>
      </c>
      <c r="X83" s="85">
        <f t="shared" si="7"/>
        <v>16.768392370572208</v>
      </c>
    </row>
    <row r="84" spans="2:24" ht="12.75">
      <c r="B84" s="87" t="s">
        <v>27</v>
      </c>
      <c r="C84" s="103">
        <v>14.621050012440906</v>
      </c>
      <c r="D84" s="103">
        <v>13.713467048710601</v>
      </c>
      <c r="E84" s="103">
        <v>14.94078061911171</v>
      </c>
      <c r="G84" s="105" t="e">
        <f t="shared" si="4"/>
        <v>#DIV/0!</v>
      </c>
      <c r="K84" s="35" t="s">
        <v>25</v>
      </c>
      <c r="L84" s="77">
        <v>37948</v>
      </c>
      <c r="M84" s="77">
        <v>12979</v>
      </c>
      <c r="N84" s="77">
        <v>24969</v>
      </c>
      <c r="Q84" s="35" t="s">
        <v>25</v>
      </c>
      <c r="R84" s="77">
        <v>2659</v>
      </c>
      <c r="S84" s="77">
        <v>973</v>
      </c>
      <c r="T84" s="77">
        <v>1686</v>
      </c>
      <c r="V84" s="85">
        <f t="shared" si="5"/>
        <v>14.271530650620534</v>
      </c>
      <c r="W84" s="85">
        <f t="shared" si="6"/>
        <v>13.339157245632066</v>
      </c>
      <c r="X84" s="85">
        <f t="shared" si="7"/>
        <v>14.809608540925266</v>
      </c>
    </row>
    <row r="85" spans="2:24" ht="12.75">
      <c r="B85" s="87" t="s">
        <v>25</v>
      </c>
      <c r="C85" s="103">
        <v>14.271530650620534</v>
      </c>
      <c r="D85" s="104">
        <v>13.339157245632066</v>
      </c>
      <c r="E85" s="103">
        <v>14.809608540925266</v>
      </c>
      <c r="G85" s="105" t="e">
        <f t="shared" si="4"/>
        <v>#DIV/0!</v>
      </c>
      <c r="K85" s="35" t="s">
        <v>6</v>
      </c>
      <c r="L85" s="77">
        <v>68876</v>
      </c>
      <c r="M85" s="77">
        <v>34295</v>
      </c>
      <c r="N85" s="77">
        <v>34581</v>
      </c>
      <c r="Q85" s="35" t="s">
        <v>6</v>
      </c>
      <c r="R85" s="77">
        <v>5438</v>
      </c>
      <c r="S85" s="77">
        <v>3018</v>
      </c>
      <c r="T85" s="77">
        <v>2420</v>
      </c>
      <c r="V85" s="85">
        <f t="shared" si="5"/>
        <v>12.665685913938947</v>
      </c>
      <c r="W85" s="85">
        <f t="shared" si="6"/>
        <v>11.363485752153744</v>
      </c>
      <c r="X85" s="85">
        <f t="shared" si="7"/>
        <v>14.289669421487604</v>
      </c>
    </row>
    <row r="86" spans="2:24" ht="12.75">
      <c r="B86" s="87" t="s">
        <v>14</v>
      </c>
      <c r="C86" s="103">
        <v>13.298014357079888</v>
      </c>
      <c r="D86" s="103">
        <v>13.064815252874107</v>
      </c>
      <c r="E86" s="103">
        <v>15.134500745156483</v>
      </c>
      <c r="G86" s="105" t="e">
        <f t="shared" si="4"/>
        <v>#DIV/0!</v>
      </c>
      <c r="K86" s="35" t="s">
        <v>7</v>
      </c>
      <c r="L86" s="77">
        <v>25763</v>
      </c>
      <c r="M86" s="77">
        <v>16914</v>
      </c>
      <c r="N86" s="77">
        <v>8849</v>
      </c>
      <c r="Q86" s="35" t="s">
        <v>7</v>
      </c>
      <c r="R86" s="77">
        <v>1762</v>
      </c>
      <c r="S86" s="77">
        <v>1245</v>
      </c>
      <c r="T86" s="77">
        <v>517</v>
      </c>
      <c r="V86" s="85">
        <f t="shared" si="5"/>
        <v>14.621452894438139</v>
      </c>
      <c r="W86" s="85">
        <f t="shared" si="6"/>
        <v>13.585542168674699</v>
      </c>
      <c r="X86" s="85">
        <f t="shared" si="7"/>
        <v>17.116054158607351</v>
      </c>
    </row>
    <row r="87" spans="2:24" ht="12.75">
      <c r="B87" s="87" t="s">
        <v>6</v>
      </c>
      <c r="C87" s="103">
        <v>12.665685913938947</v>
      </c>
      <c r="D87" s="103">
        <v>11.363485752153744</v>
      </c>
      <c r="E87" s="103">
        <v>14.289669421487604</v>
      </c>
      <c r="G87" s="105" t="e">
        <f t="shared" si="4"/>
        <v>#DIV/0!</v>
      </c>
      <c r="K87" s="35" t="s">
        <v>26</v>
      </c>
      <c r="L87" s="77">
        <v>315874</v>
      </c>
      <c r="M87" s="77">
        <v>114692</v>
      </c>
      <c r="N87" s="77">
        <v>201182</v>
      </c>
      <c r="Q87" s="35" t="s">
        <v>26</v>
      </c>
      <c r="R87" s="77">
        <v>21189</v>
      </c>
      <c r="S87" s="77">
        <v>8706</v>
      </c>
      <c r="T87" s="77">
        <v>12482</v>
      </c>
      <c r="V87" s="85">
        <f t="shared" si="5"/>
        <v>14.90745197980084</v>
      </c>
      <c r="W87" s="85">
        <f t="shared" si="6"/>
        <v>13.173903055364116</v>
      </c>
      <c r="X87" s="85">
        <f t="shared" si="7"/>
        <v>16.117769588207018</v>
      </c>
    </row>
    <row r="88" spans="2:24" ht="12.75">
      <c r="B88" s="87" t="s">
        <v>19</v>
      </c>
      <c r="C88" s="103">
        <v>12.56338028169014</v>
      </c>
      <c r="D88" s="103">
        <v>12.357142857142858</v>
      </c>
      <c r="E88" s="103">
        <v>26</v>
      </c>
      <c r="G88" s="105" t="e">
        <f t="shared" si="4"/>
        <v>#DIV/0!</v>
      </c>
      <c r="K88" s="35" t="s">
        <v>22</v>
      </c>
      <c r="L88" s="77">
        <v>32963</v>
      </c>
      <c r="M88" s="77">
        <v>10530</v>
      </c>
      <c r="N88" s="77">
        <v>22433</v>
      </c>
      <c r="Q88" s="35" t="s">
        <v>22</v>
      </c>
      <c r="R88" s="77">
        <v>2204</v>
      </c>
      <c r="S88" s="77">
        <v>881</v>
      </c>
      <c r="T88" s="77">
        <v>1323</v>
      </c>
      <c r="V88" s="85">
        <f t="shared" si="5"/>
        <v>14.955989110707804</v>
      </c>
      <c r="W88" s="85">
        <f t="shared" si="6"/>
        <v>11.952326901248581</v>
      </c>
      <c r="X88" s="85">
        <f t="shared" si="7"/>
        <v>16.956160241874528</v>
      </c>
    </row>
    <row r="89" spans="2:24" ht="12.75">
      <c r="B89" s="87" t="s">
        <v>15</v>
      </c>
      <c r="C89" s="103">
        <v>12.327336083060731</v>
      </c>
      <c r="D89" s="103">
        <v>12.037538095592062</v>
      </c>
      <c r="E89" s="103">
        <v>18.727422003284072</v>
      </c>
      <c r="G89" s="105" t="e">
        <f t="shared" si="4"/>
        <v>#DIV/0!</v>
      </c>
      <c r="K89" s="35" t="s">
        <v>27</v>
      </c>
      <c r="L89" s="77">
        <v>58762</v>
      </c>
      <c r="M89" s="77">
        <v>14358</v>
      </c>
      <c r="N89" s="77">
        <v>44404</v>
      </c>
      <c r="Q89" s="35" t="s">
        <v>27</v>
      </c>
      <c r="R89" s="77">
        <v>4019</v>
      </c>
      <c r="S89" s="77">
        <v>1047</v>
      </c>
      <c r="T89" s="77">
        <v>2972</v>
      </c>
      <c r="V89" s="85">
        <f t="shared" si="5"/>
        <v>14.621050012440906</v>
      </c>
      <c r="W89" s="85">
        <f t="shared" si="6"/>
        <v>13.713467048710601</v>
      </c>
      <c r="X89" s="85">
        <f t="shared" si="7"/>
        <v>14.94078061911171</v>
      </c>
    </row>
    <row r="90" spans="2:24" ht="12.75">
      <c r="B90" s="87" t="s">
        <v>51</v>
      </c>
      <c r="C90" s="103">
        <v>11.415508615897721</v>
      </c>
      <c r="D90" s="103">
        <v>10.108630313439244</v>
      </c>
      <c r="E90" s="103">
        <v>13.814026792750196</v>
      </c>
      <c r="G90" s="105" t="e">
        <f t="shared" si="4"/>
        <v>#DIV/0!</v>
      </c>
      <c r="K90" s="35" t="s">
        <v>20</v>
      </c>
      <c r="L90" s="77">
        <v>22225</v>
      </c>
      <c r="M90" s="77">
        <v>2256</v>
      </c>
      <c r="N90" s="77">
        <v>19969</v>
      </c>
      <c r="Q90" s="35" t="s">
        <v>20</v>
      </c>
      <c r="R90" s="77">
        <v>1382</v>
      </c>
      <c r="S90" s="77">
        <v>201</v>
      </c>
      <c r="T90" s="77">
        <v>1182</v>
      </c>
      <c r="V90" s="85">
        <f t="shared" si="5"/>
        <v>16.081765557163532</v>
      </c>
      <c r="W90" s="85">
        <f t="shared" si="6"/>
        <v>11.223880597014926</v>
      </c>
      <c r="X90" s="85">
        <f t="shared" si="7"/>
        <v>16.89424703891709</v>
      </c>
    </row>
    <row r="91" spans="2:24" ht="12.75">
      <c r="B91" s="87" t="s">
        <v>9</v>
      </c>
      <c r="C91" s="103">
        <v>11.276691729323309</v>
      </c>
      <c r="D91" s="103">
        <v>10.55506993006993</v>
      </c>
      <c r="E91" s="103">
        <v>15.71505376344086</v>
      </c>
      <c r="G91" s="105" t="e">
        <f t="shared" si="4"/>
        <v>#DIV/0!</v>
      </c>
      <c r="K91" s="35" t="s">
        <v>24</v>
      </c>
      <c r="L91" s="77">
        <v>35586</v>
      </c>
      <c r="M91" s="77">
        <v>6477</v>
      </c>
      <c r="N91" s="77">
        <v>29109</v>
      </c>
      <c r="Q91" s="35" t="s">
        <v>24</v>
      </c>
      <c r="R91" s="77">
        <v>3164</v>
      </c>
      <c r="S91" s="77">
        <v>1076</v>
      </c>
      <c r="T91" s="77">
        <v>2088</v>
      </c>
      <c r="V91" s="85">
        <f t="shared" si="5"/>
        <v>11.247155499367889</v>
      </c>
      <c r="W91" s="85">
        <f t="shared" si="6"/>
        <v>6.0195167286245352</v>
      </c>
      <c r="X91" s="85">
        <f t="shared" si="7"/>
        <v>13.941091954022989</v>
      </c>
    </row>
    <row r="92" spans="2:24" ht="12.75">
      <c r="B92" s="87" t="s">
        <v>24</v>
      </c>
      <c r="C92" s="103">
        <v>11.247155499367889</v>
      </c>
      <c r="D92" s="103">
        <v>6.0195167286245352</v>
      </c>
      <c r="E92" s="103">
        <v>13.941091954022989</v>
      </c>
      <c r="G92" s="105" t="e">
        <f t="shared" si="4"/>
        <v>#DIV/0!</v>
      </c>
      <c r="K92" s="35" t="s">
        <v>10</v>
      </c>
      <c r="L92" s="77">
        <v>28345</v>
      </c>
      <c r="M92" s="77">
        <v>25970</v>
      </c>
      <c r="N92" s="37" t="s">
        <v>46</v>
      </c>
      <c r="Q92" s="35" t="s">
        <v>10</v>
      </c>
      <c r="R92" s="77">
        <v>1622</v>
      </c>
      <c r="S92" s="77">
        <v>1507</v>
      </c>
      <c r="T92" s="37" t="s">
        <v>0</v>
      </c>
      <c r="V92" s="85">
        <f t="shared" si="5"/>
        <v>17.475339087546239</v>
      </c>
      <c r="W92" s="85">
        <f t="shared" si="6"/>
        <v>17.232913072329129</v>
      </c>
      <c r="X92" s="85" t="e">
        <f t="shared" si="7"/>
        <v>#VALUE!</v>
      </c>
    </row>
    <row r="93" spans="2:24" ht="12.75">
      <c r="B93" s="87" t="s">
        <v>5</v>
      </c>
      <c r="C93" s="103">
        <v>11.24031007751938</v>
      </c>
      <c r="D93" s="103">
        <v>10.5748031496063</v>
      </c>
      <c r="E93" s="103">
        <v>15.270833333333334</v>
      </c>
      <c r="G93" s="105" t="e">
        <f t="shared" si="4"/>
        <v>#DIV/0!</v>
      </c>
      <c r="K93" s="35" t="s">
        <v>8</v>
      </c>
      <c r="L93" s="77">
        <v>43478</v>
      </c>
      <c r="M93" s="77">
        <v>40662</v>
      </c>
      <c r="N93" s="77">
        <v>2816</v>
      </c>
      <c r="Q93" s="35" t="s">
        <v>8</v>
      </c>
      <c r="R93" s="77">
        <v>2654</v>
      </c>
      <c r="S93" s="77">
        <v>2497</v>
      </c>
      <c r="T93" s="77">
        <v>157</v>
      </c>
      <c r="V93" s="85">
        <f t="shared" si="5"/>
        <v>16.382064807837228</v>
      </c>
      <c r="W93" s="85">
        <f t="shared" si="6"/>
        <v>16.284341209451341</v>
      </c>
      <c r="X93" s="85">
        <f t="shared" si="7"/>
        <v>17.936305732484076</v>
      </c>
    </row>
    <row r="94" spans="2:24" ht="12.75">
      <c r="B94" s="87" t="s">
        <v>64</v>
      </c>
      <c r="C94" s="103"/>
      <c r="D94" s="103"/>
      <c r="E94" s="103">
        <v>17.678362573099417</v>
      </c>
      <c r="G94" s="105" t="e">
        <f t="shared" si="4"/>
        <v>#DIV/0!</v>
      </c>
      <c r="K94" s="35" t="s">
        <v>13</v>
      </c>
      <c r="L94" s="77">
        <v>159137</v>
      </c>
      <c r="M94" s="77">
        <v>151973</v>
      </c>
      <c r="N94" s="77">
        <v>7164</v>
      </c>
      <c r="Q94" s="35" t="s">
        <v>13</v>
      </c>
      <c r="R94" s="77">
        <v>15553</v>
      </c>
      <c r="S94" s="77">
        <v>14923</v>
      </c>
      <c r="T94" s="77">
        <v>630</v>
      </c>
      <c r="V94" s="85">
        <f t="shared" si="5"/>
        <v>10.23191667202469</v>
      </c>
      <c r="W94" s="85">
        <f t="shared" si="6"/>
        <v>10.183810225825907</v>
      </c>
      <c r="X94" s="85">
        <f t="shared" si="7"/>
        <v>11.371428571428572</v>
      </c>
    </row>
    <row r="95" spans="2:24" ht="12.75">
      <c r="B95" s="87"/>
      <c r="C95" s="103"/>
      <c r="D95" s="103"/>
      <c r="E95" s="103"/>
      <c r="G95" s="105"/>
      <c r="K95" s="35" t="s">
        <v>197</v>
      </c>
      <c r="L95" s="37" t="s">
        <v>0</v>
      </c>
      <c r="M95" s="37" t="s">
        <v>0</v>
      </c>
      <c r="N95" s="37" t="s">
        <v>0</v>
      </c>
      <c r="Q95" s="35" t="s">
        <v>197</v>
      </c>
      <c r="R95" s="37" t="s">
        <v>0</v>
      </c>
      <c r="S95" s="37" t="s">
        <v>0</v>
      </c>
      <c r="T95" s="37" t="s">
        <v>0</v>
      </c>
      <c r="V95" s="85" t="e">
        <f t="shared" si="5"/>
        <v>#VALUE!</v>
      </c>
      <c r="W95" s="85" t="e">
        <f t="shared" si="6"/>
        <v>#VALUE!</v>
      </c>
      <c r="X95" s="85" t="e">
        <f t="shared" si="7"/>
        <v>#VALUE!</v>
      </c>
    </row>
    <row r="96" spans="2:24" ht="12.75">
      <c r="B96" s="87" t="s">
        <v>13</v>
      </c>
      <c r="C96" s="103">
        <v>10.23191667202469</v>
      </c>
      <c r="D96" s="103">
        <v>10.183810225825907</v>
      </c>
      <c r="E96" s="103">
        <v>11.371428571428572</v>
      </c>
      <c r="G96" s="105" t="e">
        <f>1-D96/$D$67</f>
        <v>#DIV/0!</v>
      </c>
      <c r="K96" s="35" t="s">
        <v>30</v>
      </c>
      <c r="L96" s="77">
        <v>21338</v>
      </c>
      <c r="M96" s="77">
        <v>18924</v>
      </c>
      <c r="N96" s="77">
        <v>2414</v>
      </c>
      <c r="Q96" s="35" t="s">
        <v>30</v>
      </c>
      <c r="R96" s="77">
        <v>1385</v>
      </c>
      <c r="S96" s="77">
        <v>1275</v>
      </c>
      <c r="T96" s="77">
        <v>111</v>
      </c>
      <c r="V96" s="85">
        <f t="shared" si="5"/>
        <v>15.406498194945849</v>
      </c>
      <c r="W96" s="85">
        <f t="shared" si="6"/>
        <v>14.84235294117647</v>
      </c>
      <c r="X96" s="85">
        <f t="shared" si="7"/>
        <v>21.747747747747749</v>
      </c>
    </row>
    <row r="97" spans="2:24" ht="12.75">
      <c r="C97" s="103"/>
      <c r="D97" s="103"/>
      <c r="E97" s="103"/>
      <c r="K97" s="35" t="s">
        <v>33</v>
      </c>
      <c r="L97" s="77">
        <v>12500</v>
      </c>
      <c r="M97" s="77">
        <v>10716</v>
      </c>
      <c r="N97" s="77">
        <v>1784</v>
      </c>
      <c r="Q97" s="35" t="s">
        <v>33</v>
      </c>
      <c r="R97" s="77">
        <v>1378</v>
      </c>
      <c r="S97" s="77">
        <v>1243</v>
      </c>
      <c r="T97" s="77">
        <v>135</v>
      </c>
      <c r="V97" s="85">
        <f t="shared" si="5"/>
        <v>9.0711175616836002</v>
      </c>
      <c r="W97" s="85">
        <f t="shared" si="6"/>
        <v>8.6210780370072406</v>
      </c>
      <c r="X97" s="85">
        <f t="shared" si="7"/>
        <v>13.214814814814815</v>
      </c>
    </row>
    <row r="98" spans="2:24">
      <c r="B98" s="87" t="s">
        <v>30</v>
      </c>
      <c r="C98" s="103">
        <v>15.406498194945849</v>
      </c>
      <c r="D98" s="103">
        <v>14.84235294117647</v>
      </c>
      <c r="E98" s="103">
        <v>21.747747747747749</v>
      </c>
    </row>
    <row r="99" spans="2:24">
      <c r="B99" s="87" t="s">
        <v>33</v>
      </c>
      <c r="C99" s="103">
        <v>9.0711175616836002</v>
      </c>
      <c r="D99" s="103">
        <v>8.6210780370072406</v>
      </c>
      <c r="E99" s="103">
        <v>13.214814814814815</v>
      </c>
    </row>
    <row r="114" spans="2:5">
      <c r="B114" s="87"/>
      <c r="C114" s="103"/>
      <c r="D114" s="103"/>
      <c r="E114" s="103"/>
    </row>
    <row r="115" spans="2:5">
      <c r="B115" s="87"/>
      <c r="C115" s="103"/>
      <c r="D115" s="103"/>
      <c r="E115" s="103"/>
    </row>
    <row r="116" spans="2:5">
      <c r="B116" s="87"/>
      <c r="C116" s="103"/>
      <c r="D116" s="103"/>
      <c r="E116" s="103"/>
    </row>
    <row r="117" spans="2:5">
      <c r="B117" s="87"/>
      <c r="C117" s="103"/>
      <c r="D117" s="103"/>
      <c r="E117" s="103"/>
    </row>
    <row r="118" spans="2:5">
      <c r="B118" s="87"/>
      <c r="C118" s="103"/>
      <c r="D118" s="103"/>
      <c r="E118" s="103"/>
    </row>
    <row r="119" spans="2:5">
      <c r="B119" s="87"/>
      <c r="C119" s="103"/>
      <c r="D119" s="103"/>
      <c r="E119" s="103"/>
    </row>
    <row r="120" spans="2:5">
      <c r="B120" s="87"/>
      <c r="C120" s="103"/>
      <c r="D120" s="103"/>
      <c r="E120" s="103"/>
    </row>
    <row r="121" spans="2:5">
      <c r="B121" s="87"/>
      <c r="C121" s="103"/>
      <c r="D121" s="103"/>
      <c r="E121" s="103"/>
    </row>
    <row r="122" spans="2:5">
      <c r="B122" s="87"/>
      <c r="C122" s="103"/>
      <c r="D122" s="103"/>
      <c r="E122" s="103"/>
    </row>
    <row r="123" spans="2:5">
      <c r="B123" s="87"/>
      <c r="C123" s="103"/>
      <c r="D123" s="103"/>
      <c r="E123" s="103"/>
    </row>
    <row r="124" spans="2:5">
      <c r="B124" s="87"/>
      <c r="C124" s="103"/>
      <c r="D124" s="103"/>
      <c r="E124" s="103"/>
    </row>
    <row r="125" spans="2:5">
      <c r="B125" s="87"/>
      <c r="C125" s="103"/>
      <c r="D125" s="103"/>
      <c r="E125" s="103"/>
    </row>
    <row r="126" spans="2:5">
      <c r="B126" s="87"/>
      <c r="C126" s="103"/>
      <c r="D126" s="103"/>
      <c r="E126" s="103"/>
    </row>
    <row r="127" spans="2:5">
      <c r="B127" s="87"/>
      <c r="C127" s="103"/>
      <c r="D127" s="104"/>
      <c r="E127" s="103"/>
    </row>
    <row r="128" spans="2:5">
      <c r="B128" s="87"/>
      <c r="C128" s="103"/>
      <c r="D128" s="103"/>
      <c r="E128" s="103"/>
    </row>
    <row r="129" spans="2:5">
      <c r="B129" s="87"/>
      <c r="C129" s="103"/>
      <c r="D129" s="104"/>
      <c r="E129" s="103"/>
    </row>
    <row r="130" spans="2:5">
      <c r="B130" s="87"/>
      <c r="C130" s="103"/>
      <c r="D130" s="103"/>
      <c r="E130" s="103"/>
    </row>
    <row r="131" spans="2:5">
      <c r="B131" s="87"/>
      <c r="C131" s="103"/>
      <c r="D131" s="103"/>
      <c r="E131" s="103"/>
    </row>
    <row r="132" spans="2:5">
      <c r="B132" s="87"/>
      <c r="C132" s="103"/>
      <c r="D132" s="103"/>
      <c r="E132" s="103"/>
    </row>
    <row r="133" spans="2:5">
      <c r="B133" s="87"/>
      <c r="C133" s="103"/>
      <c r="D133" s="103"/>
      <c r="E133" s="103"/>
    </row>
    <row r="134" spans="2:5">
      <c r="B134" s="87"/>
      <c r="C134" s="103"/>
      <c r="D134" s="103"/>
      <c r="E134" s="103"/>
    </row>
    <row r="135" spans="2:5">
      <c r="B135" s="87"/>
      <c r="C135" s="103"/>
      <c r="D135" s="103"/>
      <c r="E135" s="103"/>
    </row>
    <row r="136" spans="2:5">
      <c r="B136" s="87"/>
      <c r="C136" s="103"/>
      <c r="D136" s="103"/>
      <c r="E136" s="103"/>
    </row>
    <row r="137" spans="2:5">
      <c r="B137" s="87"/>
      <c r="C137" s="103"/>
      <c r="D137" s="103"/>
      <c r="E137" s="103"/>
    </row>
    <row r="138" spans="2:5">
      <c r="B138" s="87"/>
      <c r="C138" s="103"/>
      <c r="D138" s="103"/>
      <c r="E138" s="103"/>
    </row>
    <row r="139" spans="2:5">
      <c r="B139" s="87"/>
      <c r="C139" s="103"/>
      <c r="D139" s="103"/>
      <c r="E139" s="103"/>
    </row>
    <row r="140" spans="2:5">
      <c r="B140" s="87"/>
      <c r="C140" s="103"/>
      <c r="D140" s="103"/>
      <c r="E140" s="103"/>
    </row>
    <row r="141" spans="2:5">
      <c r="C141" s="103"/>
      <c r="D141" s="103"/>
      <c r="E141" s="103"/>
    </row>
    <row r="142" spans="2:5">
      <c r="B142" s="87"/>
      <c r="C142" s="103"/>
      <c r="D142" s="103"/>
      <c r="E142" s="103"/>
    </row>
    <row r="143" spans="2:5">
      <c r="B143" s="87"/>
      <c r="C143" s="103"/>
      <c r="D143" s="103"/>
      <c r="E143" s="103"/>
    </row>
  </sheetData>
  <sortState ref="B69:E93">
    <sortCondition descending="1" ref="C68"/>
  </sortState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showGridLines="0" zoomScaleNormal="100" zoomScalePageLayoutView="125" workbookViewId="0">
      <selection activeCell="B2" sqref="B2:J27"/>
    </sheetView>
  </sheetViews>
  <sheetFormatPr defaultColWidth="8.85546875" defaultRowHeight="12"/>
  <cols>
    <col min="1" max="1" width="2.140625" style="165" customWidth="1"/>
    <col min="2" max="2" width="86.140625" style="165" customWidth="1"/>
    <col min="3" max="3" width="10.28515625" style="165" bestFit="1" customWidth="1"/>
    <col min="4" max="9" width="10" style="165" customWidth="1"/>
    <col min="10" max="10" width="9.85546875" style="165" customWidth="1"/>
    <col min="11" max="11" width="10.42578125" style="165" customWidth="1"/>
    <col min="12" max="16384" width="8.85546875" style="165"/>
  </cols>
  <sheetData>
    <row r="1" spans="2:13">
      <c r="B1" s="169"/>
    </row>
    <row r="2" spans="2:13" ht="18.75" customHeight="1">
      <c r="B2" s="341" t="s">
        <v>254</v>
      </c>
      <c r="C2" s="341"/>
      <c r="D2" s="341"/>
      <c r="E2" s="341"/>
      <c r="F2" s="341"/>
      <c r="G2" s="341"/>
      <c r="H2" s="341"/>
      <c r="I2" s="341"/>
      <c r="J2" s="341"/>
    </row>
    <row r="3" spans="2:13">
      <c r="B3" s="335"/>
      <c r="C3" s="337" t="s">
        <v>185</v>
      </c>
      <c r="D3" s="338"/>
      <c r="E3" s="338"/>
      <c r="F3" s="339"/>
      <c r="G3" s="337" t="s">
        <v>186</v>
      </c>
      <c r="H3" s="338"/>
      <c r="I3" s="338"/>
      <c r="J3" s="339"/>
    </row>
    <row r="4" spans="2:13" ht="37.5" customHeight="1">
      <c r="B4" s="336"/>
      <c r="C4" s="168">
        <v>2016</v>
      </c>
      <c r="D4" s="167">
        <v>2017</v>
      </c>
      <c r="E4" s="167">
        <v>2018</v>
      </c>
      <c r="F4" s="168" t="s">
        <v>172</v>
      </c>
      <c r="G4" s="168">
        <v>2016</v>
      </c>
      <c r="H4" s="167">
        <v>2017</v>
      </c>
      <c r="I4" s="167">
        <v>2018</v>
      </c>
      <c r="J4" s="168" t="s">
        <v>172</v>
      </c>
    </row>
    <row r="5" spans="2:13">
      <c r="B5" s="176" t="s">
        <v>173</v>
      </c>
      <c r="C5" s="180">
        <f>C32/1000</f>
        <v>1183.9680000000001</v>
      </c>
      <c r="D5" s="170">
        <f t="shared" ref="D5" si="0">D32/1000</f>
        <v>1219.24</v>
      </c>
      <c r="E5" s="170" t="s">
        <v>46</v>
      </c>
      <c r="F5" s="171" t="s">
        <v>46</v>
      </c>
      <c r="G5" s="180">
        <f t="shared" ref="G5:H5" si="1">G32/1000</f>
        <v>185.947</v>
      </c>
      <c r="H5" s="170">
        <f t="shared" si="1"/>
        <v>195.178</v>
      </c>
      <c r="I5" s="170" t="s">
        <v>46</v>
      </c>
      <c r="J5" s="171" t="s">
        <v>46</v>
      </c>
      <c r="M5" s="105"/>
    </row>
    <row r="6" spans="2:13">
      <c r="B6" s="178" t="s">
        <v>168</v>
      </c>
      <c r="C6" s="181">
        <f t="shared" ref="C6:E6" si="2">C33/1000</f>
        <v>102.604</v>
      </c>
      <c r="D6" s="172">
        <f t="shared" si="2"/>
        <v>113.708</v>
      </c>
      <c r="E6" s="172">
        <f t="shared" si="2"/>
        <v>124.587</v>
      </c>
      <c r="F6" s="173">
        <f>100*(E6/D6-1)</f>
        <v>9.5674886551518021</v>
      </c>
      <c r="G6" s="181">
        <f t="shared" ref="G6:I6" si="3">G33/1000</f>
        <v>9.9309999999999992</v>
      </c>
      <c r="H6" s="172">
        <f t="shared" si="3"/>
        <v>10.989000000000001</v>
      </c>
      <c r="I6" s="172">
        <f t="shared" si="3"/>
        <v>9.8729999999999993</v>
      </c>
      <c r="J6" s="173">
        <f t="shared" ref="J6:J24" si="4">100*(I6/H6-1)</f>
        <v>-10.155610155610173</v>
      </c>
    </row>
    <row r="7" spans="2:13">
      <c r="B7" s="177" t="s">
        <v>305</v>
      </c>
      <c r="C7" s="181">
        <f t="shared" ref="C7:E7" si="5">C34/1000</f>
        <v>3291.2550000000001</v>
      </c>
      <c r="D7" s="172">
        <f t="shared" si="5"/>
        <v>3441.1219999999998</v>
      </c>
      <c r="E7" s="172">
        <f t="shared" si="5"/>
        <v>3472.114</v>
      </c>
      <c r="F7" s="173">
        <f t="shared" ref="F7:F24" si="6">100*(E7/D7-1)</f>
        <v>0.90063647845093353</v>
      </c>
      <c r="G7" s="181">
        <f t="shared" ref="G7:I7" si="7">G34/1000</f>
        <v>121.999</v>
      </c>
      <c r="H7" s="172">
        <f t="shared" si="7"/>
        <v>131.93</v>
      </c>
      <c r="I7" s="172">
        <f t="shared" si="7"/>
        <v>136.78899999999999</v>
      </c>
      <c r="J7" s="173">
        <f t="shared" si="4"/>
        <v>3.6830137193966328</v>
      </c>
      <c r="L7" s="105"/>
    </row>
    <row r="8" spans="2:13">
      <c r="B8" s="177" t="s">
        <v>164</v>
      </c>
      <c r="C8" s="181">
        <f t="shared" ref="C8:D8" si="8">C35/1000</f>
        <v>1504.4059999999999</v>
      </c>
      <c r="D8" s="172">
        <f t="shared" si="8"/>
        <v>1535.2260000000001</v>
      </c>
      <c r="E8" s="172" t="s">
        <v>46</v>
      </c>
      <c r="F8" s="173" t="s">
        <v>46</v>
      </c>
      <c r="G8" s="181">
        <f t="shared" ref="G8:H8" si="9">G35/1000</f>
        <v>277.69</v>
      </c>
      <c r="H8" s="172">
        <f t="shared" si="9"/>
        <v>288.37</v>
      </c>
      <c r="I8" s="172" t="s">
        <v>46</v>
      </c>
      <c r="J8" s="173" t="s">
        <v>46</v>
      </c>
      <c r="L8" s="105"/>
      <c r="M8" s="105"/>
    </row>
    <row r="9" spans="2:13">
      <c r="B9" s="177" t="s">
        <v>162</v>
      </c>
      <c r="C9" s="181">
        <f t="shared" ref="C9:E9" si="10">C36/1000</f>
        <v>55.746000000000002</v>
      </c>
      <c r="D9" s="172">
        <f t="shared" si="10"/>
        <v>61.027999999999999</v>
      </c>
      <c r="E9" s="172">
        <f t="shared" si="10"/>
        <v>52.735999999999997</v>
      </c>
      <c r="F9" s="173">
        <f t="shared" si="6"/>
        <v>-13.58720587271417</v>
      </c>
      <c r="G9" s="181">
        <f t="shared" ref="G9:I9" si="11">G36/1000</f>
        <v>15.944000000000001</v>
      </c>
      <c r="H9" s="172">
        <f t="shared" si="11"/>
        <v>16.271999999999998</v>
      </c>
      <c r="I9" s="172">
        <f t="shared" si="11"/>
        <v>14.367000000000001</v>
      </c>
      <c r="J9" s="173">
        <f t="shared" si="4"/>
        <v>-11.70722713864305</v>
      </c>
    </row>
    <row r="10" spans="2:13">
      <c r="B10" s="177" t="s">
        <v>174</v>
      </c>
      <c r="C10" s="181" t="s">
        <v>46</v>
      </c>
      <c r="D10" s="172">
        <f t="shared" ref="D10:E10" si="12">D37/1000</f>
        <v>557.13800000000003</v>
      </c>
      <c r="E10" s="172">
        <f t="shared" si="12"/>
        <v>532.49599999999998</v>
      </c>
      <c r="F10" s="173">
        <f t="shared" si="6"/>
        <v>-4.4229616360758062</v>
      </c>
      <c r="G10" s="181" t="s">
        <v>46</v>
      </c>
      <c r="H10" s="172">
        <f t="shared" ref="H10:I10" si="13">H37/1000</f>
        <v>113.996</v>
      </c>
      <c r="I10" s="172">
        <f t="shared" si="13"/>
        <v>109.631</v>
      </c>
      <c r="J10" s="173">
        <f t="shared" si="4"/>
        <v>-3.8290817221656837</v>
      </c>
    </row>
    <row r="11" spans="2:13">
      <c r="B11" s="177" t="s">
        <v>158</v>
      </c>
      <c r="C11" s="181" t="s">
        <v>46</v>
      </c>
      <c r="D11" s="172">
        <f t="shared" ref="D11:E11" si="14">D38/1000</f>
        <v>442.589</v>
      </c>
      <c r="E11" s="172">
        <f t="shared" si="14"/>
        <v>417.76</v>
      </c>
      <c r="F11" s="173">
        <f t="shared" si="6"/>
        <v>-5.6099451183829752</v>
      </c>
      <c r="G11" s="181" t="s">
        <v>46</v>
      </c>
      <c r="H11" s="172">
        <f t="shared" ref="H11:I11" si="15">H38/1000</f>
        <v>47.46</v>
      </c>
      <c r="I11" s="172">
        <f t="shared" si="15"/>
        <v>44.338000000000001</v>
      </c>
      <c r="J11" s="173">
        <f t="shared" si="4"/>
        <v>-6.5781710914454283</v>
      </c>
    </row>
    <row r="12" spans="2:13">
      <c r="B12" s="177" t="s">
        <v>175</v>
      </c>
      <c r="C12" s="181">
        <f t="shared" ref="C12" si="16">C39/1000</f>
        <v>538.70699999999999</v>
      </c>
      <c r="D12" s="172" t="s">
        <v>46</v>
      </c>
      <c r="E12" s="172" t="s">
        <v>46</v>
      </c>
      <c r="F12" s="173" t="s">
        <v>46</v>
      </c>
      <c r="G12" s="181">
        <f t="shared" ref="G12" si="17">G39/1000</f>
        <v>120.095</v>
      </c>
      <c r="H12" s="172" t="s">
        <v>46</v>
      </c>
      <c r="I12" s="172" t="s">
        <v>46</v>
      </c>
      <c r="J12" s="173" t="s">
        <v>46</v>
      </c>
    </row>
    <row r="13" spans="2:13">
      <c r="B13" s="177" t="s">
        <v>155</v>
      </c>
      <c r="C13" s="181">
        <f t="shared" ref="C13:E13" si="18">C40/1000</f>
        <v>1571.4570000000001</v>
      </c>
      <c r="D13" s="172">
        <f t="shared" si="18"/>
        <v>1597.3520000000001</v>
      </c>
      <c r="E13" s="172">
        <f t="shared" si="18"/>
        <v>1635.23</v>
      </c>
      <c r="F13" s="173">
        <f t="shared" si="6"/>
        <v>2.3712995006736071</v>
      </c>
      <c r="G13" s="181">
        <f t="shared" ref="G13:I13" si="19">G40/1000</f>
        <v>126.416</v>
      </c>
      <c r="H13" s="172">
        <f t="shared" si="19"/>
        <v>136.16399999999999</v>
      </c>
      <c r="I13" s="172">
        <f t="shared" si="19"/>
        <v>139.60400000000001</v>
      </c>
      <c r="J13" s="173">
        <f t="shared" si="4"/>
        <v>2.5263652654152535</v>
      </c>
      <c r="L13" s="105"/>
    </row>
    <row r="14" spans="2:13">
      <c r="B14" s="177" t="s">
        <v>176</v>
      </c>
      <c r="C14" s="181">
        <f t="shared" ref="C14:E14" si="20">C41/1000</f>
        <v>507.875</v>
      </c>
      <c r="D14" s="172">
        <f t="shared" si="20"/>
        <v>531.41499999999996</v>
      </c>
      <c r="E14" s="172">
        <f t="shared" si="20"/>
        <v>560.79600000000005</v>
      </c>
      <c r="F14" s="173">
        <f t="shared" si="6"/>
        <v>5.5288239887846702</v>
      </c>
      <c r="G14" s="181">
        <f t="shared" ref="G14:I14" si="21">G41/1000</f>
        <v>118.55500000000001</v>
      </c>
      <c r="H14" s="172">
        <f t="shared" si="21"/>
        <v>124.367</v>
      </c>
      <c r="I14" s="172">
        <f t="shared" si="21"/>
        <v>124.139</v>
      </c>
      <c r="J14" s="173">
        <f t="shared" si="4"/>
        <v>-0.18332837489045684</v>
      </c>
    </row>
    <row r="15" spans="2:13">
      <c r="B15" s="177" t="s">
        <v>177</v>
      </c>
      <c r="C15" s="181">
        <f t="shared" ref="C15:D15" si="22">C42/1000</f>
        <v>250.79499999999999</v>
      </c>
      <c r="D15" s="172">
        <f t="shared" si="22"/>
        <v>248.755</v>
      </c>
      <c r="E15" s="172" t="s">
        <v>46</v>
      </c>
      <c r="F15" s="173" t="s">
        <v>46</v>
      </c>
      <c r="G15" s="181">
        <f t="shared" ref="G15:H15" si="23">G42/1000</f>
        <v>49.73</v>
      </c>
      <c r="H15" s="172">
        <f t="shared" si="23"/>
        <v>49.566000000000003</v>
      </c>
      <c r="I15" s="172" t="s">
        <v>46</v>
      </c>
      <c r="J15" s="173" t="s">
        <v>46</v>
      </c>
    </row>
    <row r="16" spans="2:13">
      <c r="B16" s="177" t="s">
        <v>149</v>
      </c>
      <c r="C16" s="181" t="s">
        <v>46</v>
      </c>
      <c r="D16" s="172">
        <f t="shared" ref="D16:E16" si="24">D43/1000</f>
        <v>288.54199999999997</v>
      </c>
      <c r="E16" s="172">
        <f t="shared" si="24"/>
        <v>296.54399999999998</v>
      </c>
      <c r="F16" s="173">
        <f t="shared" si="6"/>
        <v>2.7732531139314176</v>
      </c>
      <c r="G16" s="181" t="s">
        <v>46</v>
      </c>
      <c r="H16" s="172">
        <f t="shared" ref="H16:I16" si="25">H43/1000</f>
        <v>74.37</v>
      </c>
      <c r="I16" s="172">
        <f t="shared" si="25"/>
        <v>74.575000000000003</v>
      </c>
      <c r="J16" s="173">
        <f t="shared" si="4"/>
        <v>0.27564878311145957</v>
      </c>
    </row>
    <row r="17" spans="2:13">
      <c r="B17" s="177" t="s">
        <v>178</v>
      </c>
      <c r="C17" s="181">
        <f t="shared" ref="C17:E17" si="26">C44/1000</f>
        <v>102.83199999999999</v>
      </c>
      <c r="D17" s="172">
        <f t="shared" si="26"/>
        <v>110.904</v>
      </c>
      <c r="E17" s="172">
        <f t="shared" si="26"/>
        <v>111.601</v>
      </c>
      <c r="F17" s="173">
        <f t="shared" si="6"/>
        <v>0.62847147082161214</v>
      </c>
      <c r="G17" s="181">
        <f t="shared" ref="G17:I17" si="27">G44/1000</f>
        <v>34.07</v>
      </c>
      <c r="H17" s="172">
        <f t="shared" si="27"/>
        <v>35.646000000000001</v>
      </c>
      <c r="I17" s="172">
        <f t="shared" si="27"/>
        <v>34.802999999999997</v>
      </c>
      <c r="J17" s="173">
        <f t="shared" si="4"/>
        <v>-2.3649217303484349</v>
      </c>
    </row>
    <row r="18" spans="2:13">
      <c r="B18" s="177" t="s">
        <v>179</v>
      </c>
      <c r="C18" s="181">
        <f t="shared" ref="C18:E18" si="28">C45/1000</f>
        <v>910.59100000000001</v>
      </c>
      <c r="D18" s="172" t="s">
        <v>46</v>
      </c>
      <c r="E18" s="172">
        <f t="shared" si="28"/>
        <v>895.31100000000004</v>
      </c>
      <c r="F18" s="173" t="s">
        <v>46</v>
      </c>
      <c r="G18" s="181">
        <f t="shared" ref="G18:I18" si="29">G45/1000</f>
        <v>60.703000000000003</v>
      </c>
      <c r="H18" s="172" t="s">
        <v>46</v>
      </c>
      <c r="I18" s="172">
        <f t="shared" si="29"/>
        <v>66.471999999999994</v>
      </c>
      <c r="J18" s="173" t="s">
        <v>46</v>
      </c>
    </row>
    <row r="19" spans="2:13">
      <c r="B19" s="177" t="s">
        <v>143</v>
      </c>
      <c r="C19" s="181" t="s">
        <v>46</v>
      </c>
      <c r="D19" s="172">
        <f t="shared" ref="D19" si="30">D46/1000</f>
        <v>183.18700000000001</v>
      </c>
      <c r="E19" s="172" t="s">
        <v>46</v>
      </c>
      <c r="F19" s="173" t="s">
        <v>46</v>
      </c>
      <c r="G19" s="181" t="s">
        <v>46</v>
      </c>
      <c r="H19" s="172">
        <f t="shared" ref="H19" si="31">H46/1000</f>
        <v>41.915999999999997</v>
      </c>
      <c r="I19" s="172" t="s">
        <v>46</v>
      </c>
      <c r="J19" s="173" t="s">
        <v>46</v>
      </c>
    </row>
    <row r="20" spans="2:13">
      <c r="B20" s="178" t="s">
        <v>180</v>
      </c>
      <c r="C20" s="181" t="s">
        <v>46</v>
      </c>
      <c r="D20" s="172">
        <f t="shared" ref="D20:E20" si="32">D47/1000</f>
        <v>284.03899999999999</v>
      </c>
      <c r="E20" s="172">
        <f t="shared" si="32"/>
        <v>297.178</v>
      </c>
      <c r="F20" s="173">
        <f t="shared" si="6"/>
        <v>4.6257732212829916</v>
      </c>
      <c r="G20" s="181" t="s">
        <v>46</v>
      </c>
      <c r="H20" s="172">
        <f t="shared" ref="H20:I20" si="33">H47/1000</f>
        <v>40.003</v>
      </c>
      <c r="I20" s="172">
        <f t="shared" si="33"/>
        <v>41.173000000000002</v>
      </c>
      <c r="J20" s="173">
        <f t="shared" si="4"/>
        <v>2.9247806414518962</v>
      </c>
    </row>
    <row r="21" spans="2:13">
      <c r="B21" s="177" t="s">
        <v>181</v>
      </c>
      <c r="C21" s="181">
        <f t="shared" ref="C21:E21" si="34">C48/1000</f>
        <v>123.09099999999999</v>
      </c>
      <c r="D21" s="172">
        <f t="shared" si="34"/>
        <v>125.13200000000001</v>
      </c>
      <c r="E21" s="172">
        <f t="shared" si="34"/>
        <v>118.241</v>
      </c>
      <c r="F21" s="173">
        <f t="shared" si="6"/>
        <v>-5.5069846242368108</v>
      </c>
      <c r="G21" s="181">
        <f t="shared" ref="G21:I21" si="35">G48/1000</f>
        <v>11.343999999999999</v>
      </c>
      <c r="H21" s="172">
        <f t="shared" si="35"/>
        <v>11.528</v>
      </c>
      <c r="I21" s="172">
        <f t="shared" si="35"/>
        <v>11.048</v>
      </c>
      <c r="J21" s="173">
        <f t="shared" si="4"/>
        <v>-4.1637751561415692</v>
      </c>
    </row>
    <row r="22" spans="2:13">
      <c r="B22" s="178" t="s">
        <v>182</v>
      </c>
      <c r="C22" s="181" t="s">
        <v>46</v>
      </c>
      <c r="D22" s="172" t="s">
        <v>46</v>
      </c>
      <c r="E22" s="172">
        <f t="shared" ref="E22" si="36">E49/1000</f>
        <v>778.553</v>
      </c>
      <c r="F22" s="173" t="s">
        <v>46</v>
      </c>
      <c r="G22" s="181" t="s">
        <v>46</v>
      </c>
      <c r="H22" s="172" t="s">
        <v>46</v>
      </c>
      <c r="I22" s="172">
        <f t="shared" ref="I22" si="37">I49/1000</f>
        <v>188.084</v>
      </c>
      <c r="J22" s="173" t="s">
        <v>46</v>
      </c>
      <c r="M22" s="105"/>
    </row>
    <row r="23" spans="2:13">
      <c r="B23" s="178" t="s">
        <v>183</v>
      </c>
      <c r="C23" s="181">
        <f t="shared" ref="C23:E23" si="38">C50/1000</f>
        <v>132.18</v>
      </c>
      <c r="D23" s="172" t="s">
        <v>46</v>
      </c>
      <c r="E23" s="172">
        <f t="shared" si="38"/>
        <v>153.91999999999999</v>
      </c>
      <c r="F23" s="173" t="s">
        <v>46</v>
      </c>
      <c r="G23" s="181">
        <f t="shared" ref="G23:I23" si="39">G50/1000</f>
        <v>22.815999999999999</v>
      </c>
      <c r="H23" s="172" t="s">
        <v>46</v>
      </c>
      <c r="I23" s="172">
        <f t="shared" si="39"/>
        <v>20.766999999999999</v>
      </c>
      <c r="J23" s="173" t="s">
        <v>46</v>
      </c>
    </row>
    <row r="24" spans="2:13">
      <c r="B24" s="179" t="s">
        <v>184</v>
      </c>
      <c r="C24" s="182">
        <f t="shared" ref="C24:E24" si="40">C51/1000</f>
        <v>217.51499999999999</v>
      </c>
      <c r="D24" s="174">
        <f t="shared" si="40"/>
        <v>216.886</v>
      </c>
      <c r="E24" s="174">
        <f t="shared" si="40"/>
        <v>219.23500000000001</v>
      </c>
      <c r="F24" s="175">
        <f t="shared" si="6"/>
        <v>1.0830574587571418</v>
      </c>
      <c r="G24" s="182">
        <f t="shared" ref="G24:I24" si="41">G51/1000</f>
        <v>44.348999999999997</v>
      </c>
      <c r="H24" s="174">
        <f t="shared" si="41"/>
        <v>49.165999999999997</v>
      </c>
      <c r="I24" s="174">
        <f t="shared" si="41"/>
        <v>47.844000000000001</v>
      </c>
      <c r="J24" s="175">
        <f t="shared" si="4"/>
        <v>-2.6888500183053221</v>
      </c>
    </row>
    <row r="25" spans="2:13">
      <c r="B25" s="342" t="s">
        <v>256</v>
      </c>
      <c r="C25" s="343"/>
      <c r="D25" s="343"/>
      <c r="E25" s="343"/>
      <c r="F25" s="343"/>
      <c r="G25" s="343"/>
      <c r="H25" s="343"/>
      <c r="I25" s="343"/>
      <c r="J25" s="343"/>
    </row>
    <row r="26" spans="2:13">
      <c r="B26" s="342" t="s">
        <v>258</v>
      </c>
      <c r="C26" s="343"/>
      <c r="D26" s="343"/>
      <c r="E26" s="343"/>
      <c r="F26" s="343"/>
      <c r="G26" s="343"/>
      <c r="H26" s="343"/>
      <c r="I26" s="343"/>
      <c r="J26" s="343"/>
    </row>
    <row r="27" spans="2:13">
      <c r="B27" s="340" t="s">
        <v>187</v>
      </c>
      <c r="C27" s="340"/>
      <c r="D27" s="340"/>
      <c r="E27" s="340"/>
      <c r="F27" s="340"/>
      <c r="G27" s="340"/>
      <c r="H27" s="340"/>
      <c r="I27" s="340"/>
      <c r="J27" s="340"/>
    </row>
    <row r="29" spans="2:13">
      <c r="B29" s="183" t="s">
        <v>188</v>
      </c>
    </row>
    <row r="30" spans="2:13">
      <c r="B30" s="165" t="s">
        <v>189</v>
      </c>
    </row>
    <row r="32" spans="2:13" ht="12.75">
      <c r="C32" s="77">
        <v>1183968</v>
      </c>
      <c r="D32" s="77">
        <v>1219240</v>
      </c>
      <c r="E32" s="37" t="s">
        <v>0</v>
      </c>
      <c r="G32" s="77">
        <v>185947</v>
      </c>
      <c r="H32" s="77">
        <v>195178</v>
      </c>
      <c r="I32" s="37" t="s">
        <v>0</v>
      </c>
    </row>
    <row r="33" spans="2:11" ht="12.75">
      <c r="C33" s="77">
        <v>102604</v>
      </c>
      <c r="D33" s="77">
        <v>113708</v>
      </c>
      <c r="E33" s="77">
        <v>124587</v>
      </c>
      <c r="G33" s="77">
        <v>9931</v>
      </c>
      <c r="H33" s="77">
        <v>10989</v>
      </c>
      <c r="I33" s="77">
        <v>9873</v>
      </c>
    </row>
    <row r="34" spans="2:11" ht="12.75">
      <c r="C34" s="77">
        <v>3291255</v>
      </c>
      <c r="D34" s="77">
        <v>3441122</v>
      </c>
      <c r="E34" s="77">
        <v>3472114</v>
      </c>
      <c r="G34" s="77">
        <v>121999</v>
      </c>
      <c r="H34" s="77">
        <v>131930</v>
      </c>
      <c r="I34" s="77">
        <v>136789</v>
      </c>
    </row>
    <row r="35" spans="2:11" ht="12.75">
      <c r="B35" s="166"/>
      <c r="C35" s="77">
        <v>1504406</v>
      </c>
      <c r="D35" s="77">
        <v>1535226</v>
      </c>
      <c r="E35" s="37" t="s">
        <v>0</v>
      </c>
      <c r="G35" s="77">
        <v>277690</v>
      </c>
      <c r="H35" s="77">
        <v>288370</v>
      </c>
      <c r="I35" s="37" t="s">
        <v>0</v>
      </c>
      <c r="J35" s="166"/>
      <c r="K35" s="166"/>
    </row>
    <row r="36" spans="2:11" ht="12.75">
      <c r="C36" s="77">
        <v>55746</v>
      </c>
      <c r="D36" s="77">
        <v>61028</v>
      </c>
      <c r="E36" s="77">
        <v>52736</v>
      </c>
      <c r="G36" s="77">
        <v>15944</v>
      </c>
      <c r="H36" s="77">
        <v>16272</v>
      </c>
      <c r="I36" s="77">
        <v>14367</v>
      </c>
    </row>
    <row r="37" spans="2:11" ht="12.75">
      <c r="C37" s="37" t="s">
        <v>0</v>
      </c>
      <c r="D37" s="77">
        <v>557138</v>
      </c>
      <c r="E37" s="77">
        <v>532496</v>
      </c>
      <c r="G37" s="37" t="s">
        <v>0</v>
      </c>
      <c r="H37" s="77">
        <v>113996</v>
      </c>
      <c r="I37" s="77">
        <v>109631</v>
      </c>
    </row>
    <row r="38" spans="2:11" ht="12.75">
      <c r="C38" s="37" t="s">
        <v>0</v>
      </c>
      <c r="D38" s="77">
        <v>442589</v>
      </c>
      <c r="E38" s="77">
        <v>417760</v>
      </c>
      <c r="G38" s="37" t="s">
        <v>0</v>
      </c>
      <c r="H38" s="77">
        <v>47460</v>
      </c>
      <c r="I38" s="77">
        <v>44338</v>
      </c>
    </row>
    <row r="39" spans="2:11" ht="12.75">
      <c r="C39" s="77">
        <v>538707</v>
      </c>
      <c r="D39" s="37" t="s">
        <v>0</v>
      </c>
      <c r="E39" s="37" t="s">
        <v>0</v>
      </c>
      <c r="G39" s="77">
        <v>120095</v>
      </c>
      <c r="H39" s="37" t="s">
        <v>0</v>
      </c>
      <c r="I39" s="37" t="s">
        <v>0</v>
      </c>
    </row>
    <row r="40" spans="2:11" ht="12.75">
      <c r="C40" s="77">
        <v>1571457</v>
      </c>
      <c r="D40" s="77">
        <v>1597352</v>
      </c>
      <c r="E40" s="77">
        <v>1635230</v>
      </c>
      <c r="G40" s="77">
        <v>126416</v>
      </c>
      <c r="H40" s="77">
        <v>136164</v>
      </c>
      <c r="I40" s="77">
        <v>139604</v>
      </c>
    </row>
    <row r="41" spans="2:11" ht="12.75">
      <c r="C41" s="77">
        <v>507875</v>
      </c>
      <c r="D41" s="77">
        <v>531415</v>
      </c>
      <c r="E41" s="77">
        <v>560796</v>
      </c>
      <c r="G41" s="77">
        <v>118555</v>
      </c>
      <c r="H41" s="77">
        <v>124367</v>
      </c>
      <c r="I41" s="77">
        <v>124139</v>
      </c>
    </row>
    <row r="42" spans="2:11" ht="12.75">
      <c r="C42" s="77">
        <v>250795</v>
      </c>
      <c r="D42" s="77">
        <v>248755</v>
      </c>
      <c r="E42" s="37" t="s">
        <v>0</v>
      </c>
      <c r="G42" s="77">
        <v>49730</v>
      </c>
      <c r="H42" s="77">
        <v>49566</v>
      </c>
      <c r="I42" s="37" t="s">
        <v>0</v>
      </c>
    </row>
    <row r="43" spans="2:11" ht="12.75">
      <c r="C43" s="37" t="s">
        <v>0</v>
      </c>
      <c r="D43" s="77">
        <v>288542</v>
      </c>
      <c r="E43" s="77">
        <v>296544</v>
      </c>
      <c r="G43" s="37" t="s">
        <v>0</v>
      </c>
      <c r="H43" s="77">
        <v>74370</v>
      </c>
      <c r="I43" s="77">
        <v>74575</v>
      </c>
    </row>
    <row r="44" spans="2:11" ht="12.75">
      <c r="C44" s="77">
        <v>102832</v>
      </c>
      <c r="D44" s="77">
        <v>110904</v>
      </c>
      <c r="E44" s="77">
        <v>111601</v>
      </c>
      <c r="G44" s="77">
        <v>34070</v>
      </c>
      <c r="H44" s="77">
        <v>35646</v>
      </c>
      <c r="I44" s="77">
        <v>34803</v>
      </c>
    </row>
    <row r="45" spans="2:11" ht="12.75">
      <c r="C45" s="77">
        <v>910591</v>
      </c>
      <c r="D45" s="37" t="s">
        <v>0</v>
      </c>
      <c r="E45" s="77">
        <v>895311</v>
      </c>
      <c r="G45" s="77">
        <v>60703</v>
      </c>
      <c r="H45" s="37" t="s">
        <v>0</v>
      </c>
      <c r="I45" s="77">
        <v>66472</v>
      </c>
    </row>
    <row r="46" spans="2:11" ht="12.75">
      <c r="C46" s="37" t="s">
        <v>0</v>
      </c>
      <c r="D46" s="77">
        <v>183187</v>
      </c>
      <c r="E46" s="37" t="s">
        <v>0</v>
      </c>
      <c r="G46" s="37" t="s">
        <v>0</v>
      </c>
      <c r="H46" s="77">
        <v>41916</v>
      </c>
      <c r="I46" s="37" t="s">
        <v>0</v>
      </c>
    </row>
    <row r="47" spans="2:11" ht="12.75">
      <c r="C47" s="37" t="s">
        <v>0</v>
      </c>
      <c r="D47" s="77">
        <v>284039</v>
      </c>
      <c r="E47" s="77">
        <v>297178</v>
      </c>
      <c r="G47" s="37" t="s">
        <v>0</v>
      </c>
      <c r="H47" s="77">
        <v>40003</v>
      </c>
      <c r="I47" s="77">
        <v>41173</v>
      </c>
    </row>
    <row r="48" spans="2:11" ht="12.75">
      <c r="C48" s="77">
        <v>123091</v>
      </c>
      <c r="D48" s="77">
        <v>125132</v>
      </c>
      <c r="E48" s="77">
        <v>118241</v>
      </c>
      <c r="G48" s="77">
        <v>11344</v>
      </c>
      <c r="H48" s="77">
        <v>11528</v>
      </c>
      <c r="I48" s="77">
        <v>11048</v>
      </c>
    </row>
    <row r="49" spans="3:9" ht="12.75">
      <c r="C49" s="37" t="s">
        <v>0</v>
      </c>
      <c r="D49" s="37" t="s">
        <v>0</v>
      </c>
      <c r="E49" s="77">
        <v>778553</v>
      </c>
      <c r="G49" s="37" t="s">
        <v>0</v>
      </c>
      <c r="H49" s="37" t="s">
        <v>0</v>
      </c>
      <c r="I49" s="77">
        <v>188084</v>
      </c>
    </row>
    <row r="50" spans="3:9" ht="12.75">
      <c r="C50" s="77">
        <v>132180</v>
      </c>
      <c r="D50" s="37" t="s">
        <v>0</v>
      </c>
      <c r="E50" s="77">
        <v>153920</v>
      </c>
      <c r="G50" s="77">
        <v>22816</v>
      </c>
      <c r="H50" s="37" t="s">
        <v>0</v>
      </c>
      <c r="I50" s="77">
        <v>20767</v>
      </c>
    </row>
    <row r="51" spans="3:9" ht="12.75">
      <c r="C51" s="77">
        <v>217515</v>
      </c>
      <c r="D51" s="77">
        <v>216886</v>
      </c>
      <c r="E51" s="77">
        <v>219235</v>
      </c>
      <c r="G51" s="77">
        <v>44349</v>
      </c>
      <c r="H51" s="77">
        <v>49166</v>
      </c>
      <c r="I51" s="77">
        <v>47844</v>
      </c>
    </row>
  </sheetData>
  <mergeCells count="7">
    <mergeCell ref="B3:B4"/>
    <mergeCell ref="C3:F3"/>
    <mergeCell ref="G3:J3"/>
    <mergeCell ref="B27:J27"/>
    <mergeCell ref="B2:J2"/>
    <mergeCell ref="B26:J26"/>
    <mergeCell ref="B25:J25"/>
  </mergeCells>
  <pageMargins left="0.7" right="0.7" top="0.75" bottom="0.75" header="0.3" footer="0.3"/>
  <pageSetup paperSize="9" orientation="portrait" verticalDpi="1200" r:id="rId1"/>
  <ignoredErrors>
    <ignoredError sqref="F6:F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2"/>
  <sheetViews>
    <sheetView showGridLines="0" topLeftCell="A10" zoomScaleNormal="100" zoomScalePageLayoutView="125" workbookViewId="0">
      <selection activeCell="C6" sqref="C6"/>
    </sheetView>
  </sheetViews>
  <sheetFormatPr defaultColWidth="8.85546875" defaultRowHeight="12"/>
  <cols>
    <col min="1" max="1" width="5.7109375" style="109" customWidth="1"/>
    <col min="2" max="2" width="8.28515625" style="109" customWidth="1"/>
    <col min="3" max="5" width="9.42578125" style="109" customWidth="1"/>
    <col min="6" max="8" width="8.85546875" style="109"/>
    <col min="9" max="9" width="9.42578125" style="109" bestFit="1" customWidth="1"/>
    <col min="10" max="22" width="8.85546875" style="109"/>
    <col min="23" max="23" width="11" style="109" customWidth="1"/>
    <col min="24" max="16384" width="8.85546875" style="109"/>
  </cols>
  <sheetData>
    <row r="1" spans="1:3">
      <c r="A1" s="118"/>
      <c r="B1" s="92"/>
      <c r="C1" s="92"/>
    </row>
    <row r="2" spans="1:3" ht="15.75">
      <c r="C2" s="285" t="s">
        <v>285</v>
      </c>
    </row>
    <row r="3" spans="1:3" ht="12.75">
      <c r="C3" s="286" t="s">
        <v>81</v>
      </c>
    </row>
    <row r="4" spans="1:3">
      <c r="B4" s="92"/>
      <c r="C4" s="92"/>
    </row>
    <row r="5" spans="1:3">
      <c r="B5" s="92"/>
      <c r="C5" s="187" t="s">
        <v>314</v>
      </c>
    </row>
    <row r="6" spans="1:3">
      <c r="B6" s="92"/>
      <c r="C6" s="284" t="s">
        <v>273</v>
      </c>
    </row>
    <row r="7" spans="1:3">
      <c r="B7" s="92"/>
      <c r="C7" s="284" t="s">
        <v>274</v>
      </c>
    </row>
    <row r="8" spans="1:3">
      <c r="B8" s="92"/>
      <c r="C8" s="284" t="s">
        <v>275</v>
      </c>
    </row>
    <row r="9" spans="1:3">
      <c r="B9" s="92"/>
      <c r="C9" s="284" t="s">
        <v>276</v>
      </c>
    </row>
    <row r="10" spans="1:3">
      <c r="B10" s="92"/>
      <c r="C10" s="184" t="s">
        <v>271</v>
      </c>
    </row>
    <row r="11" spans="1:3">
      <c r="B11" s="92"/>
    </row>
    <row r="12" spans="1:3">
      <c r="B12" s="92"/>
      <c r="C12" s="92"/>
    </row>
    <row r="13" spans="1:3">
      <c r="B13" s="92"/>
      <c r="C13" s="92"/>
    </row>
    <row r="14" spans="1:3">
      <c r="B14" s="92"/>
      <c r="C14" s="92"/>
    </row>
    <row r="15" spans="1:3">
      <c r="B15" s="92"/>
      <c r="C15" s="92"/>
    </row>
    <row r="16" spans="1:3">
      <c r="B16" s="92"/>
      <c r="C16" s="92"/>
    </row>
    <row r="17" spans="2:3">
      <c r="B17" s="92"/>
      <c r="C17" s="92"/>
    </row>
    <row r="18" spans="2:3">
      <c r="B18" s="92"/>
      <c r="C18" s="92"/>
    </row>
    <row r="19" spans="2:3">
      <c r="B19" s="92"/>
      <c r="C19" s="92"/>
    </row>
    <row r="20" spans="2:3">
      <c r="B20" s="92"/>
      <c r="C20" s="92"/>
    </row>
    <row r="21" spans="2:3">
      <c r="B21" s="92"/>
      <c r="C21" s="92"/>
    </row>
    <row r="22" spans="2:3">
      <c r="B22" s="92"/>
      <c r="C22" s="92"/>
    </row>
    <row r="23" spans="2:3">
      <c r="B23" s="92"/>
      <c r="C23" s="92"/>
    </row>
    <row r="24" spans="2:3">
      <c r="B24" s="92"/>
      <c r="C24" s="92"/>
    </row>
    <row r="25" spans="2:3">
      <c r="B25" s="92"/>
    </row>
    <row r="26" spans="2:3">
      <c r="B26" s="92"/>
    </row>
    <row r="27" spans="2:3">
      <c r="B27" s="92"/>
    </row>
    <row r="28" spans="2:3">
      <c r="B28" s="92"/>
    </row>
    <row r="29" spans="2:3">
      <c r="B29" s="92"/>
    </row>
    <row r="30" spans="2:3">
      <c r="B30" s="92"/>
    </row>
    <row r="31" spans="2:3">
      <c r="B31" s="92"/>
    </row>
    <row r="32" spans="2:3">
      <c r="B32" s="92"/>
    </row>
    <row r="33" spans="2:2">
      <c r="B33" s="92"/>
    </row>
    <row r="34" spans="2:2">
      <c r="B34" s="92"/>
    </row>
    <row r="35" spans="2:2">
      <c r="B35" s="92"/>
    </row>
    <row r="36" spans="2:2">
      <c r="B36" s="92"/>
    </row>
    <row r="37" spans="2:2">
      <c r="B37" s="92"/>
    </row>
    <row r="38" spans="2:2">
      <c r="B38" s="92"/>
    </row>
    <row r="39" spans="2:2">
      <c r="B39" s="92"/>
    </row>
    <row r="40" spans="2:2">
      <c r="B40" s="92"/>
    </row>
    <row r="41" spans="2:2">
      <c r="B41" s="92"/>
    </row>
    <row r="42" spans="2:2">
      <c r="B42" s="92"/>
    </row>
    <row r="43" spans="2:2">
      <c r="B43" s="92"/>
    </row>
    <row r="44" spans="2:2">
      <c r="B44" s="92"/>
    </row>
    <row r="45" spans="2:2">
      <c r="B45" s="92"/>
    </row>
    <row r="46" spans="2:2">
      <c r="B46" s="92"/>
    </row>
    <row r="47" spans="2:2">
      <c r="B47" s="92"/>
    </row>
    <row r="48" spans="2:2">
      <c r="B48" s="92"/>
    </row>
    <row r="49" spans="2:32">
      <c r="B49" s="92"/>
    </row>
    <row r="50" spans="2:32">
      <c r="B50" s="92"/>
    </row>
    <row r="51" spans="2:32">
      <c r="B51" s="92"/>
    </row>
    <row r="52" spans="2:32">
      <c r="B52" s="92"/>
    </row>
    <row r="53" spans="2:32">
      <c r="B53" s="92"/>
    </row>
    <row r="54" spans="2:32" ht="15" customHeight="1">
      <c r="B54" s="92"/>
    </row>
    <row r="55" spans="2:32">
      <c r="B55" s="92"/>
    </row>
    <row r="56" spans="2:32" ht="15" customHeight="1">
      <c r="B56" s="92"/>
    </row>
    <row r="57" spans="2:32" ht="15" customHeight="1">
      <c r="B57" s="92"/>
    </row>
    <row r="58" spans="2:32" ht="15" customHeight="1">
      <c r="B58" s="92"/>
      <c r="C58" s="96"/>
    </row>
    <row r="59" spans="2:32">
      <c r="B59" s="92"/>
      <c r="C59" s="109" t="s">
        <v>188</v>
      </c>
    </row>
    <row r="60" spans="2:32">
      <c r="C60" s="100" t="s">
        <v>208</v>
      </c>
    </row>
    <row r="61" spans="2:32">
      <c r="C61" s="100"/>
    </row>
    <row r="62" spans="2:32">
      <c r="C62" s="117" t="s">
        <v>77</v>
      </c>
      <c r="D62" s="117" t="s">
        <v>1</v>
      </c>
      <c r="E62" s="117" t="s">
        <v>2</v>
      </c>
      <c r="F62" s="117"/>
    </row>
    <row r="63" spans="2:32">
      <c r="B63" s="92" t="s">
        <v>62</v>
      </c>
      <c r="C63" s="115">
        <v>20.068308304172099</v>
      </c>
      <c r="D63" s="282">
        <v>23.721646965966961</v>
      </c>
      <c r="E63" s="115">
        <v>12.142962076853658</v>
      </c>
      <c r="F63" s="283" t="s">
        <v>272</v>
      </c>
      <c r="I63" s="280">
        <v>2018</v>
      </c>
      <c r="J63" s="114"/>
      <c r="K63" s="114"/>
      <c r="Z63" s="109">
        <v>2017</v>
      </c>
    </row>
    <row r="64" spans="2:32" ht="12.75">
      <c r="B64" s="92"/>
      <c r="C64" s="115"/>
      <c r="D64" s="115"/>
      <c r="E64" s="115"/>
      <c r="F64" s="117"/>
      <c r="I64" s="35" t="s">
        <v>193</v>
      </c>
      <c r="J64" s="35" t="s">
        <v>209</v>
      </c>
      <c r="K64" s="35" t="s">
        <v>200</v>
      </c>
      <c r="L64" s="35" t="s">
        <v>194</v>
      </c>
      <c r="M64" s="35" t="s">
        <v>210</v>
      </c>
      <c r="N64" s="35" t="s">
        <v>211</v>
      </c>
      <c r="O64" s="35" t="s">
        <v>212</v>
      </c>
      <c r="Z64" s="35" t="s">
        <v>193</v>
      </c>
      <c r="AA64" s="35" t="s">
        <v>209</v>
      </c>
      <c r="AB64" s="35" t="s">
        <v>200</v>
      </c>
      <c r="AC64" s="35" t="s">
        <v>194</v>
      </c>
      <c r="AD64" s="35" t="s">
        <v>210</v>
      </c>
      <c r="AE64" s="35" t="s">
        <v>211</v>
      </c>
      <c r="AF64" s="35" t="s">
        <v>212</v>
      </c>
    </row>
    <row r="65" spans="2:36" ht="12.75">
      <c r="B65" s="92" t="s">
        <v>19</v>
      </c>
      <c r="C65" s="115">
        <v>50</v>
      </c>
      <c r="D65" s="115">
        <v>50.354609929078016</v>
      </c>
      <c r="E65" s="115">
        <v>0</v>
      </c>
      <c r="F65" s="111"/>
      <c r="I65" s="35" t="s">
        <v>56</v>
      </c>
      <c r="J65" s="77">
        <v>154886</v>
      </c>
      <c r="K65" s="37" t="s">
        <v>46</v>
      </c>
      <c r="L65" s="77">
        <v>41863</v>
      </c>
      <c r="M65" s="77">
        <v>31083</v>
      </c>
      <c r="N65" s="77">
        <v>25297</v>
      </c>
      <c r="O65" s="77">
        <v>5786</v>
      </c>
      <c r="Q65" s="109">
        <f>100*M65/J65</f>
        <v>20.068308304172099</v>
      </c>
      <c r="R65" s="190" t="e">
        <f>100*N65/(N65+K65)</f>
        <v>#VALUE!</v>
      </c>
      <c r="S65" s="109">
        <f>100*O65/(O65+L65)</f>
        <v>12.142962076853658</v>
      </c>
      <c r="V65" s="191" t="s">
        <v>251</v>
      </c>
      <c r="Z65" s="35" t="s">
        <v>56</v>
      </c>
      <c r="AA65" s="37" t="s">
        <v>0</v>
      </c>
      <c r="AB65" s="77">
        <v>81180</v>
      </c>
      <c r="AC65" s="77">
        <v>43428</v>
      </c>
      <c r="AD65" s="77">
        <v>31232</v>
      </c>
      <c r="AE65" s="77">
        <v>25246</v>
      </c>
      <c r="AF65" s="77">
        <v>5985</v>
      </c>
      <c r="AH65" s="109" t="e">
        <f>100*AD65/AA65</f>
        <v>#VALUE!</v>
      </c>
      <c r="AI65" s="281">
        <f>100*AE65/(AE65+AB65)</f>
        <v>23.721646965966961</v>
      </c>
      <c r="AJ65" s="109">
        <f>100*AF65/(AF65+AC65)</f>
        <v>12.112197195070124</v>
      </c>
    </row>
    <row r="66" spans="2:36" ht="12.75">
      <c r="B66" s="92" t="s">
        <v>7</v>
      </c>
      <c r="C66" s="115">
        <v>34.204630321135177</v>
      </c>
      <c r="D66" s="115">
        <v>38.182720953326715</v>
      </c>
      <c r="E66" s="115">
        <v>22.138554216867469</v>
      </c>
      <c r="F66" s="111"/>
      <c r="I66" s="35" t="s">
        <v>4</v>
      </c>
      <c r="J66" s="77">
        <v>2554</v>
      </c>
      <c r="K66" s="37" t="s">
        <v>46</v>
      </c>
      <c r="L66" s="77">
        <v>684</v>
      </c>
      <c r="M66" s="77">
        <v>157</v>
      </c>
      <c r="N66" s="77">
        <v>74</v>
      </c>
      <c r="O66" s="77">
        <v>83</v>
      </c>
      <c r="Q66" s="109">
        <f t="shared" ref="Q66:Q95" si="0">100*M66/J66</f>
        <v>6.1472200469851215</v>
      </c>
      <c r="R66" s="190" t="e">
        <f t="shared" ref="R66:R92" si="1">100*N66/(N66+K66)</f>
        <v>#VALUE!</v>
      </c>
      <c r="S66" s="109">
        <f t="shared" ref="S66:S92" si="2">100*O66/(O66+L66)</f>
        <v>10.821382007822686</v>
      </c>
      <c r="V66" s="191" t="s">
        <v>251</v>
      </c>
      <c r="Z66" s="35" t="s">
        <v>4</v>
      </c>
      <c r="AA66" s="77">
        <v>2774</v>
      </c>
      <c r="AB66" s="77">
        <v>1828</v>
      </c>
      <c r="AC66" s="77">
        <v>782</v>
      </c>
      <c r="AD66" s="77">
        <v>164</v>
      </c>
      <c r="AE66" s="77">
        <v>74</v>
      </c>
      <c r="AF66" s="77">
        <v>91</v>
      </c>
      <c r="AH66" s="109">
        <f t="shared" ref="AH66:AH92" si="3">100*AD66/AA66</f>
        <v>5.9120403749098775</v>
      </c>
      <c r="AI66" s="281">
        <f t="shared" ref="AI66:AI92" si="4">100*AE66/(AE66+AB66)</f>
        <v>3.8906414300736065</v>
      </c>
      <c r="AJ66" s="109">
        <f t="shared" ref="AJ66:AJ92" si="5">100*AF66/(AF66+AC66)</f>
        <v>10.423825887743414</v>
      </c>
    </row>
    <row r="67" spans="2:36" ht="12.75">
      <c r="B67" s="92" t="s">
        <v>207</v>
      </c>
      <c r="C67" s="115">
        <v>30.728173846740372</v>
      </c>
      <c r="D67" s="115">
        <v>39.339826839826841</v>
      </c>
      <c r="E67" s="115" t="e">
        <v>#VALUE!</v>
      </c>
      <c r="F67" s="111"/>
      <c r="I67" s="35" t="s">
        <v>28</v>
      </c>
      <c r="J67" s="37" t="s">
        <v>46</v>
      </c>
      <c r="K67" s="77">
        <v>555</v>
      </c>
      <c r="L67" s="77">
        <v>1085</v>
      </c>
      <c r="M67" s="77">
        <v>478</v>
      </c>
      <c r="N67" s="77">
        <v>347</v>
      </c>
      <c r="O67" s="77">
        <v>130</v>
      </c>
      <c r="Q67" s="190" t="e">
        <f t="shared" si="0"/>
        <v>#VALUE!</v>
      </c>
      <c r="R67" s="109">
        <f t="shared" si="1"/>
        <v>38.470066518847005</v>
      </c>
      <c r="S67" s="109">
        <f t="shared" si="2"/>
        <v>10.699588477366255</v>
      </c>
      <c r="U67" s="191" t="s">
        <v>67</v>
      </c>
      <c r="Z67" s="35" t="s">
        <v>28</v>
      </c>
      <c r="AA67" s="77">
        <v>2737</v>
      </c>
      <c r="AB67" s="77">
        <v>630</v>
      </c>
      <c r="AC67" s="77">
        <v>1530</v>
      </c>
      <c r="AD67" s="77">
        <v>576</v>
      </c>
      <c r="AE67" s="77">
        <v>373</v>
      </c>
      <c r="AF67" s="77">
        <v>203</v>
      </c>
      <c r="AH67" s="281">
        <f t="shared" si="3"/>
        <v>21.04493971501644</v>
      </c>
      <c r="AI67" s="109">
        <f t="shared" si="4"/>
        <v>37.188434695912264</v>
      </c>
      <c r="AJ67" s="109">
        <f t="shared" si="5"/>
        <v>11.713791113675708</v>
      </c>
    </row>
    <row r="68" spans="2:36" ht="12.75">
      <c r="B68" s="92" t="s">
        <v>32</v>
      </c>
      <c r="C68" s="115">
        <v>26.589077887197853</v>
      </c>
      <c r="D68" s="115">
        <v>38.140417457305503</v>
      </c>
      <c r="E68" s="115">
        <v>16.101694915254239</v>
      </c>
      <c r="F68" s="111"/>
      <c r="I68" s="35" t="s">
        <v>51</v>
      </c>
      <c r="J68" s="37" t="s">
        <v>46</v>
      </c>
      <c r="K68" s="77">
        <v>2329</v>
      </c>
      <c r="L68" s="77">
        <v>1269</v>
      </c>
      <c r="M68" s="77">
        <v>994</v>
      </c>
      <c r="N68" s="77">
        <v>825</v>
      </c>
      <c r="O68" s="77">
        <v>169</v>
      </c>
      <c r="Q68" s="190" t="e">
        <f t="shared" si="0"/>
        <v>#VALUE!</v>
      </c>
      <c r="R68" s="109">
        <f t="shared" si="1"/>
        <v>26.1572606214331</v>
      </c>
      <c r="S68" s="109">
        <f t="shared" si="2"/>
        <v>11.752433936022253</v>
      </c>
      <c r="U68" s="191" t="s">
        <v>67</v>
      </c>
      <c r="Z68" s="35" t="s">
        <v>51</v>
      </c>
      <c r="AA68" s="37" t="s">
        <v>0</v>
      </c>
      <c r="AB68" s="77">
        <v>2187</v>
      </c>
      <c r="AC68" s="77">
        <v>1627</v>
      </c>
      <c r="AD68" s="77">
        <v>1054</v>
      </c>
      <c r="AE68" s="77">
        <v>844</v>
      </c>
      <c r="AF68" s="77">
        <v>210</v>
      </c>
      <c r="AH68" s="190" t="e">
        <f t="shared" si="3"/>
        <v>#VALUE!</v>
      </c>
      <c r="AI68" s="109">
        <f t="shared" si="4"/>
        <v>27.845595513032002</v>
      </c>
      <c r="AJ68" s="109">
        <f t="shared" si="5"/>
        <v>11.431682090364726</v>
      </c>
    </row>
    <row r="69" spans="2:36" ht="12.75">
      <c r="B69" s="92" t="s">
        <v>6</v>
      </c>
      <c r="C69" s="115">
        <v>26.154263986963606</v>
      </c>
      <c r="D69" s="115">
        <v>29.633947307064584</v>
      </c>
      <c r="E69" s="115">
        <v>21.326397919375811</v>
      </c>
      <c r="F69" s="111"/>
      <c r="I69" s="35" t="s">
        <v>9</v>
      </c>
      <c r="J69" s="77">
        <v>1465</v>
      </c>
      <c r="K69" s="77">
        <v>1144</v>
      </c>
      <c r="L69" s="77">
        <v>186</v>
      </c>
      <c r="M69" s="77">
        <v>136</v>
      </c>
      <c r="N69" s="77">
        <v>114</v>
      </c>
      <c r="O69" s="37" t="s">
        <v>46</v>
      </c>
      <c r="Q69" s="109">
        <f t="shared" si="0"/>
        <v>9.2832764505119449</v>
      </c>
      <c r="R69" s="109">
        <f t="shared" si="1"/>
        <v>9.0620031796502385</v>
      </c>
      <c r="S69" s="190" t="e">
        <f t="shared" si="2"/>
        <v>#VALUE!</v>
      </c>
      <c r="W69" s="191" t="s">
        <v>252</v>
      </c>
      <c r="Z69" s="35" t="s">
        <v>9</v>
      </c>
      <c r="AA69" s="77">
        <v>1494</v>
      </c>
      <c r="AB69" s="77">
        <v>1165</v>
      </c>
      <c r="AC69" s="77">
        <v>188</v>
      </c>
      <c r="AD69" s="77">
        <v>141</v>
      </c>
      <c r="AE69" s="77">
        <v>120</v>
      </c>
      <c r="AF69" s="37" t="s">
        <v>0</v>
      </c>
      <c r="AH69" s="109">
        <f t="shared" si="3"/>
        <v>9.4377510040160644</v>
      </c>
      <c r="AI69" s="109">
        <f t="shared" si="4"/>
        <v>9.3385214007782107</v>
      </c>
      <c r="AJ69" s="190" t="e">
        <f t="shared" si="5"/>
        <v>#VALUE!</v>
      </c>
    </row>
    <row r="70" spans="2:36" ht="12.75">
      <c r="B70" s="92" t="s">
        <v>3</v>
      </c>
      <c r="C70" s="115">
        <v>23.434704830053668</v>
      </c>
      <c r="D70" s="115">
        <v>29.069767441860463</v>
      </c>
      <c r="E70" s="115">
        <v>22.41014799154334</v>
      </c>
      <c r="F70" s="111"/>
      <c r="I70" s="35" t="s">
        <v>57</v>
      </c>
      <c r="J70" s="77">
        <v>30416</v>
      </c>
      <c r="K70" s="77">
        <v>21137</v>
      </c>
      <c r="L70" s="77">
        <v>2684</v>
      </c>
      <c r="M70" s="77">
        <v>6595</v>
      </c>
      <c r="N70" s="77">
        <v>6033</v>
      </c>
      <c r="O70" s="77">
        <v>562</v>
      </c>
      <c r="Q70" s="109">
        <f t="shared" si="0"/>
        <v>21.682667017359286</v>
      </c>
      <c r="R70" s="109">
        <f t="shared" si="1"/>
        <v>22.204637467795362</v>
      </c>
      <c r="S70" s="109">
        <f t="shared" si="2"/>
        <v>17.313616759088109</v>
      </c>
      <c r="T70" s="80" t="s">
        <v>80</v>
      </c>
      <c r="Z70" s="35" t="s">
        <v>57</v>
      </c>
      <c r="AA70" s="77">
        <v>30123</v>
      </c>
      <c r="AB70" s="77">
        <v>20860</v>
      </c>
      <c r="AC70" s="77">
        <v>2704</v>
      </c>
      <c r="AD70" s="77">
        <v>6559</v>
      </c>
      <c r="AE70" s="77">
        <v>5995</v>
      </c>
      <c r="AF70" s="77">
        <v>565</v>
      </c>
      <c r="AH70" s="109">
        <f t="shared" si="3"/>
        <v>21.774059688610031</v>
      </c>
      <c r="AI70" s="109">
        <f t="shared" si="4"/>
        <v>22.323589648110222</v>
      </c>
      <c r="AJ70" s="109">
        <f t="shared" si="5"/>
        <v>17.28357295809116</v>
      </c>
    </row>
    <row r="71" spans="2:36" ht="12.75">
      <c r="B71" s="92" t="s">
        <v>26</v>
      </c>
      <c r="C71" s="115">
        <v>22.819989801121878</v>
      </c>
      <c r="D71" s="115">
        <v>34.105358764759309</v>
      </c>
      <c r="E71" s="115">
        <v>12.351660697984691</v>
      </c>
      <c r="F71" s="111"/>
      <c r="I71" s="35" t="s">
        <v>23</v>
      </c>
      <c r="J71" s="77">
        <v>417</v>
      </c>
      <c r="K71" s="77">
        <v>116</v>
      </c>
      <c r="L71" s="77">
        <v>235</v>
      </c>
      <c r="M71" s="77">
        <v>66</v>
      </c>
      <c r="N71" s="77">
        <v>41</v>
      </c>
      <c r="O71" s="77">
        <v>25</v>
      </c>
      <c r="Q71" s="109">
        <f t="shared" si="0"/>
        <v>15.827338129496402</v>
      </c>
      <c r="R71" s="109">
        <f t="shared" si="1"/>
        <v>26.114649681528661</v>
      </c>
      <c r="S71" s="109">
        <f t="shared" si="2"/>
        <v>9.615384615384615</v>
      </c>
      <c r="T71" s="80" t="s">
        <v>80</v>
      </c>
      <c r="Z71" s="35" t="s">
        <v>23</v>
      </c>
      <c r="AA71" s="37" t="s">
        <v>0</v>
      </c>
      <c r="AB71" s="77">
        <v>108</v>
      </c>
      <c r="AC71" s="77">
        <v>256</v>
      </c>
      <c r="AD71" s="77">
        <v>68</v>
      </c>
      <c r="AE71" s="77">
        <v>41</v>
      </c>
      <c r="AF71" s="77">
        <v>28</v>
      </c>
      <c r="AH71" s="109" t="e">
        <f t="shared" si="3"/>
        <v>#VALUE!</v>
      </c>
      <c r="AI71" s="109">
        <f t="shared" si="4"/>
        <v>27.516778523489933</v>
      </c>
      <c r="AJ71" s="109">
        <f t="shared" si="5"/>
        <v>9.8591549295774641</v>
      </c>
    </row>
    <row r="72" spans="2:36" ht="12.75">
      <c r="B72" s="92" t="s">
        <v>278</v>
      </c>
      <c r="C72" s="282">
        <v>22.596548890714871</v>
      </c>
      <c r="D72" s="115">
        <v>40.633245382585748</v>
      </c>
      <c r="E72" s="115">
        <v>16.046511627906977</v>
      </c>
      <c r="F72" s="283" t="s">
        <v>272</v>
      </c>
      <c r="I72" s="35" t="s">
        <v>5</v>
      </c>
      <c r="J72" s="37" t="s">
        <v>46</v>
      </c>
      <c r="K72" s="77">
        <v>889</v>
      </c>
      <c r="L72" s="77">
        <v>144</v>
      </c>
      <c r="M72" s="77">
        <v>558</v>
      </c>
      <c r="N72" s="77">
        <v>524</v>
      </c>
      <c r="O72" s="77">
        <v>33</v>
      </c>
      <c r="Q72" s="190" t="e">
        <f t="shared" si="0"/>
        <v>#VALUE!</v>
      </c>
      <c r="R72" s="109">
        <f t="shared" si="1"/>
        <v>37.084217975937719</v>
      </c>
      <c r="S72" s="109">
        <f t="shared" si="2"/>
        <v>18.64406779661017</v>
      </c>
      <c r="U72" s="191" t="s">
        <v>67</v>
      </c>
      <c r="Z72" s="35" t="s">
        <v>5</v>
      </c>
      <c r="AA72" s="37" t="s">
        <v>0</v>
      </c>
      <c r="AB72" s="77">
        <v>870</v>
      </c>
      <c r="AC72" s="77">
        <v>164</v>
      </c>
      <c r="AD72" s="77">
        <v>552</v>
      </c>
      <c r="AE72" s="77">
        <v>508</v>
      </c>
      <c r="AF72" s="77">
        <v>44</v>
      </c>
      <c r="AH72" s="190" t="e">
        <f t="shared" si="3"/>
        <v>#VALUE!</v>
      </c>
      <c r="AI72" s="109">
        <f t="shared" si="4"/>
        <v>36.865021770682148</v>
      </c>
      <c r="AJ72" s="109">
        <f t="shared" si="5"/>
        <v>21.153846153846153</v>
      </c>
    </row>
    <row r="73" spans="2:36" ht="12.75">
      <c r="B73" s="92" t="s">
        <v>14</v>
      </c>
      <c r="C73" s="115">
        <v>21.682667017359286</v>
      </c>
      <c r="D73" s="115">
        <v>22.204637467795362</v>
      </c>
      <c r="E73" s="115">
        <v>17.313616759088109</v>
      </c>
      <c r="F73" s="111"/>
      <c r="I73" s="35" t="s">
        <v>18</v>
      </c>
      <c r="J73" s="77">
        <v>2623</v>
      </c>
      <c r="K73" s="77">
        <v>1121</v>
      </c>
      <c r="L73" s="37" t="s">
        <v>46</v>
      </c>
      <c r="M73" s="77">
        <v>806</v>
      </c>
      <c r="N73" s="77">
        <v>727</v>
      </c>
      <c r="O73" s="37" t="s">
        <v>0</v>
      </c>
      <c r="Q73" s="109">
        <f t="shared" si="0"/>
        <v>30.728173846740372</v>
      </c>
      <c r="R73" s="109">
        <f t="shared" si="1"/>
        <v>39.339826839826841</v>
      </c>
      <c r="S73" s="190" t="e">
        <f t="shared" si="2"/>
        <v>#VALUE!</v>
      </c>
      <c r="W73" s="191" t="s">
        <v>252</v>
      </c>
      <c r="Z73" s="35" t="s">
        <v>18</v>
      </c>
      <c r="AA73" s="77">
        <v>2551</v>
      </c>
      <c r="AB73" s="77">
        <v>1134</v>
      </c>
      <c r="AC73" s="37" t="s">
        <v>0</v>
      </c>
      <c r="AD73" s="77">
        <v>775</v>
      </c>
      <c r="AE73" s="77">
        <v>715</v>
      </c>
      <c r="AF73" s="37" t="s">
        <v>0</v>
      </c>
      <c r="AH73" s="109">
        <f t="shared" si="3"/>
        <v>30.380243041944336</v>
      </c>
      <c r="AI73" s="109">
        <f t="shared" si="4"/>
        <v>38.66955110870741</v>
      </c>
      <c r="AJ73" s="190" t="e">
        <f t="shared" si="5"/>
        <v>#VALUE!</v>
      </c>
    </row>
    <row r="74" spans="2:36" ht="12.75">
      <c r="B74" s="92" t="s">
        <v>279</v>
      </c>
      <c r="C74" s="282">
        <v>21.04493971501644</v>
      </c>
      <c r="D74" s="115">
        <v>38.470066518847005</v>
      </c>
      <c r="E74" s="115">
        <v>10.699588477366255</v>
      </c>
      <c r="F74" s="283" t="s">
        <v>272</v>
      </c>
      <c r="I74" s="35" t="s">
        <v>16</v>
      </c>
      <c r="J74" s="37" t="s">
        <v>46</v>
      </c>
      <c r="K74" s="77">
        <v>10280</v>
      </c>
      <c r="L74" s="77">
        <v>4523</v>
      </c>
      <c r="M74" s="77">
        <v>4543</v>
      </c>
      <c r="N74" s="77">
        <v>4058</v>
      </c>
      <c r="O74" s="77">
        <v>486</v>
      </c>
      <c r="Q74" s="190" t="e">
        <f t="shared" si="0"/>
        <v>#VALUE!</v>
      </c>
      <c r="R74" s="109">
        <f t="shared" si="1"/>
        <v>28.302413167805831</v>
      </c>
      <c r="S74" s="109">
        <f t="shared" si="2"/>
        <v>9.7025354362148128</v>
      </c>
      <c r="U74" s="191" t="s">
        <v>67</v>
      </c>
      <c r="Z74" s="35" t="s">
        <v>16</v>
      </c>
      <c r="AA74" s="37" t="s">
        <v>0</v>
      </c>
      <c r="AB74" s="77">
        <v>10025</v>
      </c>
      <c r="AC74" s="77">
        <v>4295</v>
      </c>
      <c r="AD74" s="77">
        <v>4489</v>
      </c>
      <c r="AE74" s="77">
        <v>4005</v>
      </c>
      <c r="AF74" s="77">
        <v>484</v>
      </c>
      <c r="AH74" s="190" t="e">
        <f t="shared" si="3"/>
        <v>#VALUE!</v>
      </c>
      <c r="AI74" s="109">
        <f t="shared" si="4"/>
        <v>28.545972915181753</v>
      </c>
      <c r="AJ74" s="109">
        <f t="shared" si="5"/>
        <v>10.127641766059845</v>
      </c>
    </row>
    <row r="75" spans="2:36" ht="12.75">
      <c r="B75" s="92" t="s">
        <v>24</v>
      </c>
      <c r="C75" s="115">
        <v>20.382486160040262</v>
      </c>
      <c r="D75" s="115">
        <v>33.457019171304886</v>
      </c>
      <c r="E75" s="115">
        <v>11.375212224108658</v>
      </c>
      <c r="F75" s="111"/>
      <c r="I75" s="35" t="s">
        <v>15</v>
      </c>
      <c r="J75" s="37" t="s">
        <v>46</v>
      </c>
      <c r="K75" s="77">
        <v>13453</v>
      </c>
      <c r="L75" s="77">
        <v>609</v>
      </c>
      <c r="M75" s="77">
        <v>3177</v>
      </c>
      <c r="N75" s="77">
        <v>3019</v>
      </c>
      <c r="O75" s="77">
        <v>158</v>
      </c>
      <c r="Q75" s="190" t="e">
        <f t="shared" si="0"/>
        <v>#VALUE!</v>
      </c>
      <c r="R75" s="109">
        <f t="shared" si="1"/>
        <v>18.328071879553182</v>
      </c>
      <c r="S75" s="109">
        <f t="shared" si="2"/>
        <v>20.59973924380704</v>
      </c>
      <c r="U75" s="191" t="s">
        <v>67</v>
      </c>
      <c r="Z75" s="35" t="s">
        <v>15</v>
      </c>
      <c r="AA75" s="77">
        <v>17142</v>
      </c>
      <c r="AB75" s="77">
        <v>13365</v>
      </c>
      <c r="AC75" s="77">
        <v>667</v>
      </c>
      <c r="AD75" s="77">
        <v>3110</v>
      </c>
      <c r="AE75" s="77">
        <v>2933</v>
      </c>
      <c r="AF75" s="77">
        <v>177</v>
      </c>
      <c r="AH75" s="281">
        <f t="shared" si="3"/>
        <v>18.142573795356434</v>
      </c>
      <c r="AI75" s="109">
        <f t="shared" si="4"/>
        <v>17.99607313780832</v>
      </c>
      <c r="AJ75" s="109">
        <f t="shared" si="5"/>
        <v>20.971563981042653</v>
      </c>
    </row>
    <row r="76" spans="2:36" ht="12.75">
      <c r="B76" s="92" t="s">
        <v>206</v>
      </c>
      <c r="C76" s="115">
        <v>19.583539910758553</v>
      </c>
      <c r="D76" s="115">
        <v>20.264550264550266</v>
      </c>
      <c r="E76" s="115" t="e">
        <v>#VALUE!</v>
      </c>
      <c r="F76" s="111"/>
      <c r="I76" s="35" t="s">
        <v>32</v>
      </c>
      <c r="J76" s="77">
        <v>1117</v>
      </c>
      <c r="K76" s="77">
        <v>326</v>
      </c>
      <c r="L76" s="77">
        <v>495</v>
      </c>
      <c r="M76" s="77">
        <v>297</v>
      </c>
      <c r="N76" s="77">
        <v>201</v>
      </c>
      <c r="O76" s="77">
        <v>95</v>
      </c>
      <c r="Q76" s="109">
        <f t="shared" si="0"/>
        <v>26.589077887197853</v>
      </c>
      <c r="R76" s="109">
        <f t="shared" si="1"/>
        <v>38.140417457305503</v>
      </c>
      <c r="S76" s="109">
        <f t="shared" si="2"/>
        <v>16.101694915254239</v>
      </c>
      <c r="T76" s="80" t="s">
        <v>80</v>
      </c>
      <c r="Z76" s="35" t="s">
        <v>32</v>
      </c>
      <c r="AA76" s="77">
        <v>1078</v>
      </c>
      <c r="AB76" s="77">
        <v>333</v>
      </c>
      <c r="AC76" s="77">
        <v>452</v>
      </c>
      <c r="AD76" s="77">
        <v>293</v>
      </c>
      <c r="AE76" s="77">
        <v>200</v>
      </c>
      <c r="AF76" s="77">
        <v>93</v>
      </c>
      <c r="AH76" s="109">
        <f t="shared" si="3"/>
        <v>27.179962894248607</v>
      </c>
      <c r="AI76" s="109">
        <f t="shared" si="4"/>
        <v>37.523452157598499</v>
      </c>
      <c r="AJ76" s="109">
        <f t="shared" si="5"/>
        <v>17.064220183486238</v>
      </c>
    </row>
    <row r="77" spans="2:36" ht="12.75">
      <c r="B77" s="92" t="s">
        <v>25</v>
      </c>
      <c r="C77" s="115">
        <v>19.350925083409159</v>
      </c>
      <c r="D77" s="115">
        <v>31.910426871938419</v>
      </c>
      <c r="E77" s="115">
        <v>9.791332263242376</v>
      </c>
      <c r="F77" s="111"/>
      <c r="I77" s="35" t="s">
        <v>17</v>
      </c>
      <c r="J77" s="37" t="s">
        <v>46</v>
      </c>
      <c r="K77" s="77">
        <v>7088</v>
      </c>
      <c r="L77" s="77">
        <v>835</v>
      </c>
      <c r="M77" s="37" t="s">
        <v>0</v>
      </c>
      <c r="N77" s="37" t="s">
        <v>0</v>
      </c>
      <c r="O77" s="37" t="s">
        <v>0</v>
      </c>
      <c r="Q77" s="191" t="e">
        <f t="shared" si="0"/>
        <v>#VALUE!</v>
      </c>
      <c r="R77" s="191" t="e">
        <f t="shared" si="1"/>
        <v>#VALUE!</v>
      </c>
      <c r="S77" s="191" t="e">
        <f t="shared" si="2"/>
        <v>#VALUE!</v>
      </c>
      <c r="X77" s="191" t="s">
        <v>245</v>
      </c>
      <c r="Z77" s="35" t="s">
        <v>17</v>
      </c>
      <c r="AA77" s="37" t="s">
        <v>0</v>
      </c>
      <c r="AB77" s="77">
        <v>6934</v>
      </c>
      <c r="AC77" s="77">
        <v>820</v>
      </c>
      <c r="AD77" s="37" t="s">
        <v>0</v>
      </c>
      <c r="AE77" s="37" t="s">
        <v>0</v>
      </c>
      <c r="AF77" s="37" t="s">
        <v>0</v>
      </c>
      <c r="AH77" s="191" t="e">
        <f t="shared" si="3"/>
        <v>#VALUE!</v>
      </c>
      <c r="AI77" s="191" t="e">
        <f t="shared" si="4"/>
        <v>#VALUE!</v>
      </c>
      <c r="AJ77" s="191" t="e">
        <f t="shared" si="5"/>
        <v>#VALUE!</v>
      </c>
    </row>
    <row r="78" spans="2:36" ht="12.75">
      <c r="B78" s="92" t="s">
        <v>20</v>
      </c>
      <c r="C78" s="115">
        <v>18.658034137728077</v>
      </c>
      <c r="D78" s="115">
        <v>38.153846153846153</v>
      </c>
      <c r="E78" s="115">
        <v>14.036363636363637</v>
      </c>
      <c r="F78" s="111"/>
      <c r="I78" s="35" t="s">
        <v>19</v>
      </c>
      <c r="J78" s="77">
        <v>142</v>
      </c>
      <c r="K78" s="77">
        <v>70</v>
      </c>
      <c r="L78" s="77">
        <v>1</v>
      </c>
      <c r="M78" s="77">
        <v>71</v>
      </c>
      <c r="N78" s="77">
        <v>71</v>
      </c>
      <c r="O78" s="77">
        <v>0</v>
      </c>
      <c r="Q78" s="109">
        <f t="shared" si="0"/>
        <v>50</v>
      </c>
      <c r="R78" s="109">
        <f t="shared" si="1"/>
        <v>50.354609929078016</v>
      </c>
      <c r="S78" s="109">
        <f t="shared" si="2"/>
        <v>0</v>
      </c>
      <c r="T78" s="80" t="s">
        <v>80</v>
      </c>
      <c r="Z78" s="35" t="s">
        <v>19</v>
      </c>
      <c r="AA78" s="77">
        <v>134</v>
      </c>
      <c r="AB78" s="77">
        <v>74</v>
      </c>
      <c r="AC78" s="77">
        <v>1</v>
      </c>
      <c r="AD78" s="77">
        <v>59</v>
      </c>
      <c r="AE78" s="77">
        <v>59</v>
      </c>
      <c r="AF78" s="77">
        <v>0</v>
      </c>
      <c r="AH78" s="109">
        <f t="shared" si="3"/>
        <v>44.029850746268657</v>
      </c>
      <c r="AI78" s="109">
        <f t="shared" si="4"/>
        <v>44.360902255639097</v>
      </c>
      <c r="AJ78" s="109">
        <f t="shared" si="5"/>
        <v>0</v>
      </c>
    </row>
    <row r="79" spans="2:36" ht="12.75">
      <c r="B79" s="92" t="s">
        <v>22</v>
      </c>
      <c r="C79" s="115">
        <v>18.581455485777614</v>
      </c>
      <c r="D79" s="115">
        <v>31.811145510835914</v>
      </c>
      <c r="E79" s="115">
        <v>6.5017667844522968</v>
      </c>
      <c r="F79" s="111"/>
      <c r="I79" s="35" t="s">
        <v>12</v>
      </c>
      <c r="J79" s="37" t="s">
        <v>46</v>
      </c>
      <c r="K79" s="77">
        <v>225</v>
      </c>
      <c r="L79" s="77">
        <v>722</v>
      </c>
      <c r="M79" s="77">
        <v>292</v>
      </c>
      <c r="N79" s="77">
        <v>154</v>
      </c>
      <c r="O79" s="77">
        <v>138</v>
      </c>
      <c r="Q79" s="190" t="e">
        <f t="shared" si="0"/>
        <v>#VALUE!</v>
      </c>
      <c r="R79" s="109">
        <f t="shared" si="1"/>
        <v>40.633245382585748</v>
      </c>
      <c r="S79" s="109">
        <f t="shared" si="2"/>
        <v>16.046511627906977</v>
      </c>
      <c r="U79" s="191" t="s">
        <v>67</v>
      </c>
      <c r="Z79" s="35" t="s">
        <v>12</v>
      </c>
      <c r="AA79" s="77">
        <v>1217</v>
      </c>
      <c r="AB79" s="77">
        <v>220</v>
      </c>
      <c r="AC79" s="77">
        <v>722</v>
      </c>
      <c r="AD79" s="77">
        <v>275</v>
      </c>
      <c r="AE79" s="77">
        <v>148</v>
      </c>
      <c r="AF79" s="77">
        <v>127</v>
      </c>
      <c r="AH79" s="281">
        <f t="shared" si="3"/>
        <v>22.596548890714871</v>
      </c>
      <c r="AI79" s="109">
        <f t="shared" si="4"/>
        <v>40.217391304347828</v>
      </c>
      <c r="AJ79" s="109">
        <f t="shared" si="5"/>
        <v>14.958775029446407</v>
      </c>
    </row>
    <row r="80" spans="2:36" ht="12.75">
      <c r="B80" s="92" t="s">
        <v>280</v>
      </c>
      <c r="C80" s="282">
        <v>18.142573795356434</v>
      </c>
      <c r="D80" s="115">
        <v>18.328071879553182</v>
      </c>
      <c r="E80" s="115">
        <v>20.59973924380704</v>
      </c>
      <c r="F80" s="283" t="s">
        <v>272</v>
      </c>
      <c r="I80" s="35" t="s">
        <v>11</v>
      </c>
      <c r="J80" s="77">
        <v>3198</v>
      </c>
      <c r="K80" s="77">
        <v>285</v>
      </c>
      <c r="L80" s="77">
        <v>2386</v>
      </c>
      <c r="M80" s="77">
        <v>528</v>
      </c>
      <c r="N80" s="77">
        <v>163</v>
      </c>
      <c r="O80" s="77">
        <v>365</v>
      </c>
      <c r="Q80" s="109">
        <f t="shared" si="0"/>
        <v>16.51031894934334</v>
      </c>
      <c r="R80" s="109">
        <f t="shared" si="1"/>
        <v>36.383928571428569</v>
      </c>
      <c r="S80" s="109">
        <f t="shared" si="2"/>
        <v>13.26790258087968</v>
      </c>
      <c r="T80" s="80" t="s">
        <v>80</v>
      </c>
      <c r="Z80" s="35" t="s">
        <v>11</v>
      </c>
      <c r="AA80" s="37" t="s">
        <v>0</v>
      </c>
      <c r="AB80" s="77">
        <v>264</v>
      </c>
      <c r="AC80" s="77">
        <v>2138</v>
      </c>
      <c r="AD80" s="77">
        <v>488</v>
      </c>
      <c r="AE80" s="77">
        <v>160</v>
      </c>
      <c r="AF80" s="77">
        <v>328</v>
      </c>
      <c r="AH80" s="109" t="e">
        <f t="shared" si="3"/>
        <v>#VALUE!</v>
      </c>
      <c r="AI80" s="109">
        <f t="shared" si="4"/>
        <v>37.735849056603776</v>
      </c>
      <c r="AJ80" s="109">
        <f t="shared" si="5"/>
        <v>13.30089213300892</v>
      </c>
    </row>
    <row r="81" spans="2:36" ht="12.75">
      <c r="B81" s="92" t="s">
        <v>11</v>
      </c>
      <c r="C81" s="115">
        <v>16.51031894934334</v>
      </c>
      <c r="D81" s="115">
        <v>36.383928571428569</v>
      </c>
      <c r="E81" s="115">
        <v>13.26790258087968</v>
      </c>
      <c r="F81" s="111"/>
      <c r="I81" s="35" t="s">
        <v>3</v>
      </c>
      <c r="J81" s="77">
        <v>559</v>
      </c>
      <c r="K81" s="77">
        <v>61</v>
      </c>
      <c r="L81" s="77">
        <v>367</v>
      </c>
      <c r="M81" s="77">
        <v>131</v>
      </c>
      <c r="N81" s="77">
        <v>25</v>
      </c>
      <c r="O81" s="77">
        <v>106</v>
      </c>
      <c r="Q81" s="109">
        <f t="shared" si="0"/>
        <v>23.434704830053668</v>
      </c>
      <c r="R81" s="109">
        <f t="shared" si="1"/>
        <v>29.069767441860463</v>
      </c>
      <c r="S81" s="109">
        <f t="shared" si="2"/>
        <v>22.41014799154334</v>
      </c>
      <c r="T81" s="80" t="s">
        <v>80</v>
      </c>
      <c r="Z81" s="35" t="s">
        <v>3</v>
      </c>
      <c r="AA81" s="77">
        <v>517</v>
      </c>
      <c r="AB81" s="77">
        <v>80</v>
      </c>
      <c r="AC81" s="77">
        <v>403</v>
      </c>
      <c r="AD81" s="77">
        <v>33</v>
      </c>
      <c r="AE81" s="77">
        <v>4</v>
      </c>
      <c r="AF81" s="77">
        <v>29</v>
      </c>
      <c r="AH81" s="109">
        <f t="shared" si="3"/>
        <v>6.3829787234042552</v>
      </c>
      <c r="AI81" s="109">
        <f t="shared" si="4"/>
        <v>4.7619047619047619</v>
      </c>
      <c r="AJ81" s="109">
        <f t="shared" si="5"/>
        <v>6.7129629629629628</v>
      </c>
    </row>
    <row r="82" spans="2:36" ht="12.75">
      <c r="B82" s="92" t="s">
        <v>23</v>
      </c>
      <c r="C82" s="115">
        <v>15.827338129496402</v>
      </c>
      <c r="D82" s="115">
        <v>26.114649681528661</v>
      </c>
      <c r="E82" s="115">
        <v>9.615384615384615</v>
      </c>
      <c r="F82" s="111"/>
      <c r="I82" s="35" t="s">
        <v>25</v>
      </c>
      <c r="J82" s="77">
        <v>3297</v>
      </c>
      <c r="K82" s="77">
        <v>973</v>
      </c>
      <c r="L82" s="77">
        <v>1686</v>
      </c>
      <c r="M82" s="77">
        <v>638</v>
      </c>
      <c r="N82" s="77">
        <v>456</v>
      </c>
      <c r="O82" s="77">
        <v>183</v>
      </c>
      <c r="Q82" s="109">
        <f t="shared" si="0"/>
        <v>19.350925083409159</v>
      </c>
      <c r="R82" s="109">
        <f t="shared" si="1"/>
        <v>31.910426871938419</v>
      </c>
      <c r="S82" s="109">
        <f t="shared" si="2"/>
        <v>9.791332263242376</v>
      </c>
      <c r="T82" s="80" t="s">
        <v>80</v>
      </c>
      <c r="Z82" s="35" t="s">
        <v>25</v>
      </c>
      <c r="AA82" s="77">
        <v>3376</v>
      </c>
      <c r="AB82" s="77">
        <v>894</v>
      </c>
      <c r="AC82" s="77">
        <v>1859</v>
      </c>
      <c r="AD82" s="77">
        <v>623</v>
      </c>
      <c r="AE82" s="77">
        <v>403</v>
      </c>
      <c r="AF82" s="77">
        <v>220</v>
      </c>
      <c r="AH82" s="109">
        <f t="shared" si="3"/>
        <v>18.453791469194314</v>
      </c>
      <c r="AI82" s="109">
        <f t="shared" si="4"/>
        <v>31.071703932151117</v>
      </c>
      <c r="AJ82" s="109">
        <f t="shared" si="5"/>
        <v>10.582010582010582</v>
      </c>
    </row>
    <row r="83" spans="2:36" ht="12.75">
      <c r="B83" s="92" t="s">
        <v>277</v>
      </c>
      <c r="C83" s="115">
        <v>9.2832764505119449</v>
      </c>
      <c r="D83" s="115">
        <v>9.0620031796502385</v>
      </c>
      <c r="E83" s="115" t="e">
        <v>#VALUE!</v>
      </c>
      <c r="F83" s="111"/>
      <c r="I83" s="35" t="s">
        <v>6</v>
      </c>
      <c r="J83" s="77">
        <v>7364</v>
      </c>
      <c r="K83" s="77">
        <v>3018</v>
      </c>
      <c r="L83" s="77">
        <v>2420</v>
      </c>
      <c r="M83" s="77">
        <v>1926</v>
      </c>
      <c r="N83" s="77">
        <v>1271</v>
      </c>
      <c r="O83" s="77">
        <v>656</v>
      </c>
      <c r="Q83" s="109">
        <f t="shared" si="0"/>
        <v>26.154263986963606</v>
      </c>
      <c r="R83" s="109">
        <f t="shared" si="1"/>
        <v>29.633947307064584</v>
      </c>
      <c r="S83" s="109">
        <f t="shared" si="2"/>
        <v>21.326397919375811</v>
      </c>
      <c r="T83" s="80" t="s">
        <v>80</v>
      </c>
      <c r="Z83" s="35" t="s">
        <v>6</v>
      </c>
      <c r="AA83" s="77">
        <v>7202</v>
      </c>
      <c r="AB83" s="77">
        <v>2931</v>
      </c>
      <c r="AC83" s="77">
        <v>2397</v>
      </c>
      <c r="AD83" s="77">
        <v>1874</v>
      </c>
      <c r="AE83" s="77">
        <v>1256</v>
      </c>
      <c r="AF83" s="77">
        <v>618</v>
      </c>
      <c r="AH83" s="109">
        <f t="shared" si="3"/>
        <v>26.02054984726465</v>
      </c>
      <c r="AI83" s="109">
        <f t="shared" si="4"/>
        <v>29.997611655122999</v>
      </c>
      <c r="AJ83" s="109">
        <f t="shared" si="5"/>
        <v>20.497512437810947</v>
      </c>
    </row>
    <row r="84" spans="2:36" ht="12.75">
      <c r="B84" s="92" t="s">
        <v>64</v>
      </c>
      <c r="C84" s="115">
        <v>6.1472200469851215</v>
      </c>
      <c r="D84" s="282">
        <v>3.8906414300736065</v>
      </c>
      <c r="E84" s="115">
        <v>10.821382007822686</v>
      </c>
      <c r="F84" s="283" t="s">
        <v>272</v>
      </c>
      <c r="I84" s="35" t="s">
        <v>7</v>
      </c>
      <c r="J84" s="77">
        <v>2678</v>
      </c>
      <c r="K84" s="77">
        <v>1245</v>
      </c>
      <c r="L84" s="77">
        <v>517</v>
      </c>
      <c r="M84" s="77">
        <v>916</v>
      </c>
      <c r="N84" s="77">
        <v>769</v>
      </c>
      <c r="O84" s="77">
        <v>147</v>
      </c>
      <c r="Q84" s="109">
        <f t="shared" si="0"/>
        <v>34.204630321135177</v>
      </c>
      <c r="R84" s="109">
        <f t="shared" si="1"/>
        <v>38.182720953326715</v>
      </c>
      <c r="S84" s="109">
        <f t="shared" si="2"/>
        <v>22.138554216867469</v>
      </c>
      <c r="T84" s="80" t="s">
        <v>80</v>
      </c>
      <c r="Z84" s="35" t="s">
        <v>7</v>
      </c>
      <c r="AA84" s="77">
        <v>2671</v>
      </c>
      <c r="AB84" s="77">
        <v>1234</v>
      </c>
      <c r="AC84" s="77">
        <v>531</v>
      </c>
      <c r="AD84" s="77">
        <v>906</v>
      </c>
      <c r="AE84" s="77">
        <v>756</v>
      </c>
      <c r="AF84" s="77">
        <v>151</v>
      </c>
      <c r="AH84" s="109">
        <f t="shared" si="3"/>
        <v>33.919880194683643</v>
      </c>
      <c r="AI84" s="109">
        <f t="shared" si="4"/>
        <v>37.989949748743719</v>
      </c>
      <c r="AJ84" s="109">
        <f t="shared" si="5"/>
        <v>22.140762463343108</v>
      </c>
    </row>
    <row r="85" spans="2:36" ht="12.75">
      <c r="B85" s="92" t="s">
        <v>281</v>
      </c>
      <c r="C85" s="115" t="e">
        <v>#VALUE!</v>
      </c>
      <c r="D85" s="115">
        <v>26.1572606214331</v>
      </c>
      <c r="E85" s="115">
        <v>11.752433936022253</v>
      </c>
      <c r="F85" s="111"/>
      <c r="I85" s="35" t="s">
        <v>26</v>
      </c>
      <c r="J85" s="77">
        <v>27454</v>
      </c>
      <c r="K85" s="77">
        <v>8706</v>
      </c>
      <c r="L85" s="77">
        <v>12482</v>
      </c>
      <c r="M85" s="77">
        <v>6265</v>
      </c>
      <c r="N85" s="77">
        <v>4506</v>
      </c>
      <c r="O85" s="77">
        <v>1759</v>
      </c>
      <c r="Q85" s="109">
        <f t="shared" si="0"/>
        <v>22.819989801121878</v>
      </c>
      <c r="R85" s="109">
        <f t="shared" si="1"/>
        <v>34.105358764759309</v>
      </c>
      <c r="S85" s="109">
        <f t="shared" si="2"/>
        <v>12.351660697984691</v>
      </c>
      <c r="T85" s="80" t="s">
        <v>80</v>
      </c>
      <c r="Z85" s="35" t="s">
        <v>26</v>
      </c>
      <c r="AA85" s="77">
        <v>28967</v>
      </c>
      <c r="AB85" s="77">
        <v>8889</v>
      </c>
      <c r="AC85" s="77">
        <v>13482</v>
      </c>
      <c r="AD85" s="77">
        <v>6595</v>
      </c>
      <c r="AE85" s="77">
        <v>4669</v>
      </c>
      <c r="AF85" s="77">
        <v>1927</v>
      </c>
      <c r="AH85" s="109">
        <f t="shared" si="3"/>
        <v>22.767286912693756</v>
      </c>
      <c r="AI85" s="109">
        <f t="shared" si="4"/>
        <v>34.437232630181441</v>
      </c>
      <c r="AJ85" s="109">
        <f t="shared" si="5"/>
        <v>12.505678499578169</v>
      </c>
    </row>
    <row r="86" spans="2:36" ht="12.75">
      <c r="B86" s="92" t="s">
        <v>282</v>
      </c>
      <c r="C86" s="115" t="e">
        <v>#VALUE!</v>
      </c>
      <c r="D86" s="115">
        <v>37.084217975937719</v>
      </c>
      <c r="E86" s="115">
        <v>18.64406779661017</v>
      </c>
      <c r="F86" s="111"/>
      <c r="I86" s="35" t="s">
        <v>22</v>
      </c>
      <c r="J86" s="77">
        <v>2707</v>
      </c>
      <c r="K86" s="77">
        <v>881</v>
      </c>
      <c r="L86" s="77">
        <v>1323</v>
      </c>
      <c r="M86" s="77">
        <v>503</v>
      </c>
      <c r="N86" s="77">
        <v>411</v>
      </c>
      <c r="O86" s="77">
        <v>92</v>
      </c>
      <c r="P86" s="95"/>
      <c r="Q86" s="109">
        <f t="shared" si="0"/>
        <v>18.581455485777614</v>
      </c>
      <c r="R86" s="109">
        <f t="shared" si="1"/>
        <v>31.811145510835914</v>
      </c>
      <c r="S86" s="109">
        <f t="shared" si="2"/>
        <v>6.5017667844522968</v>
      </c>
      <c r="T86" s="80" t="s">
        <v>80</v>
      </c>
      <c r="U86" s="95"/>
      <c r="Z86" s="35" t="s">
        <v>22</v>
      </c>
      <c r="AA86" s="77">
        <v>2734</v>
      </c>
      <c r="AB86" s="77">
        <v>887</v>
      </c>
      <c r="AC86" s="77">
        <v>1311</v>
      </c>
      <c r="AD86" s="77">
        <v>536</v>
      </c>
      <c r="AE86" s="77">
        <v>433</v>
      </c>
      <c r="AF86" s="77">
        <v>103</v>
      </c>
      <c r="AH86" s="109">
        <f t="shared" si="3"/>
        <v>19.604974396488661</v>
      </c>
      <c r="AI86" s="109">
        <f t="shared" si="4"/>
        <v>32.803030303030305</v>
      </c>
      <c r="AJ86" s="109">
        <f t="shared" si="5"/>
        <v>7.2842998585572847</v>
      </c>
    </row>
    <row r="87" spans="2:36" ht="12.75">
      <c r="B87" s="92" t="s">
        <v>283</v>
      </c>
      <c r="C87" s="115" t="e">
        <v>#VALUE!</v>
      </c>
      <c r="D87" s="115">
        <v>28.302413167805831</v>
      </c>
      <c r="E87" s="115">
        <v>9.7025354362148128</v>
      </c>
      <c r="F87" s="111"/>
      <c r="I87" s="35" t="s">
        <v>27</v>
      </c>
      <c r="J87" s="77">
        <v>4019</v>
      </c>
      <c r="K87" s="77">
        <v>1047</v>
      </c>
      <c r="L87" s="77">
        <v>2972</v>
      </c>
      <c r="M87" s="37" t="s">
        <v>0</v>
      </c>
      <c r="N87" s="37" t="s">
        <v>0</v>
      </c>
      <c r="O87" s="37" t="s">
        <v>0</v>
      </c>
      <c r="Q87" s="191" t="e">
        <f t="shared" si="0"/>
        <v>#VALUE!</v>
      </c>
      <c r="R87" s="191" t="e">
        <f t="shared" si="1"/>
        <v>#VALUE!</v>
      </c>
      <c r="S87" s="191" t="e">
        <f t="shared" si="2"/>
        <v>#VALUE!</v>
      </c>
      <c r="X87" s="191" t="s">
        <v>245</v>
      </c>
      <c r="Z87" s="35" t="s">
        <v>27</v>
      </c>
      <c r="AA87" s="77">
        <v>3730</v>
      </c>
      <c r="AB87" s="77">
        <v>971</v>
      </c>
      <c r="AC87" s="77">
        <v>2759</v>
      </c>
      <c r="AD87" s="37" t="s">
        <v>0</v>
      </c>
      <c r="AE87" s="37" t="s">
        <v>0</v>
      </c>
      <c r="AF87" s="37" t="s">
        <v>0</v>
      </c>
      <c r="AH87" s="191" t="e">
        <f t="shared" si="3"/>
        <v>#VALUE!</v>
      </c>
      <c r="AI87" s="191" t="e">
        <f t="shared" si="4"/>
        <v>#VALUE!</v>
      </c>
      <c r="AJ87" s="191" t="e">
        <f t="shared" si="5"/>
        <v>#VALUE!</v>
      </c>
    </row>
    <row r="88" spans="2:36" ht="12.75">
      <c r="B88" s="92" t="s">
        <v>284</v>
      </c>
      <c r="C88" s="115" t="e">
        <v>#VALUE!</v>
      </c>
      <c r="D88" s="115">
        <v>15.584854631507776</v>
      </c>
      <c r="E88" s="115">
        <v>13.736263736263735</v>
      </c>
      <c r="I88" s="35" t="s">
        <v>20</v>
      </c>
      <c r="J88" s="77">
        <v>1699</v>
      </c>
      <c r="K88" s="77">
        <v>201</v>
      </c>
      <c r="L88" s="77">
        <v>1182</v>
      </c>
      <c r="M88" s="77">
        <v>317</v>
      </c>
      <c r="N88" s="77">
        <v>124</v>
      </c>
      <c r="O88" s="77">
        <v>193</v>
      </c>
      <c r="Q88" s="109">
        <f t="shared" si="0"/>
        <v>18.658034137728077</v>
      </c>
      <c r="R88" s="109">
        <f t="shared" si="1"/>
        <v>38.153846153846153</v>
      </c>
      <c r="S88" s="109">
        <f t="shared" si="2"/>
        <v>14.036363636363637</v>
      </c>
      <c r="T88" s="80" t="s">
        <v>80</v>
      </c>
      <c r="Z88" s="35" t="s">
        <v>20</v>
      </c>
      <c r="AA88" s="77">
        <v>1616</v>
      </c>
      <c r="AB88" s="77">
        <v>216</v>
      </c>
      <c r="AC88" s="77">
        <v>1101</v>
      </c>
      <c r="AD88" s="77">
        <v>299</v>
      </c>
      <c r="AE88" s="77">
        <v>124</v>
      </c>
      <c r="AF88" s="77">
        <v>175</v>
      </c>
      <c r="AH88" s="109">
        <f t="shared" si="3"/>
        <v>18.502475247524753</v>
      </c>
      <c r="AI88" s="109">
        <f t="shared" si="4"/>
        <v>36.470588235294116</v>
      </c>
      <c r="AJ88" s="109">
        <f t="shared" si="5"/>
        <v>13.714733542319749</v>
      </c>
    </row>
    <row r="89" spans="2:36" ht="12.75">
      <c r="B89" s="112"/>
      <c r="C89" s="116"/>
      <c r="D89" s="116"/>
      <c r="E89" s="116"/>
      <c r="F89" s="100"/>
      <c r="I89" s="35" t="s">
        <v>24</v>
      </c>
      <c r="J89" s="77">
        <v>3974</v>
      </c>
      <c r="K89" s="77">
        <v>1076</v>
      </c>
      <c r="L89" s="77">
        <v>2088</v>
      </c>
      <c r="M89" s="77">
        <v>810</v>
      </c>
      <c r="N89" s="77">
        <v>541</v>
      </c>
      <c r="O89" s="77">
        <v>268</v>
      </c>
      <c r="Q89" s="109">
        <f t="shared" si="0"/>
        <v>20.382486160040262</v>
      </c>
      <c r="R89" s="109">
        <f t="shared" si="1"/>
        <v>33.457019171304886</v>
      </c>
      <c r="S89" s="109">
        <f t="shared" si="2"/>
        <v>11.375212224108658</v>
      </c>
      <c r="T89" s="80" t="s">
        <v>80</v>
      </c>
      <c r="Z89" s="35" t="s">
        <v>24</v>
      </c>
      <c r="AA89" s="77">
        <v>4317</v>
      </c>
      <c r="AB89" s="77">
        <v>1166</v>
      </c>
      <c r="AC89" s="77">
        <v>2318</v>
      </c>
      <c r="AD89" s="77">
        <v>833</v>
      </c>
      <c r="AE89" s="77">
        <v>542</v>
      </c>
      <c r="AF89" s="77">
        <v>291</v>
      </c>
      <c r="AH89" s="109">
        <f t="shared" si="3"/>
        <v>19.295807273569608</v>
      </c>
      <c r="AI89" s="109">
        <f t="shared" si="4"/>
        <v>31.733021077283372</v>
      </c>
      <c r="AJ89" s="109">
        <f t="shared" si="5"/>
        <v>11.153698735147566</v>
      </c>
    </row>
    <row r="90" spans="2:36" ht="12.75">
      <c r="B90" s="92" t="s">
        <v>13</v>
      </c>
      <c r="C90" s="115">
        <v>19.904212586260172</v>
      </c>
      <c r="D90" s="115">
        <v>20.009648370497427</v>
      </c>
      <c r="E90" s="115">
        <v>17.322834645669293</v>
      </c>
      <c r="F90" s="100"/>
      <c r="I90" s="35" t="s">
        <v>10</v>
      </c>
      <c r="J90" s="77">
        <v>2017</v>
      </c>
      <c r="K90" s="77">
        <v>1507</v>
      </c>
      <c r="L90" s="37" t="s">
        <v>46</v>
      </c>
      <c r="M90" s="77">
        <v>395</v>
      </c>
      <c r="N90" s="77">
        <v>383</v>
      </c>
      <c r="O90" s="37" t="s">
        <v>46</v>
      </c>
      <c r="Q90" s="109">
        <f t="shared" si="0"/>
        <v>19.583539910758553</v>
      </c>
      <c r="R90" s="109">
        <f t="shared" si="1"/>
        <v>20.264550264550266</v>
      </c>
      <c r="S90" s="190" t="e">
        <f t="shared" si="2"/>
        <v>#VALUE!</v>
      </c>
      <c r="W90" s="191" t="s">
        <v>252</v>
      </c>
      <c r="Z90" s="35" t="s">
        <v>10</v>
      </c>
      <c r="AA90" s="77">
        <v>2048</v>
      </c>
      <c r="AB90" s="77">
        <v>1551</v>
      </c>
      <c r="AC90" s="37" t="s">
        <v>0</v>
      </c>
      <c r="AD90" s="77">
        <v>414</v>
      </c>
      <c r="AE90" s="77">
        <v>407</v>
      </c>
      <c r="AF90" s="77">
        <v>7</v>
      </c>
      <c r="AH90" s="109">
        <f t="shared" si="3"/>
        <v>20.21484375</v>
      </c>
      <c r="AI90" s="109">
        <f t="shared" si="4"/>
        <v>20.786516853932586</v>
      </c>
      <c r="AJ90" s="190" t="e">
        <f t="shared" si="5"/>
        <v>#VALUE!</v>
      </c>
    </row>
    <row r="91" spans="2:36" ht="12.75">
      <c r="B91" s="92"/>
      <c r="C91" s="115"/>
      <c r="D91" s="115"/>
      <c r="E91" s="115"/>
      <c r="F91" s="100"/>
      <c r="I91" s="35" t="s">
        <v>8</v>
      </c>
      <c r="J91" s="37" t="s">
        <v>46</v>
      </c>
      <c r="K91" s="77">
        <v>2497</v>
      </c>
      <c r="L91" s="77">
        <v>157</v>
      </c>
      <c r="M91" s="77">
        <v>486</v>
      </c>
      <c r="N91" s="77">
        <v>461</v>
      </c>
      <c r="O91" s="77">
        <v>25</v>
      </c>
      <c r="Q91" s="190" t="e">
        <f t="shared" si="0"/>
        <v>#VALUE!</v>
      </c>
      <c r="R91" s="109">
        <f t="shared" si="1"/>
        <v>15.584854631507776</v>
      </c>
      <c r="S91" s="109">
        <f t="shared" si="2"/>
        <v>13.736263736263735</v>
      </c>
      <c r="U91" s="191" t="s">
        <v>67</v>
      </c>
      <c r="Z91" s="35" t="s">
        <v>8</v>
      </c>
      <c r="AA91" s="37" t="s">
        <v>0</v>
      </c>
      <c r="AB91" s="77">
        <v>2362</v>
      </c>
      <c r="AC91" s="77">
        <v>196</v>
      </c>
      <c r="AD91" s="77">
        <v>513</v>
      </c>
      <c r="AE91" s="77">
        <v>480</v>
      </c>
      <c r="AF91" s="77">
        <v>33</v>
      </c>
      <c r="AH91" s="190" t="e">
        <f t="shared" si="3"/>
        <v>#VALUE!</v>
      </c>
      <c r="AI91" s="109">
        <f t="shared" si="4"/>
        <v>16.889514426460238</v>
      </c>
      <c r="AJ91" s="109">
        <f t="shared" si="5"/>
        <v>14.410480349344978</v>
      </c>
    </row>
    <row r="92" spans="2:36" ht="12.75">
      <c r="B92" s="92" t="s">
        <v>30</v>
      </c>
      <c r="C92" s="115">
        <v>29.837892603850051</v>
      </c>
      <c r="D92" s="115">
        <v>30.060340098738344</v>
      </c>
      <c r="E92" s="115">
        <v>26.973684210526315</v>
      </c>
      <c r="F92" s="100"/>
      <c r="I92" s="35" t="s">
        <v>13</v>
      </c>
      <c r="J92" s="77">
        <v>19418</v>
      </c>
      <c r="K92" s="77">
        <v>14923</v>
      </c>
      <c r="L92" s="77">
        <v>630</v>
      </c>
      <c r="M92" s="77">
        <v>3865</v>
      </c>
      <c r="N92" s="77">
        <v>3733</v>
      </c>
      <c r="O92" s="77">
        <v>132</v>
      </c>
      <c r="Q92" s="109">
        <f t="shared" si="0"/>
        <v>19.904212586260172</v>
      </c>
      <c r="R92" s="109">
        <f t="shared" si="1"/>
        <v>20.009648370497427</v>
      </c>
      <c r="S92" s="109">
        <f t="shared" si="2"/>
        <v>17.322834645669293</v>
      </c>
      <c r="T92" s="80" t="s">
        <v>80</v>
      </c>
      <c r="Z92" s="35" t="s">
        <v>13</v>
      </c>
      <c r="AA92" s="37" t="s">
        <v>0</v>
      </c>
      <c r="AB92" s="77">
        <v>14946</v>
      </c>
      <c r="AC92" s="77">
        <v>637</v>
      </c>
      <c r="AD92" s="77">
        <v>3713</v>
      </c>
      <c r="AE92" s="77">
        <v>3588</v>
      </c>
      <c r="AF92" s="77">
        <v>126</v>
      </c>
      <c r="AH92" s="109" t="e">
        <f t="shared" si="3"/>
        <v>#VALUE!</v>
      </c>
      <c r="AI92" s="109">
        <f t="shared" si="4"/>
        <v>19.359015862738751</v>
      </c>
      <c r="AJ92" s="109">
        <f t="shared" si="5"/>
        <v>16.513761467889907</v>
      </c>
    </row>
    <row r="93" spans="2:36">
      <c r="B93" s="92" t="s">
        <v>33</v>
      </c>
      <c r="C93" s="282">
        <v>26.756032171581769</v>
      </c>
      <c r="D93" s="115">
        <v>26.449704142011836</v>
      </c>
      <c r="E93" s="115">
        <v>25.824175824175825</v>
      </c>
      <c r="F93" s="283" t="s">
        <v>272</v>
      </c>
      <c r="G93" s="100"/>
    </row>
    <row r="94" spans="2:36" ht="12.75">
      <c r="B94" s="100"/>
      <c r="C94" s="100"/>
      <c r="D94" s="113"/>
      <c r="E94" s="113"/>
      <c r="I94" s="35" t="s">
        <v>30</v>
      </c>
      <c r="J94" s="77">
        <v>1974</v>
      </c>
      <c r="K94" s="77">
        <v>1275</v>
      </c>
      <c r="L94" s="77">
        <v>111</v>
      </c>
      <c r="M94" s="77">
        <v>589</v>
      </c>
      <c r="N94" s="77">
        <v>548</v>
      </c>
      <c r="O94" s="77">
        <v>41</v>
      </c>
      <c r="Q94" s="109">
        <f t="shared" si="0"/>
        <v>29.837892603850051</v>
      </c>
      <c r="R94" s="109">
        <f t="shared" ref="R94:R95" si="6">100*N94/(N94+K94)</f>
        <v>30.060340098738344</v>
      </c>
      <c r="S94" s="109">
        <f t="shared" ref="S94:S95" si="7">100*O94/(O94+L94)</f>
        <v>26.973684210526315</v>
      </c>
      <c r="T94" s="80" t="s">
        <v>80</v>
      </c>
      <c r="Z94" s="35" t="s">
        <v>30</v>
      </c>
      <c r="AA94" s="37" t="s">
        <v>0</v>
      </c>
      <c r="AB94" s="77">
        <v>1320</v>
      </c>
      <c r="AC94" s="77">
        <v>135</v>
      </c>
      <c r="AD94" s="77">
        <v>571</v>
      </c>
      <c r="AE94" s="77">
        <v>534</v>
      </c>
      <c r="AF94" s="77">
        <v>36</v>
      </c>
      <c r="AH94" s="109" t="e">
        <f t="shared" ref="AH94:AH95" si="8">100*AD94/AA94</f>
        <v>#VALUE!</v>
      </c>
      <c r="AI94" s="109">
        <f t="shared" ref="AI94:AI95" si="9">100*AE94/(AE94+AB94)</f>
        <v>28.802588996763753</v>
      </c>
      <c r="AJ94" s="109">
        <f t="shared" ref="AJ94:AJ95" si="10">100*AF94/(AF94+AC94)</f>
        <v>21.05263157894737</v>
      </c>
    </row>
    <row r="95" spans="2:36" ht="12.75">
      <c r="B95" s="100"/>
      <c r="C95" s="100"/>
      <c r="I95" s="35" t="s">
        <v>33</v>
      </c>
      <c r="J95" s="37" t="s">
        <v>46</v>
      </c>
      <c r="K95" s="77">
        <v>1243</v>
      </c>
      <c r="L95" s="77">
        <v>135</v>
      </c>
      <c r="M95" s="77">
        <v>495</v>
      </c>
      <c r="N95" s="77">
        <v>447</v>
      </c>
      <c r="O95" s="77">
        <v>47</v>
      </c>
      <c r="Q95" s="190" t="e">
        <f t="shared" si="0"/>
        <v>#VALUE!</v>
      </c>
      <c r="R95" s="109">
        <f t="shared" si="6"/>
        <v>26.449704142011836</v>
      </c>
      <c r="S95" s="109">
        <f t="shared" si="7"/>
        <v>25.824175824175825</v>
      </c>
      <c r="U95" s="191" t="s">
        <v>67</v>
      </c>
      <c r="Z95" s="35" t="s">
        <v>33</v>
      </c>
      <c r="AA95" s="77">
        <v>1865</v>
      </c>
      <c r="AB95" s="77">
        <v>1237</v>
      </c>
      <c r="AC95" s="77">
        <v>128</v>
      </c>
      <c r="AD95" s="77">
        <v>499</v>
      </c>
      <c r="AE95" s="77">
        <v>447</v>
      </c>
      <c r="AF95" s="77">
        <v>53</v>
      </c>
      <c r="AH95" s="281">
        <f t="shared" si="8"/>
        <v>26.756032171581769</v>
      </c>
      <c r="AI95" s="109">
        <f t="shared" si="9"/>
        <v>26.543942992874108</v>
      </c>
      <c r="AJ95" s="109">
        <f t="shared" si="10"/>
        <v>29.281767955801104</v>
      </c>
    </row>
    <row r="96" spans="2:36">
      <c r="B96" s="109" t="s">
        <v>4</v>
      </c>
      <c r="C96" s="109">
        <v>6.1472200469851215</v>
      </c>
      <c r="D96" s="109" t="e">
        <v>#VALUE!</v>
      </c>
      <c r="E96" s="109">
        <v>10.821382007822686</v>
      </c>
    </row>
    <row r="97" spans="2:24">
      <c r="B97" s="109" t="s">
        <v>28</v>
      </c>
      <c r="C97" s="109" t="e">
        <v>#VALUE!</v>
      </c>
      <c r="D97" s="109">
        <v>38.470066518847005</v>
      </c>
      <c r="E97" s="109">
        <v>10.699588477366255</v>
      </c>
      <c r="T97" s="109">
        <v>14</v>
      </c>
      <c r="U97" s="109">
        <v>8</v>
      </c>
      <c r="V97" s="109">
        <v>2</v>
      </c>
      <c r="W97" s="109">
        <v>3</v>
      </c>
      <c r="X97" s="109">
        <v>2</v>
      </c>
    </row>
    <row r="98" spans="2:24">
      <c r="B98" s="109" t="s">
        <v>51</v>
      </c>
      <c r="C98" s="109" t="e">
        <v>#VALUE!</v>
      </c>
      <c r="D98" s="109">
        <v>26.1572606214331</v>
      </c>
      <c r="E98" s="109">
        <v>11.752433936022253</v>
      </c>
    </row>
    <row r="99" spans="2:24">
      <c r="B99" s="109" t="s">
        <v>9</v>
      </c>
      <c r="C99" s="109">
        <v>9.2832764505119449</v>
      </c>
      <c r="D99" s="109">
        <v>9.0620031796502385</v>
      </c>
      <c r="E99" s="109" t="e">
        <v>#VALUE!</v>
      </c>
    </row>
    <row r="100" spans="2:24">
      <c r="B100" s="109" t="s">
        <v>14</v>
      </c>
      <c r="C100" s="109">
        <v>21.682667017359286</v>
      </c>
      <c r="D100" s="109">
        <v>22.204637467795362</v>
      </c>
      <c r="E100" s="109">
        <v>17.313616759088109</v>
      </c>
    </row>
    <row r="101" spans="2:24">
      <c r="B101" s="109" t="s">
        <v>23</v>
      </c>
      <c r="C101" s="109">
        <v>15.827338129496402</v>
      </c>
      <c r="D101" s="109">
        <v>26.114649681528661</v>
      </c>
      <c r="E101" s="109">
        <v>9.615384615384615</v>
      </c>
    </row>
    <row r="102" spans="2:24">
      <c r="B102" s="109" t="s">
        <v>5</v>
      </c>
      <c r="C102" s="109" t="e">
        <v>#VALUE!</v>
      </c>
      <c r="D102" s="109">
        <v>37.084217975937719</v>
      </c>
      <c r="E102" s="109">
        <v>18.64406779661017</v>
      </c>
    </row>
    <row r="103" spans="2:24">
      <c r="B103" s="109" t="s">
        <v>18</v>
      </c>
      <c r="C103" s="109">
        <v>30.728173846740372</v>
      </c>
      <c r="D103" s="109">
        <v>39.339826839826841</v>
      </c>
      <c r="E103" s="109" t="e">
        <v>#VALUE!</v>
      </c>
    </row>
    <row r="104" spans="2:24">
      <c r="B104" s="109" t="s">
        <v>16</v>
      </c>
      <c r="C104" s="109" t="e">
        <v>#VALUE!</v>
      </c>
      <c r="D104" s="109">
        <v>28.302413167805831</v>
      </c>
      <c r="E104" s="109">
        <v>9.7025354362148128</v>
      </c>
    </row>
    <row r="105" spans="2:24">
      <c r="B105" s="109" t="s">
        <v>15</v>
      </c>
      <c r="C105" s="109" t="e">
        <v>#VALUE!</v>
      </c>
      <c r="D105" s="109">
        <v>18.328071879553182</v>
      </c>
      <c r="E105" s="109">
        <v>20.59973924380704</v>
      </c>
    </row>
    <row r="106" spans="2:24">
      <c r="B106" s="109" t="s">
        <v>32</v>
      </c>
      <c r="C106" s="109">
        <v>26.589077887197853</v>
      </c>
      <c r="D106" s="109">
        <v>38.140417457305503</v>
      </c>
      <c r="E106" s="109">
        <v>16.101694915254239</v>
      </c>
    </row>
    <row r="107" spans="2:24">
      <c r="B107" s="109" t="s">
        <v>19</v>
      </c>
      <c r="C107" s="109">
        <v>50</v>
      </c>
      <c r="D107" s="109">
        <v>50.354609929078016</v>
      </c>
      <c r="E107" s="109">
        <v>0</v>
      </c>
    </row>
    <row r="108" spans="2:24">
      <c r="B108" s="109" t="s">
        <v>12</v>
      </c>
      <c r="C108" s="109" t="e">
        <v>#VALUE!</v>
      </c>
      <c r="D108" s="109">
        <v>40.633245382585748</v>
      </c>
      <c r="E108" s="109">
        <v>16.046511627906977</v>
      </c>
    </row>
    <row r="109" spans="2:24">
      <c r="B109" s="109" t="s">
        <v>11</v>
      </c>
      <c r="C109" s="109">
        <v>16.51031894934334</v>
      </c>
      <c r="D109" s="109">
        <v>36.383928571428569</v>
      </c>
      <c r="E109" s="109">
        <v>13.26790258087968</v>
      </c>
    </row>
    <row r="110" spans="2:24">
      <c r="B110" s="109" t="s">
        <v>3</v>
      </c>
      <c r="C110" s="109">
        <v>23.434704830053668</v>
      </c>
      <c r="D110" s="109">
        <v>29.069767441860463</v>
      </c>
      <c r="E110" s="109">
        <v>22.41014799154334</v>
      </c>
    </row>
    <row r="111" spans="2:24">
      <c r="B111" s="100" t="s">
        <v>25</v>
      </c>
      <c r="C111" s="100">
        <v>19.350925083409159</v>
      </c>
      <c r="D111" s="109">
        <v>31.910426871938419</v>
      </c>
      <c r="E111" s="109">
        <v>9.791332263242376</v>
      </c>
    </row>
    <row r="112" spans="2:24">
      <c r="B112" s="113" t="s">
        <v>6</v>
      </c>
      <c r="C112" s="113">
        <v>26.154263986963606</v>
      </c>
      <c r="D112" s="109">
        <v>29.633947307064584</v>
      </c>
      <c r="E112" s="109">
        <v>21.326397919375811</v>
      </c>
    </row>
    <row r="113" spans="2:5">
      <c r="B113" s="113" t="s">
        <v>7</v>
      </c>
      <c r="C113" s="113">
        <v>34.204630321135177</v>
      </c>
      <c r="D113" s="109">
        <v>38.182720953326715</v>
      </c>
      <c r="E113" s="109">
        <v>22.138554216867469</v>
      </c>
    </row>
    <row r="114" spans="2:5">
      <c r="B114" s="109" t="s">
        <v>26</v>
      </c>
      <c r="C114" s="109">
        <v>22.819989801121878</v>
      </c>
      <c r="D114" s="109">
        <v>34.105358764759309</v>
      </c>
      <c r="E114" s="109">
        <v>12.351660697984691</v>
      </c>
    </row>
    <row r="115" spans="2:5">
      <c r="B115" s="109" t="s">
        <v>22</v>
      </c>
      <c r="C115" s="109">
        <v>18.581455485777614</v>
      </c>
      <c r="D115" s="109">
        <v>31.811145510835914</v>
      </c>
      <c r="E115" s="109">
        <v>6.5017667844522968</v>
      </c>
    </row>
    <row r="116" spans="2:5">
      <c r="B116" s="109" t="s">
        <v>20</v>
      </c>
      <c r="C116" s="109">
        <v>18.658034137728077</v>
      </c>
      <c r="D116" s="109">
        <v>38.153846153846153</v>
      </c>
      <c r="E116" s="109">
        <v>14.036363636363637</v>
      </c>
    </row>
    <row r="117" spans="2:5">
      <c r="B117" s="109" t="s">
        <v>24</v>
      </c>
      <c r="C117" s="109">
        <v>20.382486160040262</v>
      </c>
      <c r="D117" s="109">
        <v>33.457019171304886</v>
      </c>
      <c r="E117" s="109">
        <v>11.375212224108658</v>
      </c>
    </row>
    <row r="118" spans="2:5">
      <c r="B118" s="109" t="s">
        <v>10</v>
      </c>
      <c r="C118" s="109">
        <v>19.583539910758553</v>
      </c>
      <c r="D118" s="109">
        <v>20.264550264550266</v>
      </c>
      <c r="E118" s="109" t="e">
        <v>#VALUE!</v>
      </c>
    </row>
    <row r="119" spans="2:5">
      <c r="B119" s="109" t="s">
        <v>8</v>
      </c>
      <c r="C119" s="109" t="e">
        <v>#VALUE!</v>
      </c>
      <c r="D119" s="109">
        <v>15.584854631507776</v>
      </c>
      <c r="E119" s="109">
        <v>13.736263736263735</v>
      </c>
    </row>
    <row r="121" spans="2:5">
      <c r="B121" s="109" t="s">
        <v>17</v>
      </c>
      <c r="C121" s="109" t="e">
        <v>#VALUE!</v>
      </c>
      <c r="D121" s="109" t="e">
        <v>#VALUE!</v>
      </c>
      <c r="E121" s="109" t="e">
        <v>#VALUE!</v>
      </c>
    </row>
    <row r="122" spans="2:5">
      <c r="B122" s="109" t="s">
        <v>27</v>
      </c>
      <c r="C122" s="109" t="e">
        <v>#VALUE!</v>
      </c>
      <c r="D122" s="109" t="e">
        <v>#VALUE!</v>
      </c>
      <c r="E122" s="109" t="e">
        <v>#VALUE!</v>
      </c>
    </row>
    <row r="130" spans="2:5">
      <c r="B130" s="112"/>
    </row>
    <row r="131" spans="2:5">
      <c r="B131" s="92"/>
      <c r="C131" s="111"/>
      <c r="D131" s="111"/>
      <c r="E131" s="111"/>
    </row>
    <row r="132" spans="2:5">
      <c r="B132" s="92"/>
      <c r="C132" s="111"/>
      <c r="D132" s="111"/>
      <c r="E132" s="111"/>
    </row>
  </sheetData>
  <sortState ref="B66:F88">
    <sortCondition descending="1" ref="C65"/>
  </sortState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showGridLines="0" zoomScaleNormal="100" zoomScalePageLayoutView="125" workbookViewId="0"/>
  </sheetViews>
  <sheetFormatPr defaultColWidth="8.85546875" defaultRowHeight="12"/>
  <cols>
    <col min="1" max="1" width="6.28515625" style="85" customWidth="1"/>
    <col min="2" max="2" width="19.140625" style="85" customWidth="1"/>
    <col min="3" max="3" width="9" style="85" customWidth="1"/>
    <col min="4" max="4" width="8.85546875" style="101"/>
    <col min="5" max="9" width="8.85546875" style="85"/>
    <col min="10" max="10" width="10.28515625" style="85" customWidth="1"/>
    <col min="11" max="11" width="20" style="85" customWidth="1"/>
    <col min="12" max="16384" width="8.85546875" style="85"/>
  </cols>
  <sheetData>
    <row r="1" spans="2:5" ht="11.25" customHeight="1">
      <c r="B1" s="132"/>
    </row>
    <row r="2" spans="2:5" ht="15.75">
      <c r="B2" s="131" t="s">
        <v>289</v>
      </c>
      <c r="E2" s="87"/>
    </row>
    <row r="3" spans="2:5" ht="12.75">
      <c r="B3" s="130" t="s">
        <v>50</v>
      </c>
      <c r="E3" s="87"/>
    </row>
    <row r="4" spans="2:5" ht="12.75">
      <c r="B4" s="130"/>
      <c r="E4" s="87"/>
    </row>
    <row r="5" spans="2:5">
      <c r="B5" s="129"/>
      <c r="E5" s="87"/>
    </row>
    <row r="6" spans="2:5">
      <c r="B6" s="129"/>
      <c r="E6" s="87"/>
    </row>
    <row r="7" spans="2:5">
      <c r="B7" s="129"/>
      <c r="E7" s="87"/>
    </row>
    <row r="8" spans="2:5">
      <c r="B8" s="129"/>
      <c r="E8" s="87"/>
    </row>
    <row r="9" spans="2:5">
      <c r="B9" s="129"/>
      <c r="E9" s="87"/>
    </row>
    <row r="10" spans="2:5">
      <c r="B10" s="129"/>
      <c r="E10" s="87"/>
    </row>
    <row r="11" spans="2:5">
      <c r="B11" s="129"/>
      <c r="E11" s="87"/>
    </row>
    <row r="12" spans="2:5">
      <c r="B12" s="129"/>
      <c r="E12" s="87"/>
    </row>
    <row r="13" spans="2:5">
      <c r="D13" s="85"/>
    </row>
    <row r="14" spans="2:5">
      <c r="D14" s="85"/>
    </row>
    <row r="15" spans="2:5">
      <c r="B15" s="129"/>
      <c r="E15" s="87"/>
    </row>
    <row r="16" spans="2:5">
      <c r="D16" s="85"/>
    </row>
    <row r="17" spans="4:7">
      <c r="D17" s="85"/>
    </row>
    <row r="18" spans="4:7">
      <c r="D18" s="85"/>
    </row>
    <row r="19" spans="4:7">
      <c r="D19" s="85"/>
    </row>
    <row r="20" spans="4:7">
      <c r="D20" s="85"/>
    </row>
    <row r="21" spans="4:7">
      <c r="D21" s="85"/>
      <c r="G21" s="126"/>
    </row>
    <row r="22" spans="4:7">
      <c r="D22" s="85"/>
    </row>
    <row r="23" spans="4:7">
      <c r="D23" s="85"/>
    </row>
    <row r="24" spans="4:7">
      <c r="D24" s="85"/>
    </row>
    <row r="25" spans="4:7">
      <c r="D25" s="85"/>
    </row>
    <row r="26" spans="4:7">
      <c r="D26" s="85"/>
    </row>
    <row r="27" spans="4:7">
      <c r="D27" s="85"/>
    </row>
    <row r="28" spans="4:7">
      <c r="D28" s="85"/>
    </row>
    <row r="29" spans="4:7">
      <c r="D29" s="85"/>
    </row>
    <row r="30" spans="4:7">
      <c r="D30" s="85"/>
    </row>
    <row r="31" spans="4:7">
      <c r="D31" s="85"/>
    </row>
    <row r="32" spans="4:7">
      <c r="D32" s="85"/>
    </row>
    <row r="33" spans="2:13">
      <c r="D33" s="85"/>
    </row>
    <row r="34" spans="2:13">
      <c r="D34" s="85"/>
    </row>
    <row r="35" spans="2:13">
      <c r="D35" s="85"/>
    </row>
    <row r="36" spans="2:13" ht="15" customHeight="1">
      <c r="B36" s="195" t="s">
        <v>218</v>
      </c>
      <c r="C36" s="107"/>
      <c r="D36" s="107"/>
      <c r="E36" s="107"/>
    </row>
    <row r="38" spans="2:13">
      <c r="B38" s="186" t="s">
        <v>188</v>
      </c>
      <c r="C38" s="128"/>
      <c r="D38" s="128"/>
      <c r="E38" s="128"/>
      <c r="F38" s="127"/>
      <c r="G38" s="127"/>
      <c r="H38" s="127"/>
      <c r="I38" s="127"/>
    </row>
    <row r="39" spans="2:13">
      <c r="B39" s="85" t="s">
        <v>213</v>
      </c>
    </row>
    <row r="40" spans="2:13" ht="12.75">
      <c r="B40" s="126"/>
      <c r="J40" s="189" t="s">
        <v>201</v>
      </c>
      <c r="K40" s="122"/>
      <c r="L40" s="122"/>
      <c r="M40" s="122"/>
    </row>
    <row r="41" spans="2:13" ht="12.75">
      <c r="B41" s="120"/>
      <c r="C41" s="125"/>
      <c r="J41" s="189" t="s">
        <v>56</v>
      </c>
      <c r="K41" s="122"/>
      <c r="L41" s="122"/>
      <c r="M41" s="122"/>
    </row>
    <row r="42" spans="2:13">
      <c r="B42" s="120" t="s">
        <v>128</v>
      </c>
      <c r="C42" s="193">
        <v>52.553235763334953</v>
      </c>
      <c r="G42" s="120" t="s">
        <v>127</v>
      </c>
      <c r="H42" s="119">
        <v>54.339873628200863</v>
      </c>
    </row>
    <row r="43" spans="2:13">
      <c r="B43" s="120" t="s">
        <v>306</v>
      </c>
      <c r="C43" s="193">
        <v>13.851702850801138</v>
      </c>
      <c r="G43" s="120" t="s">
        <v>126</v>
      </c>
      <c r="H43" s="119">
        <v>13.106455307985071</v>
      </c>
    </row>
    <row r="44" spans="2:13" ht="12.75">
      <c r="B44" s="120" t="s">
        <v>125</v>
      </c>
      <c r="C44" s="193">
        <v>12.091281126447944</v>
      </c>
      <c r="D44" s="123"/>
      <c r="E44" s="122"/>
      <c r="G44" s="120" t="s">
        <v>124</v>
      </c>
      <c r="H44" s="119">
        <v>11.337742797669636</v>
      </c>
      <c r="J44" s="35" t="s">
        <v>214</v>
      </c>
      <c r="K44" s="35" t="s">
        <v>91</v>
      </c>
      <c r="L44" s="35" t="s">
        <v>58</v>
      </c>
    </row>
    <row r="45" spans="2:13" ht="12.75">
      <c r="B45" s="120" t="s">
        <v>123</v>
      </c>
      <c r="C45" s="193">
        <v>9.1239508913088709</v>
      </c>
      <c r="D45" s="123"/>
      <c r="E45" s="122"/>
      <c r="G45" s="120" t="s">
        <v>122</v>
      </c>
      <c r="H45" s="119">
        <v>9.4865067927921274</v>
      </c>
      <c r="J45" s="35" t="s">
        <v>216</v>
      </c>
      <c r="K45" s="77">
        <v>75321</v>
      </c>
      <c r="L45" s="77">
        <v>72085</v>
      </c>
      <c r="M45" s="91">
        <f>100*L45/$L$45</f>
        <v>100</v>
      </c>
    </row>
    <row r="46" spans="2:13" ht="12.75">
      <c r="B46" s="120" t="s">
        <v>121</v>
      </c>
      <c r="C46" s="193">
        <v>3.5638482347228968</v>
      </c>
      <c r="D46" s="123"/>
      <c r="E46" s="122"/>
      <c r="G46" s="120" t="s">
        <v>120</v>
      </c>
      <c r="H46" s="119">
        <v>3.5891561664757541</v>
      </c>
      <c r="J46" s="35" t="s">
        <v>127</v>
      </c>
      <c r="K46" s="77">
        <v>40170</v>
      </c>
      <c r="L46" s="77">
        <v>37883</v>
      </c>
      <c r="M46" s="91">
        <f t="shared" ref="M46:M59" si="0">100*L46/$L$45</f>
        <v>52.553235763334953</v>
      </c>
    </row>
    <row r="47" spans="2:13" ht="12.75">
      <c r="B47" s="192" t="s">
        <v>217</v>
      </c>
      <c r="C47" s="193">
        <v>2.4804050773392521</v>
      </c>
      <c r="D47" s="123"/>
      <c r="E47" s="122"/>
      <c r="G47" s="120" t="s">
        <v>118</v>
      </c>
      <c r="H47" s="119">
        <v>2.6025693135769625</v>
      </c>
      <c r="J47" s="35" t="s">
        <v>126</v>
      </c>
      <c r="K47" s="77">
        <v>9479</v>
      </c>
      <c r="L47" s="77">
        <v>9985</v>
      </c>
      <c r="M47" s="91">
        <f t="shared" si="0"/>
        <v>13.851702850801138</v>
      </c>
    </row>
    <row r="48" spans="2:13" ht="12.75">
      <c r="B48" s="120" t="s">
        <v>119</v>
      </c>
      <c r="C48" s="194">
        <f>100-SUM(C42:C47)</f>
        <v>6.3355760560449568</v>
      </c>
      <c r="D48" s="123"/>
      <c r="E48" s="122"/>
      <c r="G48" s="120" t="s">
        <v>117</v>
      </c>
      <c r="H48" s="119">
        <v>2.334060032763059</v>
      </c>
      <c r="J48" s="35" t="s">
        <v>124</v>
      </c>
      <c r="K48" s="77">
        <v>9152</v>
      </c>
      <c r="L48" s="77">
        <v>8716</v>
      </c>
      <c r="M48" s="91">
        <f t="shared" si="0"/>
        <v>12.091281126447944</v>
      </c>
    </row>
    <row r="49" spans="3:13" ht="12.75">
      <c r="C49" s="124"/>
      <c r="D49" s="123"/>
      <c r="E49" s="122"/>
      <c r="G49" s="120" t="s">
        <v>116</v>
      </c>
      <c r="H49" s="119">
        <v>1.901735456773701</v>
      </c>
      <c r="J49" s="35" t="s">
        <v>122</v>
      </c>
      <c r="K49" s="77">
        <v>7125</v>
      </c>
      <c r="L49" s="77">
        <v>6577</v>
      </c>
      <c r="M49" s="91">
        <f t="shared" si="0"/>
        <v>9.1239508913088709</v>
      </c>
    </row>
    <row r="50" spans="3:13" ht="12.75">
      <c r="C50" s="91"/>
      <c r="D50" s="120"/>
      <c r="E50" s="121"/>
      <c r="G50" s="120" t="s">
        <v>115</v>
      </c>
      <c r="H50" s="119">
        <v>0.56165244060155928</v>
      </c>
      <c r="J50" s="35" t="s">
        <v>120</v>
      </c>
      <c r="K50" s="77">
        <v>2651</v>
      </c>
      <c r="L50" s="77">
        <v>2569</v>
      </c>
      <c r="M50" s="91">
        <f t="shared" si="0"/>
        <v>3.5638482347228968</v>
      </c>
    </row>
    <row r="51" spans="3:13" ht="12.75">
      <c r="C51" s="91"/>
      <c r="G51" s="120" t="s">
        <v>114</v>
      </c>
      <c r="H51" s="119">
        <v>0.46681200655261179</v>
      </c>
      <c r="J51" s="35" t="s">
        <v>118</v>
      </c>
      <c r="K51" s="77">
        <v>2083</v>
      </c>
      <c r="L51" s="77">
        <v>1788</v>
      </c>
      <c r="M51" s="91">
        <f t="shared" si="0"/>
        <v>2.4804050773392521</v>
      </c>
    </row>
    <row r="52" spans="3:13" ht="12.75">
      <c r="C52" s="91"/>
      <c r="G52" s="120" t="s">
        <v>113</v>
      </c>
      <c r="H52" s="119">
        <v>0.12809617066351353</v>
      </c>
      <c r="J52" s="35" t="s">
        <v>117</v>
      </c>
      <c r="K52" s="77">
        <v>1946</v>
      </c>
      <c r="L52" s="77">
        <v>1578</v>
      </c>
      <c r="M52" s="91">
        <f t="shared" si="0"/>
        <v>2.189082333356454</v>
      </c>
    </row>
    <row r="53" spans="3:13" ht="12.75">
      <c r="C53" s="91"/>
      <c r="G53" s="120" t="s">
        <v>112</v>
      </c>
      <c r="H53" s="119">
        <v>0.1182426190740125</v>
      </c>
      <c r="J53" s="35" t="s">
        <v>116</v>
      </c>
      <c r="K53" s="77">
        <v>1591</v>
      </c>
      <c r="L53" s="77">
        <v>1531</v>
      </c>
      <c r="M53" s="91">
        <f t="shared" si="0"/>
        <v>2.1238815287507804</v>
      </c>
    </row>
    <row r="54" spans="3:13" ht="12.75">
      <c r="C54" s="91"/>
      <c r="G54" s="120" t="s">
        <v>111</v>
      </c>
      <c r="H54" s="119">
        <v>2.7097266871127866E-2</v>
      </c>
      <c r="J54" s="35" t="s">
        <v>114</v>
      </c>
      <c r="K54" s="77">
        <v>451</v>
      </c>
      <c r="L54" s="77">
        <v>658</v>
      </c>
      <c r="M54" s="91">
        <f t="shared" si="0"/>
        <v>0.91281126447943395</v>
      </c>
    </row>
    <row r="55" spans="3:13" ht="12.75">
      <c r="C55" s="91"/>
      <c r="J55" s="35" t="s">
        <v>111</v>
      </c>
      <c r="K55" s="77">
        <v>136</v>
      </c>
      <c r="L55" s="77">
        <v>236</v>
      </c>
      <c r="M55" s="91">
        <f t="shared" si="0"/>
        <v>0.32739127419019215</v>
      </c>
    </row>
    <row r="56" spans="3:13" ht="12.75">
      <c r="C56" s="91"/>
      <c r="J56" s="35" t="s">
        <v>115</v>
      </c>
      <c r="K56" s="77">
        <v>177</v>
      </c>
      <c r="L56" s="37" t="s">
        <v>46</v>
      </c>
      <c r="M56" s="91" t="e">
        <f t="shared" si="0"/>
        <v>#VALUE!</v>
      </c>
    </row>
    <row r="57" spans="3:13" ht="12.75">
      <c r="C57" s="91"/>
      <c r="J57" s="35" t="s">
        <v>113</v>
      </c>
      <c r="K57" s="77">
        <v>127</v>
      </c>
      <c r="L57" s="77">
        <v>169</v>
      </c>
      <c r="M57" s="91">
        <f t="shared" si="0"/>
        <v>0.2344454463480613</v>
      </c>
    </row>
    <row r="58" spans="3:13" ht="12.75">
      <c r="C58" s="91"/>
      <c r="J58" s="35" t="s">
        <v>112</v>
      </c>
      <c r="K58" s="77">
        <v>232</v>
      </c>
      <c r="L58" s="77">
        <v>168</v>
      </c>
      <c r="M58" s="91">
        <f t="shared" si="0"/>
        <v>0.23305819518623846</v>
      </c>
    </row>
    <row r="59" spans="3:13" ht="12.75">
      <c r="C59" s="91"/>
      <c r="J59" s="35" t="s">
        <v>215</v>
      </c>
      <c r="K59" s="37" t="s">
        <v>0</v>
      </c>
      <c r="L59" s="77">
        <v>24</v>
      </c>
      <c r="M59" s="91">
        <f t="shared" si="0"/>
        <v>3.3294027883748356E-2</v>
      </c>
    </row>
    <row r="60" spans="3:13">
      <c r="C60" s="91"/>
      <c r="L60" s="126"/>
    </row>
  </sheetData>
  <sortState ref="J46:L60">
    <sortCondition descending="1" ref="L46"/>
  </sortState>
  <pageMargins left="0.7" right="0.7" top="0.75" bottom="0.75" header="0.3" footer="0.3"/>
  <pageSetup paperSize="9" orientation="portrait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2"/>
  <sheetViews>
    <sheetView showGridLines="0" zoomScaleNormal="100" workbookViewId="0">
      <selection activeCell="H48" sqref="H48:J51"/>
    </sheetView>
  </sheetViews>
  <sheetFormatPr defaultColWidth="9.140625" defaultRowHeight="12"/>
  <cols>
    <col min="1" max="2" width="9.140625" style="43"/>
    <col min="3" max="3" width="15" style="43" bestFit="1" customWidth="1"/>
    <col min="4" max="4" width="14.42578125" style="43" customWidth="1"/>
    <col min="5" max="7" width="9.7109375" style="43" bestFit="1" customWidth="1"/>
    <col min="8" max="8" width="13.42578125" style="43" bestFit="1" customWidth="1"/>
    <col min="9" max="9" width="14.42578125" style="43" bestFit="1" customWidth="1"/>
    <col min="10" max="10" width="14.7109375" style="43" customWidth="1"/>
    <col min="11" max="11" width="14.42578125" style="43" bestFit="1" customWidth="1"/>
    <col min="12" max="12" width="11.28515625" style="43" bestFit="1" customWidth="1"/>
    <col min="13" max="13" width="14.5703125" style="43" customWidth="1"/>
    <col min="14" max="14" width="11.28515625" style="43" bestFit="1" customWidth="1"/>
    <col min="15" max="15" width="9.140625" style="43"/>
    <col min="16" max="16" width="10.7109375" style="43" customWidth="1"/>
    <col min="17" max="17" width="11.140625" style="43" customWidth="1"/>
    <col min="18" max="21" width="9.140625" style="43"/>
    <col min="22" max="22" width="11" style="43" customWidth="1"/>
    <col min="23" max="16384" width="9.140625" style="43"/>
  </cols>
  <sheetData>
    <row r="3" spans="2:13" ht="15.75">
      <c r="B3" s="235" t="s">
        <v>290</v>
      </c>
      <c r="C3" s="234"/>
      <c r="M3" s="233"/>
    </row>
    <row r="4" spans="2:13">
      <c r="B4" s="43" t="s">
        <v>50</v>
      </c>
    </row>
    <row r="25" spans="3:12">
      <c r="C25" s="231"/>
      <c r="K25" s="232"/>
    </row>
    <row r="27" spans="3:12">
      <c r="L27" s="231"/>
    </row>
    <row r="33" spans="1:25" ht="12.75" customHeight="1"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</row>
    <row r="36" spans="1:25">
      <c r="M36" s="230"/>
    </row>
    <row r="37" spans="1:25" ht="12" customHeight="1">
      <c r="C37" s="229" t="s">
        <v>233</v>
      </c>
      <c r="L37" s="228"/>
      <c r="M37" s="227"/>
      <c r="N37" s="228"/>
      <c r="O37" s="228"/>
      <c r="P37" s="228"/>
      <c r="Q37" s="228"/>
      <c r="R37" s="228"/>
      <c r="S37" s="228"/>
      <c r="T37" s="228"/>
      <c r="U37" s="228"/>
      <c r="V37" s="228"/>
    </row>
    <row r="38" spans="1:25">
      <c r="C38" s="227" t="s">
        <v>232</v>
      </c>
      <c r="L38" s="226"/>
      <c r="N38" s="226"/>
      <c r="O38" s="226"/>
      <c r="P38" s="226"/>
      <c r="Q38" s="226"/>
      <c r="R38" s="226"/>
      <c r="S38" s="226"/>
      <c r="T38" s="314"/>
      <c r="U38" s="226"/>
      <c r="V38" s="226">
        <f>2/3</f>
        <v>0.66666666666666663</v>
      </c>
    </row>
    <row r="40" spans="1:25" ht="12" customHeight="1">
      <c r="B40" s="344" t="s">
        <v>231</v>
      </c>
      <c r="C40" s="345" t="s">
        <v>230</v>
      </c>
      <c r="D40" s="346"/>
      <c r="E40" s="347"/>
    </row>
    <row r="41" spans="1:25">
      <c r="B41" s="344"/>
      <c r="C41" s="225">
        <v>2017</v>
      </c>
      <c r="D41" s="225">
        <v>2018</v>
      </c>
      <c r="E41" s="348"/>
      <c r="F41" s="43">
        <v>2018</v>
      </c>
      <c r="G41" s="43">
        <v>2017</v>
      </c>
      <c r="I41" s="43">
        <v>2018</v>
      </c>
      <c r="J41" s="43">
        <v>2017</v>
      </c>
    </row>
    <row r="42" spans="1:25">
      <c r="A42" s="238" t="s">
        <v>167</v>
      </c>
      <c r="B42" s="224" t="s">
        <v>229</v>
      </c>
      <c r="C42" s="222">
        <v>35699945779.030998</v>
      </c>
      <c r="D42" s="222">
        <v>34435078434.291</v>
      </c>
      <c r="E42" s="221">
        <f>D42/C42-1</f>
        <v>-3.5430511647525864E-2</v>
      </c>
      <c r="F42" s="295">
        <f>D42/$D$52</f>
        <v>0.25525956849858883</v>
      </c>
      <c r="G42" s="295">
        <f>C42/$C$52</f>
        <v>0.24268568711115365</v>
      </c>
      <c r="H42" s="236" t="s">
        <v>167</v>
      </c>
      <c r="I42" s="237">
        <v>34435078434.291</v>
      </c>
      <c r="J42" s="237">
        <v>35699945779.030998</v>
      </c>
      <c r="L42" s="43" t="s">
        <v>171</v>
      </c>
      <c r="M42" s="43" t="s">
        <v>170</v>
      </c>
    </row>
    <row r="43" spans="1:25" ht="48">
      <c r="A43" s="238" t="s">
        <v>159</v>
      </c>
      <c r="B43" s="224" t="s">
        <v>228</v>
      </c>
      <c r="C43" s="222">
        <v>22836318660.824005</v>
      </c>
      <c r="D43" s="222">
        <v>20577173416.354</v>
      </c>
      <c r="E43" s="221">
        <f t="shared" ref="E43:E52" si="0">D43/C43-1</f>
        <v>-9.8927733406768303E-2</v>
      </c>
      <c r="F43" s="295">
        <f t="shared" ref="F43:F51" si="1">D43/$D$52</f>
        <v>0.15253400445136236</v>
      </c>
      <c r="G43" s="295">
        <f t="shared" ref="G43:G51" si="2">C43/$C$52</f>
        <v>0.15523966673771686</v>
      </c>
      <c r="H43" s="236" t="s">
        <v>159</v>
      </c>
      <c r="I43" s="237">
        <v>20577173416.354</v>
      </c>
      <c r="J43" s="237">
        <v>22836318660.824005</v>
      </c>
      <c r="L43" s="43" t="s">
        <v>169</v>
      </c>
      <c r="M43" s="43" t="s">
        <v>168</v>
      </c>
    </row>
    <row r="44" spans="1:25" ht="72">
      <c r="A44" s="238" t="s">
        <v>157</v>
      </c>
      <c r="B44" s="313" t="s">
        <v>226</v>
      </c>
      <c r="C44" s="222">
        <v>16053951370.215</v>
      </c>
      <c r="D44" s="222">
        <v>14804774424.450998</v>
      </c>
      <c r="E44" s="221">
        <f t="shared" si="0"/>
        <v>-7.7811182864401141E-2</v>
      </c>
      <c r="F44" s="295">
        <f t="shared" si="1"/>
        <v>0.10974449611071764</v>
      </c>
      <c r="G44" s="295">
        <f t="shared" si="2"/>
        <v>0.1091336172677914</v>
      </c>
      <c r="H44" s="236" t="s">
        <v>157</v>
      </c>
      <c r="I44" s="237">
        <v>14804774424.450998</v>
      </c>
      <c r="J44" s="237">
        <v>16053951370.215</v>
      </c>
      <c r="L44" s="43" t="s">
        <v>167</v>
      </c>
      <c r="M44" s="43" t="s">
        <v>166</v>
      </c>
    </row>
    <row r="45" spans="1:25" ht="48">
      <c r="A45" s="238" t="s">
        <v>171</v>
      </c>
      <c r="B45" s="224" t="s">
        <v>227</v>
      </c>
      <c r="C45" s="222">
        <v>16837532730.81601</v>
      </c>
      <c r="D45" s="222">
        <v>14693061376.260996</v>
      </c>
      <c r="E45" s="221">
        <f t="shared" si="0"/>
        <v>-0.12736256486261832</v>
      </c>
      <c r="F45" s="295">
        <f t="shared" si="1"/>
        <v>0.10891639216052465</v>
      </c>
      <c r="G45" s="295">
        <f t="shared" si="2"/>
        <v>0.11446034751220104</v>
      </c>
      <c r="H45" s="236" t="s">
        <v>171</v>
      </c>
      <c r="I45" s="237">
        <v>14693061376.260996</v>
      </c>
      <c r="J45" s="237">
        <v>16837532730.81601</v>
      </c>
      <c r="L45" s="43" t="s">
        <v>165</v>
      </c>
      <c r="M45" s="43" t="s">
        <v>164</v>
      </c>
    </row>
    <row r="46" spans="1:25" ht="36">
      <c r="A46" s="238" t="s">
        <v>138</v>
      </c>
      <c r="B46" s="224" t="s">
        <v>183</v>
      </c>
      <c r="C46" s="222">
        <v>12984195058.694</v>
      </c>
      <c r="D46" s="222">
        <v>11780946422.229</v>
      </c>
      <c r="E46" s="221">
        <f t="shared" si="0"/>
        <v>-9.26702526437575E-2</v>
      </c>
      <c r="F46" s="295">
        <f t="shared" si="1"/>
        <v>8.7329532470254267E-2</v>
      </c>
      <c r="G46" s="295">
        <f t="shared" si="2"/>
        <v>8.8265632640126906E-2</v>
      </c>
      <c r="H46" s="236" t="s">
        <v>138</v>
      </c>
      <c r="I46" s="237">
        <v>11780946422.229</v>
      </c>
      <c r="J46" s="237">
        <v>12984195058.694</v>
      </c>
      <c r="L46" s="43" t="s">
        <v>163</v>
      </c>
      <c r="M46" s="43" t="s">
        <v>162</v>
      </c>
    </row>
    <row r="47" spans="1:25" ht="36">
      <c r="A47" s="238" t="s">
        <v>169</v>
      </c>
      <c r="B47" s="224" t="s">
        <v>225</v>
      </c>
      <c r="C47" s="222">
        <v>13254627001.211</v>
      </c>
      <c r="D47" s="222">
        <v>11327961344.093998</v>
      </c>
      <c r="E47" s="221">
        <f t="shared" si="0"/>
        <v>-0.14535796872601348</v>
      </c>
      <c r="F47" s="295">
        <f t="shared" si="1"/>
        <v>8.3971654955856193E-2</v>
      </c>
      <c r="G47" s="295">
        <f t="shared" si="2"/>
        <v>9.0104009711979252E-2</v>
      </c>
      <c r="H47" s="236" t="s">
        <v>169</v>
      </c>
      <c r="I47" s="237">
        <v>11327961344.093998</v>
      </c>
      <c r="J47" s="237">
        <v>13254627001.211</v>
      </c>
      <c r="L47" s="43" t="s">
        <v>161</v>
      </c>
      <c r="M47" s="43" t="s">
        <v>160</v>
      </c>
    </row>
    <row r="48" spans="1:25" ht="60">
      <c r="A48" s="238" t="s">
        <v>154</v>
      </c>
      <c r="B48" s="224" t="s">
        <v>224</v>
      </c>
      <c r="C48" s="222">
        <v>9292003114.0340004</v>
      </c>
      <c r="D48" s="222">
        <v>8655021293.875</v>
      </c>
      <c r="E48" s="221">
        <f t="shared" si="0"/>
        <v>-6.855161501150886E-2</v>
      </c>
      <c r="F48" s="295">
        <f t="shared" si="1"/>
        <v>6.4157745568559452E-2</v>
      </c>
      <c r="G48" s="295">
        <f t="shared" si="2"/>
        <v>6.3166374938666059E-2</v>
      </c>
      <c r="H48" s="236" t="s">
        <v>154</v>
      </c>
      <c r="I48" s="237">
        <v>8655021293.875</v>
      </c>
      <c r="J48" s="237">
        <v>9292003114.0340004</v>
      </c>
      <c r="L48" s="43" t="s">
        <v>159</v>
      </c>
      <c r="M48" s="43" t="s">
        <v>158</v>
      </c>
    </row>
    <row r="49" spans="1:13" ht="60">
      <c r="A49" s="238" t="s">
        <v>165</v>
      </c>
      <c r="B49" s="224" t="s">
        <v>164</v>
      </c>
      <c r="C49" s="222">
        <v>5703468315.4819994</v>
      </c>
      <c r="D49" s="222">
        <v>5391133084.0429993</v>
      </c>
      <c r="E49" s="221">
        <f t="shared" si="0"/>
        <v>-5.4762333051131318E-2</v>
      </c>
      <c r="F49" s="295">
        <f t="shared" si="1"/>
        <v>3.9963269065212928E-2</v>
      </c>
      <c r="G49" s="295">
        <f t="shared" si="2"/>
        <v>3.8771771128919989E-2</v>
      </c>
      <c r="H49" s="236" t="s">
        <v>165</v>
      </c>
      <c r="I49" s="237">
        <v>5391133084.0429993</v>
      </c>
      <c r="J49" s="237">
        <v>5703468315.4819994</v>
      </c>
      <c r="L49" s="43" t="s">
        <v>157</v>
      </c>
      <c r="M49" s="43" t="s">
        <v>234</v>
      </c>
    </row>
    <row r="50" spans="1:13" ht="60">
      <c r="A50" s="238" t="s">
        <v>146</v>
      </c>
      <c r="B50" s="224" t="s">
        <v>223</v>
      </c>
      <c r="C50" s="222">
        <v>5103990999.9329987</v>
      </c>
      <c r="D50" s="222">
        <v>4648627104.2270002</v>
      </c>
      <c r="E50" s="221">
        <f t="shared" si="0"/>
        <v>-8.9217221525660251E-2</v>
      </c>
      <c r="F50" s="295">
        <f t="shared" si="1"/>
        <v>3.4459237576592444E-2</v>
      </c>
      <c r="G50" s="295">
        <f t="shared" si="2"/>
        <v>3.4696567061887146E-2</v>
      </c>
      <c r="H50" s="236" t="s">
        <v>146</v>
      </c>
      <c r="I50" s="237">
        <v>4648627104.2270002</v>
      </c>
      <c r="J50" s="237">
        <v>5103990999.9329987</v>
      </c>
      <c r="L50" s="43" t="s">
        <v>156</v>
      </c>
      <c r="M50" s="43" t="s">
        <v>155</v>
      </c>
    </row>
    <row r="51" spans="1:13">
      <c r="B51" s="223" t="s">
        <v>119</v>
      </c>
      <c r="C51" s="222">
        <f>SUM(J51:J61)</f>
        <v>9337596007.3589993</v>
      </c>
      <c r="D51" s="222">
        <f>SUM(I51:I61)</f>
        <v>8588425284.8800011</v>
      </c>
      <c r="E51" s="221">
        <f t="shared" si="0"/>
        <v>-8.0231648690795132E-2</v>
      </c>
      <c r="F51" s="295">
        <f t="shared" si="1"/>
        <v>6.3664084183346417E-2</v>
      </c>
      <c r="G51" s="295">
        <f t="shared" si="2"/>
        <v>6.3476312178135541E-2</v>
      </c>
      <c r="H51" s="236" t="s">
        <v>156</v>
      </c>
      <c r="I51" s="237">
        <v>2808719590.1610003</v>
      </c>
      <c r="J51" s="237">
        <v>2950921168.4329996</v>
      </c>
      <c r="L51" s="43" t="s">
        <v>154</v>
      </c>
      <c r="M51" s="43" t="s">
        <v>153</v>
      </c>
    </row>
    <row r="52" spans="1:13">
      <c r="B52" s="220" t="s">
        <v>77</v>
      </c>
      <c r="C52" s="219">
        <f>SUM(C41:C51)</f>
        <v>147103631054.599</v>
      </c>
      <c r="D52" s="219">
        <f>SUM(D41:D51)</f>
        <v>134902204202.70502</v>
      </c>
      <c r="E52" s="218">
        <f t="shared" si="0"/>
        <v>-8.2944430157303906E-2</v>
      </c>
      <c r="H52" s="236" t="s">
        <v>142</v>
      </c>
      <c r="I52" s="237">
        <v>2088140029.5739999</v>
      </c>
      <c r="J52" s="237">
        <v>2302378209.2049999</v>
      </c>
      <c r="L52" s="43" t="s">
        <v>152</v>
      </c>
      <c r="M52" s="43" t="s">
        <v>151</v>
      </c>
    </row>
    <row r="53" spans="1:13">
      <c r="H53" s="236" t="s">
        <v>161</v>
      </c>
      <c r="I53" s="237">
        <v>1337195001.145</v>
      </c>
      <c r="J53" s="237">
        <v>1502589765.4719999</v>
      </c>
      <c r="L53" s="43" t="s">
        <v>150</v>
      </c>
      <c r="M53" s="43" t="s">
        <v>149</v>
      </c>
    </row>
    <row r="54" spans="1:13">
      <c r="H54" s="236" t="s">
        <v>136</v>
      </c>
      <c r="I54" s="237">
        <v>765516203.61599994</v>
      </c>
      <c r="J54" s="237">
        <v>873533783.59500003</v>
      </c>
      <c r="L54" s="43" t="s">
        <v>148</v>
      </c>
      <c r="M54" s="43" t="s">
        <v>147</v>
      </c>
    </row>
    <row r="55" spans="1:13">
      <c r="H55" s="236" t="s">
        <v>150</v>
      </c>
      <c r="I55" s="237">
        <v>597574929.08200002</v>
      </c>
      <c r="J55" s="237">
        <v>675097270.98699999</v>
      </c>
      <c r="L55" s="43" t="s">
        <v>146</v>
      </c>
      <c r="M55" s="43" t="s">
        <v>145</v>
      </c>
    </row>
    <row r="56" spans="1:13">
      <c r="H56" s="236" t="s">
        <v>152</v>
      </c>
      <c r="I56" s="237">
        <v>443401766.45099998</v>
      </c>
      <c r="J56" s="237">
        <v>442905440.64100003</v>
      </c>
      <c r="L56" s="43" t="s">
        <v>144</v>
      </c>
      <c r="M56" s="43" t="s">
        <v>143</v>
      </c>
    </row>
    <row r="57" spans="1:13">
      <c r="H57" s="236" t="s">
        <v>140</v>
      </c>
      <c r="I57" s="237">
        <v>362937741.58399999</v>
      </c>
      <c r="J57" s="237">
        <v>362283496.19999999</v>
      </c>
      <c r="L57" s="43" t="s">
        <v>142</v>
      </c>
      <c r="M57" s="43" t="s">
        <v>235</v>
      </c>
    </row>
    <row r="58" spans="1:13">
      <c r="H58" s="236" t="s">
        <v>163</v>
      </c>
      <c r="I58" s="237">
        <v>86291525.912</v>
      </c>
      <c r="J58" s="237">
        <v>95779148.358999997</v>
      </c>
      <c r="L58" s="43" t="s">
        <v>141</v>
      </c>
      <c r="M58" s="43" t="s">
        <v>236</v>
      </c>
    </row>
    <row r="59" spans="1:13">
      <c r="H59" s="236" t="s">
        <v>148</v>
      </c>
      <c r="I59" s="237">
        <v>84868613.75500001</v>
      </c>
      <c r="J59" s="237">
        <v>110686953.06699999</v>
      </c>
      <c r="L59" s="43" t="s">
        <v>140</v>
      </c>
      <c r="M59" s="43" t="s">
        <v>139</v>
      </c>
    </row>
    <row r="60" spans="1:13">
      <c r="H60" s="236" t="s">
        <v>141</v>
      </c>
      <c r="I60" s="237">
        <v>13779883.6</v>
      </c>
      <c r="J60" s="237">
        <v>21126094.399999999</v>
      </c>
      <c r="L60" s="43" t="s">
        <v>138</v>
      </c>
      <c r="M60" s="43" t="s">
        <v>137</v>
      </c>
    </row>
    <row r="61" spans="1:13">
      <c r="H61" s="236" t="s">
        <v>144</v>
      </c>
      <c r="I61" s="237">
        <v>0</v>
      </c>
      <c r="J61" s="237">
        <v>294677</v>
      </c>
      <c r="L61" s="43" t="s">
        <v>136</v>
      </c>
      <c r="M61" s="43" t="s">
        <v>135</v>
      </c>
    </row>
    <row r="62" spans="1:13">
      <c r="I62" s="43">
        <f>SUM(I41:I61)</f>
        <v>134902204202.70503</v>
      </c>
      <c r="J62" s="43">
        <f>SUM(J41:J61)</f>
        <v>147103631054.59897</v>
      </c>
    </row>
  </sheetData>
  <mergeCells count="3">
    <mergeCell ref="B40:B41"/>
    <mergeCell ref="C40:D40"/>
    <mergeCell ref="E40:E41"/>
  </mergeCells>
  <pageMargins left="0.7" right="0.7" top="0.75" bottom="0.75" header="0.3" footer="0.3"/>
  <pageSetup paperSize="9" orientation="portrait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77"/>
  <sheetViews>
    <sheetView showGridLines="0" topLeftCell="A80" zoomScaleNormal="100" workbookViewId="0">
      <selection activeCell="J6" sqref="J6"/>
    </sheetView>
  </sheetViews>
  <sheetFormatPr defaultColWidth="9.140625" defaultRowHeight="12"/>
  <cols>
    <col min="1" max="1" width="9.140625" style="133"/>
    <col min="2" max="2" width="15.7109375" style="133" customWidth="1"/>
    <col min="3" max="3" width="8" style="133" customWidth="1"/>
    <col min="4" max="4" width="14.5703125" style="133" customWidth="1"/>
    <col min="5" max="7" width="16.140625" style="133" customWidth="1"/>
    <col min="8" max="8" width="9.7109375" style="133" customWidth="1"/>
    <col min="9" max="14" width="9.140625" style="133"/>
    <col min="15" max="15" width="13.28515625" style="133" customWidth="1"/>
    <col min="16" max="18" width="9.140625" style="133"/>
    <col min="19" max="19" width="11.7109375" style="133" customWidth="1"/>
    <col min="20" max="20" width="11.42578125" style="133" customWidth="1"/>
    <col min="21" max="21" width="10" style="133" bestFit="1" customWidth="1"/>
    <col min="22" max="16384" width="9.140625" style="133"/>
  </cols>
  <sheetData>
    <row r="2" spans="2:22" ht="15.75">
      <c r="B2" s="160" t="s">
        <v>291</v>
      </c>
      <c r="C2" s="159"/>
      <c r="D2" s="159"/>
    </row>
    <row r="3" spans="2:22" ht="11.25" customHeight="1">
      <c r="B3" s="158" t="s">
        <v>44</v>
      </c>
      <c r="C3" s="157"/>
      <c r="D3" s="157"/>
    </row>
    <row r="4" spans="2:22" ht="11.25" customHeight="1">
      <c r="B4" s="157"/>
      <c r="C4" s="157"/>
      <c r="D4" s="157"/>
    </row>
    <row r="5" spans="2:22"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</row>
    <row r="6" spans="2:22" ht="12.75">
      <c r="B6" s="155" t="s">
        <v>71</v>
      </c>
      <c r="C6" s="240">
        <v>2008</v>
      </c>
      <c r="D6" s="240">
        <v>2017</v>
      </c>
      <c r="E6" s="240">
        <v>2018</v>
      </c>
      <c r="F6" s="241"/>
      <c r="G6" s="241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</row>
    <row r="7" spans="2:22" ht="12.75">
      <c r="B7" s="143" t="s">
        <v>6</v>
      </c>
      <c r="C7" s="149">
        <v>530.35869700000001</v>
      </c>
      <c r="D7" s="149">
        <v>595.80952100000002</v>
      </c>
      <c r="E7" s="149">
        <v>604.54230099999995</v>
      </c>
      <c r="F7" s="325">
        <f>E7/SUM(E7:E16,E24:E35)</f>
        <v>0.16870955283287056</v>
      </c>
      <c r="G7" s="154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</row>
    <row r="8" spans="2:22" ht="12.75">
      <c r="B8" s="242" t="s">
        <v>17</v>
      </c>
      <c r="C8" s="149">
        <v>526.21856083</v>
      </c>
      <c r="D8" s="149">
        <v>475.164198</v>
      </c>
      <c r="E8" s="149">
        <v>501.95791800000001</v>
      </c>
      <c r="F8" s="325">
        <f>E8/SUM(E7:E16,E24:E35)</f>
        <v>0.14008134045643686</v>
      </c>
      <c r="G8" s="148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</row>
    <row r="9" spans="2:22" ht="12.75">
      <c r="B9" s="242" t="s">
        <v>16</v>
      </c>
      <c r="C9" s="149">
        <v>416.104488</v>
      </c>
      <c r="D9" s="149">
        <v>485.80466100000001</v>
      </c>
      <c r="E9" s="149">
        <v>497.81216000000001</v>
      </c>
      <c r="F9" s="325">
        <f>E9/SUM(E7:E16,E24:E35)</f>
        <v>0.13892438423157658</v>
      </c>
      <c r="G9" s="148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</row>
    <row r="10" spans="2:22" ht="12.75">
      <c r="B10" s="143" t="s">
        <v>15</v>
      </c>
      <c r="C10" s="149">
        <v>351.976384</v>
      </c>
      <c r="D10" s="149">
        <v>302.84000391299998</v>
      </c>
      <c r="E10" s="149">
        <v>308.62873055754</v>
      </c>
      <c r="F10" s="148"/>
      <c r="G10" s="148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</row>
    <row r="11" spans="2:22" ht="12.75">
      <c r="B11" s="143" t="s">
        <v>14</v>
      </c>
      <c r="C11" s="149">
        <v>320.63613199999998</v>
      </c>
      <c r="D11" s="149">
        <v>299.18949500000002</v>
      </c>
      <c r="E11" s="149">
        <v>296.18137300000001</v>
      </c>
      <c r="F11" s="148"/>
      <c r="G11" s="148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</row>
    <row r="12" spans="2:22" ht="12.75">
      <c r="B12" s="153" t="s">
        <v>4</v>
      </c>
      <c r="C12" s="149">
        <v>243.81878</v>
      </c>
      <c r="D12" s="149">
        <v>257.86536799999999</v>
      </c>
      <c r="E12" s="149">
        <v>270.31659400000001</v>
      </c>
      <c r="F12" s="148"/>
      <c r="G12" s="148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</row>
    <row r="13" spans="2:22" ht="12.75">
      <c r="B13" s="143" t="s">
        <v>18</v>
      </c>
      <c r="C13" s="149">
        <v>152.49750700000001</v>
      </c>
      <c r="D13" s="149">
        <v>181.26073600000001</v>
      </c>
      <c r="E13" s="149">
        <v>190.52305200000001</v>
      </c>
      <c r="F13" s="148"/>
      <c r="G13" s="148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</row>
    <row r="14" spans="2:22" ht="12.75">
      <c r="B14" s="143" t="s">
        <v>8</v>
      </c>
      <c r="C14" s="149">
        <v>187.77819400000001</v>
      </c>
      <c r="D14" s="149">
        <v>175.96423799999999</v>
      </c>
      <c r="E14" s="149">
        <v>179.949085</v>
      </c>
      <c r="F14" s="148"/>
      <c r="G14" s="148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</row>
    <row r="15" spans="2:22" ht="12.75">
      <c r="B15" s="143" t="s">
        <v>10</v>
      </c>
      <c r="C15" s="149">
        <v>114.724861</v>
      </c>
      <c r="D15" s="149">
        <v>110.467932</v>
      </c>
      <c r="E15" s="149">
        <v>116.764211</v>
      </c>
      <c r="F15" s="148"/>
      <c r="G15" s="148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</row>
    <row r="16" spans="2:22" ht="12.75">
      <c r="B16" s="143" t="s">
        <v>9</v>
      </c>
      <c r="C16" s="149">
        <v>106.096191</v>
      </c>
      <c r="D16" s="149">
        <v>94.638102000000003</v>
      </c>
      <c r="E16" s="149">
        <v>95.988688999999994</v>
      </c>
      <c r="F16" s="148"/>
      <c r="G16" s="148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</row>
    <row r="17" spans="2:22" ht="12.75">
      <c r="B17" s="144"/>
      <c r="C17" s="149"/>
      <c r="D17" s="149"/>
      <c r="E17" s="149"/>
      <c r="F17" s="148"/>
      <c r="G17" s="148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2:22" ht="12.75">
      <c r="B18" s="143" t="s">
        <v>13</v>
      </c>
      <c r="C18" s="149">
        <v>562.16643299999998</v>
      </c>
      <c r="D18" s="149">
        <v>481.814594</v>
      </c>
      <c r="E18" s="149">
        <v>483.30544600000002</v>
      </c>
      <c r="F18" s="148"/>
      <c r="G18" s="148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</row>
    <row r="19" spans="2:22" ht="12.75">
      <c r="B19" s="152"/>
      <c r="C19" s="149"/>
      <c r="D19" s="149"/>
      <c r="E19" s="149"/>
      <c r="F19" s="148"/>
      <c r="G19" s="148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</row>
    <row r="20" spans="2:22" ht="12.75">
      <c r="B20" s="136" t="s">
        <v>30</v>
      </c>
      <c r="C20" s="149">
        <v>193.36800700000001</v>
      </c>
      <c r="D20" s="149">
        <v>210.64856700000001</v>
      </c>
      <c r="E20" s="149">
        <v>215.437634</v>
      </c>
      <c r="F20" s="148"/>
      <c r="G20" s="148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</row>
    <row r="21" spans="2:22" ht="12.75">
      <c r="B21" s="137"/>
      <c r="C21" s="149"/>
      <c r="D21" s="149"/>
      <c r="E21" s="149"/>
      <c r="F21" s="148"/>
      <c r="G21" s="148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</row>
    <row r="22" spans="2:22" ht="12.75">
      <c r="B22" s="136" t="s">
        <v>31</v>
      </c>
      <c r="C22" s="149">
        <v>305.27107599999999</v>
      </c>
      <c r="D22" s="149">
        <v>465.98136799999997</v>
      </c>
      <c r="E22" s="141">
        <v>454.37025499999999</v>
      </c>
      <c r="F22" s="148"/>
      <c r="G22" s="148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</row>
    <row r="23" spans="2:22" ht="12.75">
      <c r="B23" s="143"/>
      <c r="C23" s="149"/>
      <c r="D23" s="149"/>
      <c r="E23" s="149"/>
      <c r="F23" s="148"/>
      <c r="G23" s="148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</row>
    <row r="24" spans="2:22" ht="12.75">
      <c r="B24" s="143" t="s">
        <v>26</v>
      </c>
      <c r="C24" s="149">
        <v>48.832597999999997</v>
      </c>
      <c r="D24" s="149">
        <v>78.076265000000006</v>
      </c>
      <c r="E24" s="149">
        <v>91.798164</v>
      </c>
      <c r="F24" s="148"/>
      <c r="G24" s="148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</row>
    <row r="25" spans="2:22" ht="12.75">
      <c r="B25" s="143" t="s">
        <v>22</v>
      </c>
      <c r="C25" s="149">
        <v>65.274893000000006</v>
      </c>
      <c r="D25" s="149">
        <v>93.356031000000002</v>
      </c>
      <c r="E25" s="149">
        <v>90.361151000000007</v>
      </c>
      <c r="F25" s="148"/>
      <c r="G25" s="148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</row>
    <row r="26" spans="2:22" ht="12.75">
      <c r="B26" s="143" t="s">
        <v>12</v>
      </c>
      <c r="C26" s="149">
        <v>61.430475000000001</v>
      </c>
      <c r="D26" s="149">
        <v>58.686908000000003</v>
      </c>
      <c r="E26" s="149">
        <v>62.659737999999997</v>
      </c>
      <c r="F26" s="148"/>
      <c r="G26" s="148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</row>
    <row r="27" spans="2:22" ht="12.75">
      <c r="B27" s="143" t="s">
        <v>5</v>
      </c>
      <c r="C27" s="149">
        <v>51.081206000000002</v>
      </c>
      <c r="D27" s="149">
        <v>53.351204000000003</v>
      </c>
      <c r="E27" s="149">
        <v>54.257494999999999</v>
      </c>
      <c r="F27" s="148"/>
      <c r="G27" s="148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</row>
    <row r="28" spans="2:22" ht="12.75">
      <c r="B28" s="143" t="s">
        <v>11</v>
      </c>
      <c r="C28" s="149">
        <v>36.378768999999998</v>
      </c>
      <c r="D28" s="149">
        <v>49.855699999999999</v>
      </c>
      <c r="E28" s="149">
        <v>52.462375999999999</v>
      </c>
      <c r="F28" s="148"/>
      <c r="G28" s="148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</row>
    <row r="29" spans="2:22" ht="12.75">
      <c r="B29" s="143" t="s">
        <v>27</v>
      </c>
      <c r="C29" s="149">
        <v>50.457833999999998</v>
      </c>
      <c r="D29" s="149">
        <v>46.182490000000001</v>
      </c>
      <c r="E29" s="149">
        <v>49.106867000000001</v>
      </c>
      <c r="F29" s="148"/>
      <c r="G29" s="148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</row>
    <row r="30" spans="2:22" ht="12.75">
      <c r="B30" s="143" t="s">
        <v>23</v>
      </c>
      <c r="C30" s="149">
        <v>36.191313999999998</v>
      </c>
      <c r="D30" s="149">
        <v>34.801316999999997</v>
      </c>
      <c r="E30" s="149">
        <v>35.946916000000002</v>
      </c>
      <c r="F30" s="148"/>
      <c r="G30" s="148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</row>
    <row r="31" spans="2:22" ht="12.75">
      <c r="B31" s="143" t="s">
        <v>28</v>
      </c>
      <c r="C31" s="149">
        <v>26.575955</v>
      </c>
      <c r="D31" s="149">
        <v>30.952914</v>
      </c>
      <c r="E31" s="149">
        <v>27.868372999999998</v>
      </c>
      <c r="F31" s="148"/>
      <c r="G31" s="148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</row>
    <row r="32" spans="2:22" ht="12.75">
      <c r="B32" s="143" t="s">
        <v>20</v>
      </c>
      <c r="C32" s="149">
        <v>16.554001</v>
      </c>
      <c r="D32" s="149">
        <v>22.310749999999999</v>
      </c>
      <c r="E32" s="149">
        <v>23.12715</v>
      </c>
      <c r="F32" s="148"/>
      <c r="G32" s="14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</row>
    <row r="33" spans="2:22" ht="12.75">
      <c r="B33" s="143" t="s">
        <v>32</v>
      </c>
      <c r="C33" s="149">
        <v>29.222904</v>
      </c>
      <c r="D33" s="149">
        <v>20.797543000000001</v>
      </c>
      <c r="E33" s="149">
        <v>21.572693999999998</v>
      </c>
      <c r="F33" s="148"/>
      <c r="G33" s="148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</row>
    <row r="34" spans="2:22" ht="12.75">
      <c r="B34" s="143" t="s">
        <v>19</v>
      </c>
      <c r="C34" s="149">
        <v>7.9616049999999996</v>
      </c>
      <c r="D34" s="149">
        <v>7.8604989999999999</v>
      </c>
      <c r="E34" s="149">
        <v>6.9477900000000004</v>
      </c>
      <c r="F34" s="148"/>
      <c r="G34" s="148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</row>
    <row r="35" spans="2:22" ht="15.75" customHeight="1">
      <c r="B35" s="316" t="s">
        <v>21</v>
      </c>
      <c r="C35" s="317">
        <v>3.3727689999999999</v>
      </c>
      <c r="D35" s="317">
        <v>4.1139130000000002</v>
      </c>
      <c r="E35" s="317">
        <v>4.5589449999999996</v>
      </c>
      <c r="F35" s="148"/>
      <c r="G35" s="148"/>
      <c r="I35" s="351" t="s">
        <v>307</v>
      </c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</row>
    <row r="36" spans="2:22" ht="12.75">
      <c r="B36" s="144"/>
      <c r="C36" s="149"/>
      <c r="D36" s="149"/>
      <c r="E36" s="149"/>
      <c r="F36" s="148"/>
      <c r="G36" s="148"/>
      <c r="I36" s="323" t="s">
        <v>303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</row>
    <row r="37" spans="2:22" ht="12.75">
      <c r="B37" s="138" t="s">
        <v>29</v>
      </c>
      <c r="C37" s="149">
        <v>6.5877355</v>
      </c>
      <c r="D37" s="149">
        <v>7.6724309999999996</v>
      </c>
      <c r="E37" s="149">
        <v>7.2632667</v>
      </c>
      <c r="F37" s="148"/>
      <c r="G37" s="148"/>
    </row>
    <row r="38" spans="2:22" ht="12.75">
      <c r="B38" s="137"/>
      <c r="C38" s="149"/>
      <c r="D38" s="149"/>
      <c r="E38" s="149"/>
      <c r="F38" s="148"/>
      <c r="G38" s="148"/>
    </row>
    <row r="39" spans="2:22" ht="13.5">
      <c r="B39" s="137" t="s">
        <v>308</v>
      </c>
      <c r="C39" s="149" t="s">
        <v>71</v>
      </c>
      <c r="D39" s="149">
        <v>2.0961219999999998</v>
      </c>
      <c r="E39" s="149">
        <v>1.9561109999999999</v>
      </c>
      <c r="F39" s="148"/>
      <c r="G39" s="148"/>
    </row>
    <row r="42" spans="2:22">
      <c r="C42" s="147">
        <v>2008</v>
      </c>
      <c r="D42" s="147">
        <v>2017</v>
      </c>
      <c r="E42" s="147">
        <v>2018</v>
      </c>
      <c r="F42" s="146" t="s">
        <v>130</v>
      </c>
      <c r="G42" s="146" t="s">
        <v>129</v>
      </c>
    </row>
    <row r="43" spans="2:22" ht="12.75">
      <c r="B43" s="143" t="s">
        <v>6</v>
      </c>
      <c r="C43" s="135">
        <v>530.35869700000001</v>
      </c>
      <c r="D43" s="135">
        <v>595.80952100000002</v>
      </c>
      <c r="E43" s="135">
        <v>604.54230099999995</v>
      </c>
      <c r="F43" s="134">
        <f t="shared" ref="F43:F52" si="0">E43/C43-1</f>
        <v>0.13987439900509435</v>
      </c>
      <c r="G43" s="134">
        <f t="shared" ref="G43:G52" si="1">E43/D43-1</f>
        <v>1.4656999749421473E-2</v>
      </c>
    </row>
    <row r="44" spans="2:22" ht="12.75">
      <c r="B44" s="242" t="s">
        <v>17</v>
      </c>
      <c r="C44" s="135">
        <v>526.21856083</v>
      </c>
      <c r="D44" s="135">
        <v>475.164198</v>
      </c>
      <c r="E44" s="135">
        <v>501.95791800000001</v>
      </c>
      <c r="F44" s="140">
        <f t="shared" si="0"/>
        <v>-4.6103738324497545E-2</v>
      </c>
      <c r="G44" s="134">
        <f t="shared" si="1"/>
        <v>5.638833925783282E-2</v>
      </c>
    </row>
    <row r="45" spans="2:22" ht="12.75">
      <c r="B45" s="242" t="s">
        <v>16</v>
      </c>
      <c r="C45" s="135">
        <v>416.104488</v>
      </c>
      <c r="D45" s="135">
        <v>485.80466100000001</v>
      </c>
      <c r="E45" s="135">
        <v>497.81216000000001</v>
      </c>
      <c r="F45" s="134">
        <f t="shared" si="0"/>
        <v>0.19636335188963394</v>
      </c>
      <c r="G45" s="134">
        <f t="shared" si="1"/>
        <v>2.471672250999668E-2</v>
      </c>
    </row>
    <row r="46" spans="2:22" ht="12.75">
      <c r="B46" s="143" t="s">
        <v>15</v>
      </c>
      <c r="C46" s="135">
        <v>351.976384</v>
      </c>
      <c r="D46" s="135">
        <v>302.84000391299998</v>
      </c>
      <c r="E46" s="135">
        <v>308.62873055754</v>
      </c>
      <c r="F46" s="134">
        <f t="shared" si="0"/>
        <v>-0.12315500531552703</v>
      </c>
      <c r="G46" s="134">
        <f t="shared" si="1"/>
        <v>1.911480177566971E-2</v>
      </c>
    </row>
    <row r="47" spans="2:22" ht="12.75">
      <c r="B47" s="143" t="s">
        <v>14</v>
      </c>
      <c r="C47" s="135">
        <v>320.63613199999998</v>
      </c>
      <c r="D47" s="135">
        <v>299.18949500000002</v>
      </c>
      <c r="E47" s="135">
        <v>296.18137300000001</v>
      </c>
      <c r="F47" s="134">
        <f t="shared" si="0"/>
        <v>-7.6269504773092689E-2</v>
      </c>
      <c r="G47" s="134">
        <f t="shared" si="1"/>
        <v>-1.0054236697047192E-2</v>
      </c>
    </row>
    <row r="48" spans="2:22" ht="12.75">
      <c r="B48" s="143" t="s">
        <v>4</v>
      </c>
      <c r="C48" s="135">
        <v>243.81878</v>
      </c>
      <c r="D48" s="135">
        <v>257.86536799999999</v>
      </c>
      <c r="E48" s="135">
        <v>270.31659400000001</v>
      </c>
      <c r="F48" s="134">
        <f t="shared" si="0"/>
        <v>0.10867831427915431</v>
      </c>
      <c r="G48" s="134">
        <f t="shared" si="1"/>
        <v>4.828576282488628E-2</v>
      </c>
    </row>
    <row r="49" spans="2:7" ht="12.75">
      <c r="B49" s="143" t="s">
        <v>18</v>
      </c>
      <c r="C49" s="135">
        <v>152.49750700000001</v>
      </c>
      <c r="D49" s="135">
        <v>181.26073600000001</v>
      </c>
      <c r="E49" s="135">
        <v>190.52305200000001</v>
      </c>
      <c r="F49" s="140">
        <f t="shared" si="0"/>
        <v>0.24935191235618026</v>
      </c>
      <c r="G49" s="134">
        <f t="shared" si="1"/>
        <v>5.1099406327027141E-2</v>
      </c>
    </row>
    <row r="50" spans="2:7" ht="12.75">
      <c r="B50" s="143" t="s">
        <v>8</v>
      </c>
      <c r="C50" s="135">
        <v>187.77819400000001</v>
      </c>
      <c r="D50" s="135">
        <v>175.96423799999999</v>
      </c>
      <c r="E50" s="135">
        <v>179.949085</v>
      </c>
      <c r="F50" s="134">
        <f t="shared" si="0"/>
        <v>-4.1693387465426501E-2</v>
      </c>
      <c r="G50" s="134">
        <f t="shared" si="1"/>
        <v>2.2645777603969686E-2</v>
      </c>
    </row>
    <row r="51" spans="2:7" ht="12.75">
      <c r="B51" s="143" t="s">
        <v>10</v>
      </c>
      <c r="C51" s="135">
        <v>114.724861</v>
      </c>
      <c r="D51" s="135">
        <v>110.467932</v>
      </c>
      <c r="E51" s="135">
        <v>116.764211</v>
      </c>
      <c r="F51" s="134">
        <f t="shared" si="0"/>
        <v>1.7776007590891707E-2</v>
      </c>
      <c r="G51" s="134">
        <f t="shared" si="1"/>
        <v>5.6996441283973631E-2</v>
      </c>
    </row>
    <row r="52" spans="2:7" ht="12.75">
      <c r="B52" s="143" t="s">
        <v>9</v>
      </c>
      <c r="C52" s="135">
        <v>106.096191</v>
      </c>
      <c r="D52" s="135">
        <v>94.638102000000003</v>
      </c>
      <c r="E52" s="135">
        <v>95.988688999999994</v>
      </c>
      <c r="F52" s="134">
        <f t="shared" si="0"/>
        <v>-9.5267340935924927E-2</v>
      </c>
      <c r="G52" s="134">
        <f t="shared" si="1"/>
        <v>1.4271070229197935E-2</v>
      </c>
    </row>
    <row r="53" spans="2:7" ht="12.75">
      <c r="B53" s="143"/>
      <c r="C53" s="135"/>
      <c r="D53" s="135"/>
      <c r="E53" s="135"/>
      <c r="F53" s="134"/>
      <c r="G53" s="134"/>
    </row>
    <row r="54" spans="2:7" ht="12.75">
      <c r="B54" s="143" t="s">
        <v>26</v>
      </c>
      <c r="C54" s="135">
        <v>48.832598000000004</v>
      </c>
      <c r="D54" s="135">
        <v>78.076264999999992</v>
      </c>
      <c r="E54" s="135">
        <v>91.798164</v>
      </c>
      <c r="F54" s="140">
        <f t="shared" ref="F54:F65" si="2">E54/C54-1</f>
        <v>0.87985419084194527</v>
      </c>
      <c r="G54" s="134">
        <f t="shared" ref="G54:G65" si="3">E54/D54-1</f>
        <v>0.17574994141945721</v>
      </c>
    </row>
    <row r="55" spans="2:7" ht="12.75">
      <c r="B55" s="143" t="s">
        <v>22</v>
      </c>
      <c r="C55" s="135">
        <v>65.274893000000006</v>
      </c>
      <c r="D55" s="135">
        <v>93.356031000000002</v>
      </c>
      <c r="E55" s="135">
        <v>90.361151000000007</v>
      </c>
      <c r="F55" s="140">
        <f t="shared" si="2"/>
        <v>0.38431710642558992</v>
      </c>
      <c r="G55" s="134">
        <f t="shared" si="3"/>
        <v>-3.2080198439455865E-2</v>
      </c>
    </row>
    <row r="56" spans="2:7" ht="12.75">
      <c r="B56" s="143" t="s">
        <v>12</v>
      </c>
      <c r="C56" s="135">
        <v>61.430474999999994</v>
      </c>
      <c r="D56" s="135">
        <v>58.686908000000003</v>
      </c>
      <c r="E56" s="135">
        <v>62.659737999999997</v>
      </c>
      <c r="F56" s="134">
        <f t="shared" si="2"/>
        <v>2.0010638042437412E-2</v>
      </c>
      <c r="G56" s="134">
        <f t="shared" si="3"/>
        <v>6.7695336752108259E-2</v>
      </c>
    </row>
    <row r="57" spans="2:7" ht="12.75">
      <c r="B57" s="143" t="s">
        <v>5</v>
      </c>
      <c r="C57" s="135">
        <v>51.081206000000002</v>
      </c>
      <c r="D57" s="135">
        <v>53.351203999999996</v>
      </c>
      <c r="E57" s="135">
        <v>54.257495000000006</v>
      </c>
      <c r="F57" s="134">
        <f t="shared" si="2"/>
        <v>6.2181166983410696E-2</v>
      </c>
      <c r="G57" s="134">
        <f t="shared" si="3"/>
        <v>1.6987264242434241E-2</v>
      </c>
    </row>
    <row r="58" spans="2:7" ht="12.75">
      <c r="B58" s="143" t="s">
        <v>11</v>
      </c>
      <c r="C58" s="135">
        <v>36.378768999999998</v>
      </c>
      <c r="D58" s="135">
        <v>49.855699999999999</v>
      </c>
      <c r="E58" s="135">
        <v>52.462375999999992</v>
      </c>
      <c r="F58" s="140">
        <f t="shared" si="2"/>
        <v>0.44211520736174426</v>
      </c>
      <c r="G58" s="134">
        <f t="shared" si="3"/>
        <v>5.2284412815384984E-2</v>
      </c>
    </row>
    <row r="59" spans="2:7" ht="12.75">
      <c r="B59" s="143" t="s">
        <v>27</v>
      </c>
      <c r="C59" s="135">
        <v>50.457834000000005</v>
      </c>
      <c r="D59" s="135">
        <v>46.182490000000001</v>
      </c>
      <c r="E59" s="135">
        <v>49.106866999999994</v>
      </c>
      <c r="F59" s="134">
        <f t="shared" si="2"/>
        <v>-2.6774177425055723E-2</v>
      </c>
      <c r="G59" s="134">
        <f t="shared" si="3"/>
        <v>6.3322202852206466E-2</v>
      </c>
    </row>
    <row r="60" spans="2:7" ht="12.75">
      <c r="B60" s="143" t="s">
        <v>23</v>
      </c>
      <c r="C60" s="135">
        <v>36.191313999999998</v>
      </c>
      <c r="D60" s="135">
        <v>34.801316999999997</v>
      </c>
      <c r="E60" s="135">
        <v>35.946916000000002</v>
      </c>
      <c r="F60" s="134">
        <f t="shared" si="2"/>
        <v>-6.7529463008719759E-3</v>
      </c>
      <c r="G60" s="134">
        <f t="shared" si="3"/>
        <v>3.2918265708162808E-2</v>
      </c>
    </row>
    <row r="61" spans="2:7" ht="12.75">
      <c r="B61" s="143" t="s">
        <v>28</v>
      </c>
      <c r="C61" s="135">
        <v>26.575955</v>
      </c>
      <c r="D61" s="135">
        <v>30.952914</v>
      </c>
      <c r="E61" s="135">
        <v>27.868372999999998</v>
      </c>
      <c r="F61" s="134">
        <f t="shared" si="2"/>
        <v>4.8631102814555405E-2</v>
      </c>
      <c r="G61" s="134">
        <f t="shared" si="3"/>
        <v>-9.9652685365907767E-2</v>
      </c>
    </row>
    <row r="62" spans="2:7" ht="12.75">
      <c r="B62" s="143" t="s">
        <v>20</v>
      </c>
      <c r="C62" s="135">
        <v>16.554001</v>
      </c>
      <c r="D62" s="135">
        <v>22.310749999999999</v>
      </c>
      <c r="E62" s="135">
        <v>23.12715</v>
      </c>
      <c r="F62" s="140">
        <f t="shared" si="2"/>
        <v>0.39707313053804949</v>
      </c>
      <c r="G62" s="134">
        <f t="shared" si="3"/>
        <v>3.659222572078491E-2</v>
      </c>
    </row>
    <row r="63" spans="2:7" ht="12.75">
      <c r="B63" s="145" t="s">
        <v>32</v>
      </c>
      <c r="C63" s="135">
        <v>29.222904</v>
      </c>
      <c r="D63" s="135">
        <v>20.797543000000001</v>
      </c>
      <c r="E63" s="135">
        <v>21.572693999999998</v>
      </c>
      <c r="F63" s="134">
        <f t="shared" si="2"/>
        <v>-0.2617881508285419</v>
      </c>
      <c r="G63" s="134">
        <f t="shared" si="3"/>
        <v>3.7271277669674641E-2</v>
      </c>
    </row>
    <row r="64" spans="2:7" ht="12.75">
      <c r="B64" s="145" t="s">
        <v>19</v>
      </c>
      <c r="C64" s="135">
        <v>7.9616049999999996</v>
      </c>
      <c r="D64" s="135">
        <v>7.8604989999999999</v>
      </c>
      <c r="E64" s="135">
        <v>6.9477899999999995</v>
      </c>
      <c r="F64" s="134">
        <f t="shared" si="2"/>
        <v>-0.12733801789965715</v>
      </c>
      <c r="G64" s="134">
        <f t="shared" si="3"/>
        <v>-0.11611336633971969</v>
      </c>
    </row>
    <row r="65" spans="2:7" ht="12.75">
      <c r="B65" s="144" t="s">
        <v>21</v>
      </c>
      <c r="C65" s="135">
        <v>3.3727689999999999</v>
      </c>
      <c r="D65" s="135">
        <v>4.1139130000000002</v>
      </c>
      <c r="E65" s="135">
        <v>4.5589449999999996</v>
      </c>
      <c r="F65" s="140">
        <f t="shared" si="2"/>
        <v>0.35169203701765506</v>
      </c>
      <c r="G65" s="134">
        <f t="shared" si="3"/>
        <v>0.10817729981163904</v>
      </c>
    </row>
    <row r="66" spans="2:7" ht="12.75">
      <c r="B66" s="144"/>
      <c r="C66" s="135"/>
      <c r="D66" s="135"/>
      <c r="E66" s="135"/>
      <c r="F66" s="134"/>
      <c r="G66" s="134"/>
    </row>
    <row r="67" spans="2:7" ht="12.75">
      <c r="B67" s="143" t="s">
        <v>13</v>
      </c>
      <c r="C67" s="135">
        <v>562.16643299999998</v>
      </c>
      <c r="D67" s="135">
        <v>481.814594</v>
      </c>
      <c r="E67" s="135">
        <v>483.30544600000002</v>
      </c>
      <c r="F67" s="134">
        <f>E67/C67-1</f>
        <v>-0.14028049767959017</v>
      </c>
      <c r="G67" s="134">
        <f>E67/D67-1</f>
        <v>3.094244173102112E-3</v>
      </c>
    </row>
    <row r="68" spans="2:7" ht="12.75">
      <c r="B68" s="143"/>
      <c r="C68" s="135"/>
      <c r="D68" s="135"/>
      <c r="E68" s="135"/>
      <c r="F68" s="134"/>
      <c r="G68" s="134"/>
    </row>
    <row r="69" spans="2:7" ht="12.75">
      <c r="B69" s="142" t="s">
        <v>30</v>
      </c>
      <c r="C69" s="135">
        <v>193.36800700000001</v>
      </c>
      <c r="D69" s="135">
        <v>210.64856700000001</v>
      </c>
      <c r="E69" s="135">
        <v>215.437634</v>
      </c>
      <c r="F69" s="134">
        <f>E69/C69-1</f>
        <v>0.11413277378403142</v>
      </c>
      <c r="G69" s="134">
        <f>E69/D69-1</f>
        <v>2.2734866266619358E-2</v>
      </c>
    </row>
    <row r="70" spans="2:7" ht="12.75">
      <c r="B70" s="142"/>
      <c r="C70" s="135"/>
      <c r="D70" s="135"/>
      <c r="E70" s="135"/>
      <c r="F70" s="134"/>
      <c r="G70" s="134"/>
    </row>
    <row r="71" spans="2:7" ht="12.75">
      <c r="B71" s="139" t="s">
        <v>31</v>
      </c>
      <c r="C71" s="135">
        <v>305.27107599999999</v>
      </c>
      <c r="D71" s="135">
        <v>465.98136799999997</v>
      </c>
      <c r="E71" s="141">
        <v>454.37025500000004</v>
      </c>
      <c r="F71" s="140">
        <f>E71/C71-1</f>
        <v>0.48841567617103698</v>
      </c>
      <c r="G71" s="134">
        <f>E71/D71-1</f>
        <v>-2.4917547776287741E-2</v>
      </c>
    </row>
    <row r="72" spans="2:7" ht="12.75">
      <c r="B72" s="139"/>
      <c r="C72" s="135"/>
      <c r="D72" s="135"/>
      <c r="E72" s="135"/>
      <c r="F72" s="134"/>
      <c r="G72" s="134"/>
    </row>
    <row r="73" spans="2:7" ht="12.75">
      <c r="B73" s="138" t="s">
        <v>29</v>
      </c>
      <c r="C73" s="135">
        <v>6.5877355</v>
      </c>
      <c r="D73" s="135">
        <v>7.6724309999999996</v>
      </c>
      <c r="E73" s="135">
        <v>7.2632667000000009</v>
      </c>
      <c r="F73" s="134">
        <f>E73/C73-1</f>
        <v>0.10254376484908989</v>
      </c>
      <c r="G73" s="134">
        <f>E73/D73-1</f>
        <v>-5.3329159949434324E-2</v>
      </c>
    </row>
    <row r="74" spans="2:7" ht="12.75">
      <c r="B74" s="137"/>
      <c r="C74" s="135"/>
      <c r="D74" s="135"/>
      <c r="E74" s="135"/>
      <c r="F74" s="134"/>
      <c r="G74" s="134"/>
    </row>
    <row r="75" spans="2:7" ht="13.5">
      <c r="B75" s="322" t="s">
        <v>302</v>
      </c>
      <c r="C75" s="135" t="s">
        <v>71</v>
      </c>
      <c r="D75" s="135">
        <v>2.0961220000000003</v>
      </c>
      <c r="E75" s="135">
        <v>1.9561109999999999</v>
      </c>
      <c r="F75" s="134" t="e">
        <f>E75/C75-1</f>
        <v>#VALUE!</v>
      </c>
      <c r="G75" s="134">
        <f>E75/D75-1</f>
        <v>-6.6795253329720472E-2</v>
      </c>
    </row>
    <row r="77" spans="2:7" ht="12.75">
      <c r="C77" s="162">
        <f>SUM(C43:C65)</f>
        <v>3383.5441178299998</v>
      </c>
      <c r="D77" s="162">
        <f t="shared" ref="D77:E77" si="4">SUM(D43:D65)</f>
        <v>3479.3497889130008</v>
      </c>
      <c r="E77" s="162">
        <f t="shared" si="4"/>
        <v>3583.3317725575394</v>
      </c>
      <c r="F77" s="134">
        <f>E77/C77-1</f>
        <v>5.9046859674367402E-2</v>
      </c>
      <c r="G77" s="134">
        <f>E77/D77-1</f>
        <v>2.9885464225493763E-2</v>
      </c>
    </row>
  </sheetData>
  <conditionalFormatting sqref="F43:F75">
    <cfRule type="cellIs" dxfId="1" priority="2" operator="lessThan">
      <formula>0</formula>
    </cfRule>
  </conditionalFormatting>
  <conditionalFormatting sqref="F77">
    <cfRule type="cellIs" dxfId="0" priority="1" operator="lessThan">
      <formula>0</formula>
    </cfRule>
  </conditionalFormatting>
  <pageMargins left="0.18470588235294122" right="0.19647058823529415" top="0.44352941176470595" bottom="0.44352941176470595" header="0.50980392156862753" footer="0.50980392156862753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0"/>
  <sheetViews>
    <sheetView showGridLines="0" topLeftCell="A4" zoomScaleNormal="100" workbookViewId="0">
      <selection activeCell="C3" sqref="C3"/>
    </sheetView>
  </sheetViews>
  <sheetFormatPr defaultColWidth="9.140625" defaultRowHeight="12"/>
  <cols>
    <col min="1" max="1" width="9.140625" style="133"/>
    <col min="2" max="2" width="15.7109375" style="133" customWidth="1"/>
    <col min="3" max="3" width="11.140625" style="133" customWidth="1"/>
    <col min="4" max="4" width="12.28515625" style="133" customWidth="1"/>
    <col min="5" max="5" width="9.7109375" style="133" customWidth="1"/>
    <col min="6" max="6" width="10" style="133" bestFit="1" customWidth="1"/>
    <col min="7" max="10" width="9.140625" style="133"/>
    <col min="11" max="11" width="13.28515625" style="133" customWidth="1"/>
    <col min="12" max="14" width="9.140625" style="133"/>
    <col min="15" max="15" width="11.7109375" style="133" customWidth="1"/>
    <col min="16" max="16" width="11.42578125" style="133" customWidth="1"/>
    <col min="17" max="17" width="10" style="133" bestFit="1" customWidth="1"/>
    <col min="18" max="16384" width="9.140625" style="133"/>
  </cols>
  <sheetData>
    <row r="2" spans="2:17" ht="15.75">
      <c r="C2" s="159"/>
      <c r="D2" s="159"/>
      <c r="H2" s="160" t="s">
        <v>292</v>
      </c>
    </row>
    <row r="3" spans="2:17" ht="11.25" customHeight="1">
      <c r="C3" s="157"/>
      <c r="D3" s="157"/>
      <c r="H3" s="158" t="s">
        <v>134</v>
      </c>
    </row>
    <row r="4" spans="2:17" ht="11.25" customHeight="1">
      <c r="B4" s="157"/>
      <c r="C4" s="157"/>
      <c r="D4" s="157"/>
    </row>
    <row r="5" spans="2:17"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2:17" ht="12.75">
      <c r="B6" s="155" t="s">
        <v>71</v>
      </c>
      <c r="C6" s="349">
        <v>2018</v>
      </c>
      <c r="D6" s="350"/>
    </row>
    <row r="7" spans="2:17" ht="12.75">
      <c r="B7" s="155" t="s">
        <v>71</v>
      </c>
      <c r="C7" s="243" t="s">
        <v>133</v>
      </c>
      <c r="D7" s="243" t="s">
        <v>132</v>
      </c>
    </row>
    <row r="8" spans="2:17" ht="12.75">
      <c r="B8" s="155" t="s">
        <v>73</v>
      </c>
      <c r="C8" s="244">
        <f>SUM(C11:C31)</f>
        <v>2119.2468929316997</v>
      </c>
      <c r="D8" s="244">
        <f>SUM(D11:D31)</f>
        <v>1459.5259346258401</v>
      </c>
      <c r="E8" s="162">
        <f>SUM(C8:D8)</f>
        <v>3578.77282755754</v>
      </c>
      <c r="F8" s="161">
        <f>C8/$E8</f>
        <v>0.5921713936724099</v>
      </c>
    </row>
    <row r="9" spans="2:17" ht="12.75">
      <c r="B9" s="155"/>
      <c r="C9" s="243"/>
      <c r="D9" s="243"/>
      <c r="F9" s="161"/>
    </row>
    <row r="10" spans="2:17">
      <c r="B10" s="316" t="s">
        <v>21</v>
      </c>
      <c r="C10" s="318">
        <v>4.0317679999999996</v>
      </c>
      <c r="D10" s="318">
        <v>0.52717700000000001</v>
      </c>
      <c r="E10" s="319">
        <f>SUM(C10:D10)</f>
        <v>4.5589449999999996</v>
      </c>
      <c r="F10" s="320">
        <f>C10/$E10</f>
        <v>0.88436425532661611</v>
      </c>
      <c r="G10" s="321">
        <f t="shared" ref="G10:G13" si="0">E10/$E$8</f>
        <v>1.2738849934521865E-3</v>
      </c>
    </row>
    <row r="11" spans="2:17">
      <c r="B11" s="143" t="s">
        <v>32</v>
      </c>
      <c r="C11" s="163">
        <v>15.857982</v>
      </c>
      <c r="D11" s="163">
        <v>5.7147119999999996</v>
      </c>
      <c r="E11" s="162">
        <f t="shared" ref="E11:E31" si="1">SUM(C11:D11)</f>
        <v>21.572693999999998</v>
      </c>
      <c r="F11" s="161">
        <f t="shared" ref="F11:F31" si="2">C11/$E11</f>
        <v>0.73509511607590605</v>
      </c>
      <c r="G11" s="321">
        <f t="shared" si="0"/>
        <v>6.0279584761246344E-3</v>
      </c>
    </row>
    <row r="12" spans="2:17">
      <c r="B12" s="143" t="s">
        <v>19</v>
      </c>
      <c r="C12" s="163">
        <v>5.021223</v>
      </c>
      <c r="D12" s="163">
        <v>1.9265669999999999</v>
      </c>
      <c r="E12" s="162">
        <f t="shared" si="1"/>
        <v>6.9477899999999995</v>
      </c>
      <c r="F12" s="161">
        <f t="shared" si="2"/>
        <v>0.72270794022271834</v>
      </c>
      <c r="G12" s="321">
        <f t="shared" si="0"/>
        <v>1.9413889438581002E-3</v>
      </c>
    </row>
    <row r="13" spans="2:17">
      <c r="B13" s="143" t="s">
        <v>20</v>
      </c>
      <c r="C13" s="163">
        <v>16.389999</v>
      </c>
      <c r="D13" s="163">
        <v>6.7371509999999999</v>
      </c>
      <c r="E13" s="162">
        <f t="shared" si="1"/>
        <v>23.12715</v>
      </c>
      <c r="F13" s="161">
        <f t="shared" si="2"/>
        <v>0.70869082442064846</v>
      </c>
      <c r="G13" s="321">
        <f t="shared" si="0"/>
        <v>6.4623129531761704E-3</v>
      </c>
    </row>
    <row r="14" spans="2:17">
      <c r="B14" s="143" t="s">
        <v>6</v>
      </c>
      <c r="C14" s="163">
        <v>407.50866500000001</v>
      </c>
      <c r="D14" s="163">
        <v>197.033636</v>
      </c>
      <c r="E14" s="162">
        <f t="shared" si="1"/>
        <v>604.54230099999995</v>
      </c>
      <c r="F14" s="161">
        <f t="shared" si="2"/>
        <v>0.6740779997130425</v>
      </c>
      <c r="G14" s="321">
        <f>E14/$E$8</f>
        <v>0.16892446940047637</v>
      </c>
    </row>
    <row r="15" spans="2:17">
      <c r="B15" s="143" t="s">
        <v>5</v>
      </c>
      <c r="C15" s="163">
        <v>36.435557000000003</v>
      </c>
      <c r="D15" s="163">
        <v>17.821937999999999</v>
      </c>
      <c r="E15" s="162">
        <f t="shared" si="1"/>
        <v>54.257495000000006</v>
      </c>
      <c r="F15" s="161">
        <f t="shared" si="2"/>
        <v>0.67153039409578341</v>
      </c>
      <c r="G15" s="321">
        <f t="shared" ref="G15:G31" si="3">E15/$E$8</f>
        <v>1.5160921805989555E-2</v>
      </c>
    </row>
    <row r="16" spans="2:17">
      <c r="B16" s="143" t="s">
        <v>15</v>
      </c>
      <c r="C16" s="163">
        <v>206.49726393169999</v>
      </c>
      <c r="D16" s="163">
        <v>102.13146662583999</v>
      </c>
      <c r="E16" s="162">
        <f t="shared" si="1"/>
        <v>308.62873055754</v>
      </c>
      <c r="F16" s="161">
        <f t="shared" si="2"/>
        <v>0.66907984735789572</v>
      </c>
      <c r="G16" s="321">
        <f t="shared" si="3"/>
        <v>8.6238703999598251E-2</v>
      </c>
    </row>
    <row r="17" spans="2:7">
      <c r="B17" s="143" t="s">
        <v>26</v>
      </c>
      <c r="C17" s="163">
        <v>60.611975000000001</v>
      </c>
      <c r="D17" s="163">
        <v>31.186188999999999</v>
      </c>
      <c r="E17" s="162">
        <f t="shared" si="1"/>
        <v>91.798164</v>
      </c>
      <c r="F17" s="161">
        <f t="shared" si="2"/>
        <v>0.66027437106476339</v>
      </c>
      <c r="G17" s="321">
        <f t="shared" si="3"/>
        <v>2.5650737954957287E-2</v>
      </c>
    </row>
    <row r="18" spans="2:7">
      <c r="B18" s="143" t="s">
        <v>17</v>
      </c>
      <c r="C18" s="163">
        <v>312.198645</v>
      </c>
      <c r="D18" s="163">
        <v>189.75927300000001</v>
      </c>
      <c r="E18" s="162">
        <f t="shared" si="1"/>
        <v>501.95791800000001</v>
      </c>
      <c r="F18" s="161">
        <f t="shared" si="2"/>
        <v>0.62196178963352855</v>
      </c>
      <c r="G18" s="321">
        <f t="shared" si="3"/>
        <v>0.14025978797390695</v>
      </c>
    </row>
    <row r="19" spans="2:7">
      <c r="B19" s="143" t="s">
        <v>22</v>
      </c>
      <c r="C19" s="163">
        <v>55.523577000000003</v>
      </c>
      <c r="D19" s="163">
        <v>34.837573999999996</v>
      </c>
      <c r="E19" s="162">
        <f t="shared" si="1"/>
        <v>90.361151000000007</v>
      </c>
      <c r="F19" s="161">
        <f t="shared" si="2"/>
        <v>0.61446292334191266</v>
      </c>
      <c r="G19" s="321">
        <f t="shared" si="3"/>
        <v>2.5249200034211217E-2</v>
      </c>
    </row>
    <row r="20" spans="2:7">
      <c r="B20" s="143" t="s">
        <v>14</v>
      </c>
      <c r="C20" s="163">
        <v>178.45119600000001</v>
      </c>
      <c r="D20" s="163">
        <v>117.730177</v>
      </c>
      <c r="E20" s="162">
        <f t="shared" si="1"/>
        <v>296.18137300000001</v>
      </c>
      <c r="F20" s="161">
        <f t="shared" si="2"/>
        <v>0.60250647835304616</v>
      </c>
      <c r="G20" s="321">
        <f t="shared" si="3"/>
        <v>8.2760596235480932E-2</v>
      </c>
    </row>
    <row r="21" spans="2:7">
      <c r="B21" s="143" t="s">
        <v>9</v>
      </c>
      <c r="C21" s="163">
        <v>57.052709999999998</v>
      </c>
      <c r="D21" s="163">
        <v>38.935979000000003</v>
      </c>
      <c r="E21" s="162">
        <f t="shared" si="1"/>
        <v>95.988688999999994</v>
      </c>
      <c r="F21" s="161">
        <f t="shared" si="2"/>
        <v>0.5943690928000902</v>
      </c>
      <c r="G21" s="321">
        <f t="shared" si="3"/>
        <v>2.6821677045511399E-2</v>
      </c>
    </row>
    <row r="22" spans="2:7">
      <c r="B22" s="242" t="s">
        <v>16</v>
      </c>
      <c r="C22" s="163">
        <v>286.20851199999998</v>
      </c>
      <c r="D22" s="163">
        <v>211.60364799999999</v>
      </c>
      <c r="E22" s="162">
        <f t="shared" si="1"/>
        <v>497.81215999999995</v>
      </c>
      <c r="F22" s="161">
        <f t="shared" si="2"/>
        <v>0.57493274571677799</v>
      </c>
      <c r="G22" s="321">
        <f t="shared" si="3"/>
        <v>0.13910135791987374</v>
      </c>
    </row>
    <row r="23" spans="2:7">
      <c r="B23" s="143" t="s">
        <v>8</v>
      </c>
      <c r="C23" s="163">
        <v>99.417805000000001</v>
      </c>
      <c r="D23" s="163">
        <v>80.531279999999995</v>
      </c>
      <c r="E23" s="162">
        <f t="shared" si="1"/>
        <v>179.949085</v>
      </c>
      <c r="F23" s="161">
        <f t="shared" si="2"/>
        <v>0.55247741326386857</v>
      </c>
      <c r="G23" s="321">
        <f t="shared" si="3"/>
        <v>5.0282343605143727E-2</v>
      </c>
    </row>
    <row r="24" spans="2:7">
      <c r="B24" s="153" t="s">
        <v>4</v>
      </c>
      <c r="C24" s="163">
        <v>148.01407399999999</v>
      </c>
      <c r="D24" s="163">
        <v>122.30252</v>
      </c>
      <c r="E24" s="162">
        <f t="shared" si="1"/>
        <v>270.31659400000001</v>
      </c>
      <c r="F24" s="161">
        <f t="shared" si="2"/>
        <v>0.54755822352511585</v>
      </c>
      <c r="G24" s="321">
        <f t="shared" si="3"/>
        <v>7.5533320225996889E-2</v>
      </c>
    </row>
    <row r="25" spans="2:7">
      <c r="B25" s="143" t="s">
        <v>18</v>
      </c>
      <c r="C25" s="163">
        <v>102.276724</v>
      </c>
      <c r="D25" s="163">
        <v>88.246328000000005</v>
      </c>
      <c r="E25" s="162">
        <f t="shared" si="1"/>
        <v>190.52305200000001</v>
      </c>
      <c r="F25" s="161">
        <f t="shared" si="2"/>
        <v>0.5368207307533579</v>
      </c>
      <c r="G25" s="321">
        <f t="shared" si="3"/>
        <v>5.323697847846609E-2</v>
      </c>
    </row>
    <row r="26" spans="2:7">
      <c r="B26" s="143" t="s">
        <v>27</v>
      </c>
      <c r="C26" s="163">
        <v>24.147552999999998</v>
      </c>
      <c r="D26" s="163">
        <v>24.959313999999999</v>
      </c>
      <c r="E26" s="162">
        <f t="shared" si="1"/>
        <v>49.106866999999994</v>
      </c>
      <c r="F26" s="164">
        <f t="shared" si="2"/>
        <v>0.49173475066124667</v>
      </c>
      <c r="G26" s="321">
        <f t="shared" si="3"/>
        <v>1.3721705558358872E-2</v>
      </c>
    </row>
    <row r="27" spans="2:7">
      <c r="B27" s="143" t="s">
        <v>10</v>
      </c>
      <c r="C27" s="163">
        <v>56.606786</v>
      </c>
      <c r="D27" s="163">
        <v>60.157425000000003</v>
      </c>
      <c r="E27" s="162">
        <f t="shared" si="1"/>
        <v>116.764211</v>
      </c>
      <c r="F27" s="164">
        <f t="shared" si="2"/>
        <v>0.48479568795270667</v>
      </c>
      <c r="G27" s="321">
        <f t="shared" si="3"/>
        <v>3.2626885423093444E-2</v>
      </c>
    </row>
    <row r="28" spans="2:7">
      <c r="B28" s="143" t="s">
        <v>28</v>
      </c>
      <c r="C28" s="163">
        <v>13.046511000000001</v>
      </c>
      <c r="D28" s="163">
        <v>14.821861999999999</v>
      </c>
      <c r="E28" s="162">
        <f t="shared" si="1"/>
        <v>27.868372999999998</v>
      </c>
      <c r="F28" s="164">
        <f t="shared" si="2"/>
        <v>0.46814756641875011</v>
      </c>
      <c r="G28" s="321">
        <f t="shared" si="3"/>
        <v>7.7871310482201675E-3</v>
      </c>
    </row>
    <row r="29" spans="2:7">
      <c r="B29" s="143" t="s">
        <v>11</v>
      </c>
      <c r="C29" s="163">
        <v>18.454446999999998</v>
      </c>
      <c r="D29" s="163">
        <v>34.007928999999997</v>
      </c>
      <c r="E29" s="162">
        <f t="shared" si="1"/>
        <v>52.462375999999992</v>
      </c>
      <c r="F29" s="164">
        <f t="shared" si="2"/>
        <v>0.35176536800391961</v>
      </c>
      <c r="G29" s="321">
        <f t="shared" si="3"/>
        <v>1.4659319975837861E-2</v>
      </c>
    </row>
    <row r="30" spans="2:7">
      <c r="B30" s="143" t="s">
        <v>23</v>
      </c>
      <c r="C30" s="163">
        <v>11.373186</v>
      </c>
      <c r="D30" s="163">
        <v>24.573730000000001</v>
      </c>
      <c r="E30" s="162">
        <f t="shared" si="1"/>
        <v>35.946916000000002</v>
      </c>
      <c r="F30" s="164">
        <f t="shared" si="2"/>
        <v>0.31638836555547628</v>
      </c>
      <c r="G30" s="321">
        <f t="shared" si="3"/>
        <v>1.0044481092289181E-2</v>
      </c>
    </row>
    <row r="31" spans="2:7">
      <c r="B31" s="145" t="s">
        <v>12</v>
      </c>
      <c r="C31" s="163">
        <v>8.1525020000000001</v>
      </c>
      <c r="D31" s="163">
        <v>54.507235999999999</v>
      </c>
      <c r="E31" s="162">
        <f t="shared" si="1"/>
        <v>62.659737999999997</v>
      </c>
      <c r="F31" s="164">
        <f t="shared" si="2"/>
        <v>0.13010750220500444</v>
      </c>
      <c r="G31" s="321">
        <f t="shared" si="3"/>
        <v>1.7508721849429136E-2</v>
      </c>
    </row>
    <row r="32" spans="2:7">
      <c r="B32" s="144"/>
      <c r="C32" s="163"/>
      <c r="D32" s="163"/>
      <c r="F32" s="161"/>
    </row>
    <row r="33" spans="2:6">
      <c r="B33" s="143" t="s">
        <v>13</v>
      </c>
      <c r="C33" s="163">
        <v>310.11589700000002</v>
      </c>
      <c r="D33" s="163">
        <v>173.189549</v>
      </c>
      <c r="E33" s="162">
        <f>SUM(C33:D33)</f>
        <v>483.30544600000002</v>
      </c>
      <c r="F33" s="161">
        <f>C33/$E33</f>
        <v>0.64165611947190848</v>
      </c>
    </row>
    <row r="34" spans="2:6">
      <c r="B34" s="153"/>
      <c r="C34" s="163"/>
      <c r="D34" s="163"/>
      <c r="E34" s="162"/>
      <c r="F34" s="161"/>
    </row>
    <row r="35" spans="2:6">
      <c r="B35" s="138" t="s">
        <v>29</v>
      </c>
      <c r="C35" s="163">
        <v>5.0827780000000002</v>
      </c>
      <c r="D35" s="163">
        <v>2.1804887000000002</v>
      </c>
      <c r="E35" s="162">
        <f>SUM(C35:D35)</f>
        <v>7.2632667000000009</v>
      </c>
      <c r="F35" s="161">
        <f>C35/$E35</f>
        <v>0.69979228492325629</v>
      </c>
    </row>
    <row r="36" spans="2:6">
      <c r="B36" s="136" t="s">
        <v>30</v>
      </c>
      <c r="C36" s="163">
        <v>66.938019999999995</v>
      </c>
      <c r="D36" s="163">
        <v>148.49961400000001</v>
      </c>
      <c r="E36" s="162">
        <f>SUM(C36:D36)</f>
        <v>215.437634</v>
      </c>
      <c r="F36" s="161">
        <f>C36/$E36</f>
        <v>0.31070718127177349</v>
      </c>
    </row>
    <row r="37" spans="2:6">
      <c r="B37" s="137"/>
      <c r="C37" s="163"/>
      <c r="D37" s="163"/>
      <c r="F37" s="161"/>
    </row>
    <row r="38" spans="2:6">
      <c r="B38" s="137" t="s">
        <v>39</v>
      </c>
      <c r="C38" s="163">
        <v>1.179686</v>
      </c>
      <c r="D38" s="163">
        <v>0.77642500000000003</v>
      </c>
      <c r="E38" s="162">
        <f>SUM(C38:D38)</f>
        <v>1.9561109999999999</v>
      </c>
      <c r="F38" s="161">
        <f>C38/$E38</f>
        <v>0.60307722823500309</v>
      </c>
    </row>
    <row r="39" spans="2:6">
      <c r="B39" s="136" t="s">
        <v>31</v>
      </c>
      <c r="C39" s="163">
        <v>253.01872900000001</v>
      </c>
      <c r="D39" s="163">
        <v>201.35152600000001</v>
      </c>
      <c r="E39" s="162">
        <f>SUM(C39:D39)</f>
        <v>454.37025500000004</v>
      </c>
      <c r="F39" s="161">
        <f>C39/$E39</f>
        <v>0.55685583775724923</v>
      </c>
    </row>
    <row r="49" spans="8:8">
      <c r="H49" s="151"/>
    </row>
    <row r="50" spans="8:8">
      <c r="H50" s="150" t="s">
        <v>131</v>
      </c>
    </row>
  </sheetData>
  <mergeCells count="1">
    <mergeCell ref="C6:D6"/>
  </mergeCells>
  <pageMargins left="0.18470588235294122" right="0.19647058823529415" top="0.44352941176470595" bottom="0.44352941176470595" header="0.50980392156862753" footer="0.50980392156862753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5"/>
  <sheetViews>
    <sheetView showGridLines="0" tabSelected="1" showWhiteSpace="0" topLeftCell="A84" zoomScaleNormal="100" workbookViewId="0">
      <selection activeCell="B122" sqref="B122"/>
    </sheetView>
  </sheetViews>
  <sheetFormatPr defaultColWidth="9.140625" defaultRowHeight="12"/>
  <cols>
    <col min="1" max="1" width="9.140625" style="202"/>
    <col min="2" max="2" width="15.7109375" style="202" customWidth="1"/>
    <col min="3" max="5" width="12.140625" style="202" customWidth="1"/>
    <col min="6" max="6" width="11.140625" style="202" bestFit="1" customWidth="1"/>
    <col min="7" max="7" width="9" style="202" customWidth="1"/>
    <col min="8" max="8" width="7.28515625" style="202" customWidth="1"/>
    <col min="9" max="23" width="9.140625" style="202"/>
    <col min="24" max="24" width="4.5703125" style="202" customWidth="1"/>
    <col min="25" max="16384" width="9.140625" style="202"/>
  </cols>
  <sheetData>
    <row r="1" spans="1:57" ht="15.75">
      <c r="A1" s="200"/>
      <c r="B1" s="200"/>
      <c r="C1" s="200"/>
      <c r="D1" s="200"/>
      <c r="E1" s="200"/>
      <c r="F1" s="200"/>
      <c r="G1" s="200"/>
      <c r="H1" s="200"/>
      <c r="I1" s="246" t="s">
        <v>293</v>
      </c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</row>
    <row r="2" spans="1:57" ht="12.75">
      <c r="A2" s="200"/>
      <c r="C2" s="201"/>
      <c r="D2" s="201"/>
      <c r="E2" s="201"/>
      <c r="F2" s="200"/>
      <c r="G2" s="200"/>
      <c r="H2" s="200"/>
      <c r="I2" s="247" t="s">
        <v>43</v>
      </c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</row>
    <row r="3" spans="1:57">
      <c r="A3" s="200"/>
      <c r="C3" s="203"/>
      <c r="D3" s="203"/>
      <c r="E3" s="203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</row>
    <row r="4" spans="1:57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</row>
    <row r="5" spans="1:57" ht="33.75" customHeight="1">
      <c r="A5" s="200"/>
      <c r="B5" s="204"/>
      <c r="C5" s="205" t="s">
        <v>1</v>
      </c>
      <c r="D5" s="204" t="s">
        <v>241</v>
      </c>
      <c r="E5" s="204" t="s">
        <v>242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</row>
    <row r="6" spans="1:57" ht="12.75" customHeight="1">
      <c r="A6" s="200"/>
      <c r="B6" s="206" t="s">
        <v>73</v>
      </c>
      <c r="C6" s="207">
        <v>470136</v>
      </c>
      <c r="D6" s="207">
        <v>2041433</v>
      </c>
      <c r="E6" s="207">
        <v>11745951</v>
      </c>
      <c r="F6" s="202">
        <f>SUM(C6:E6)</f>
        <v>14257520</v>
      </c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</row>
    <row r="7" spans="1:57" ht="12.75" customHeight="1">
      <c r="A7" s="200"/>
      <c r="B7" s="206"/>
      <c r="C7" s="208"/>
      <c r="D7" s="208"/>
      <c r="E7" s="208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</row>
    <row r="8" spans="1:57" ht="12.75" customHeight="1">
      <c r="A8" s="200"/>
      <c r="B8" s="209" t="s">
        <v>14</v>
      </c>
      <c r="C8" s="197">
        <v>130996</v>
      </c>
      <c r="D8" s="197">
        <v>916697</v>
      </c>
      <c r="E8" s="197">
        <v>3795023</v>
      </c>
      <c r="F8" s="202">
        <f t="shared" ref="F8:F34" si="0">SUM(C8:E8)</f>
        <v>4842716</v>
      </c>
      <c r="G8" s="292">
        <f>F8/$F$6</f>
        <v>0.33966047391131138</v>
      </c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</row>
    <row r="9" spans="1:57" ht="12.75" customHeight="1">
      <c r="A9" s="200"/>
      <c r="B9" s="209" t="s">
        <v>15</v>
      </c>
      <c r="C9" s="197">
        <v>186941</v>
      </c>
      <c r="D9" s="197">
        <v>427163</v>
      </c>
      <c r="E9" s="197">
        <v>1793774</v>
      </c>
      <c r="F9" s="202">
        <f t="shared" si="0"/>
        <v>2407878</v>
      </c>
      <c r="G9" s="292">
        <f t="shared" ref="G9:G34" si="1">F9/$F$6</f>
        <v>0.16888477098401405</v>
      </c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</row>
    <row r="10" spans="1:57" ht="12.75" customHeight="1">
      <c r="A10" s="200"/>
      <c r="B10" s="209" t="s">
        <v>6</v>
      </c>
      <c r="C10" s="197">
        <v>768</v>
      </c>
      <c r="D10" s="197">
        <v>54487</v>
      </c>
      <c r="E10" s="197">
        <v>1799017</v>
      </c>
      <c r="F10" s="202">
        <f t="shared" si="0"/>
        <v>1854272</v>
      </c>
      <c r="G10" s="292">
        <f t="shared" si="1"/>
        <v>0.13005571796497567</v>
      </c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</row>
    <row r="11" spans="1:57" ht="12.75" customHeight="1">
      <c r="A11" s="200"/>
      <c r="B11" s="210" t="s">
        <v>4</v>
      </c>
      <c r="C11" s="199">
        <v>223</v>
      </c>
      <c r="D11" s="199">
        <v>339836</v>
      </c>
      <c r="E11" s="199">
        <v>1076369</v>
      </c>
      <c r="F11" s="202">
        <f t="shared" si="0"/>
        <v>1416428</v>
      </c>
      <c r="G11" s="292">
        <f t="shared" si="1"/>
        <v>9.9346029323472806E-2</v>
      </c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</row>
    <row r="12" spans="1:57" ht="12.75" customHeight="1">
      <c r="A12" s="200"/>
      <c r="B12" s="209" t="s">
        <v>17</v>
      </c>
      <c r="C12" s="197">
        <v>49727</v>
      </c>
      <c r="D12" s="197">
        <v>265580</v>
      </c>
      <c r="E12" s="197">
        <v>750914</v>
      </c>
      <c r="F12" s="202">
        <f t="shared" si="0"/>
        <v>1066221</v>
      </c>
      <c r="G12" s="292">
        <f t="shared" si="1"/>
        <v>7.4783061850868873E-2</v>
      </c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</row>
    <row r="13" spans="1:57" ht="12.75" customHeight="1">
      <c r="A13" s="200"/>
      <c r="B13" s="209" t="s">
        <v>3</v>
      </c>
      <c r="C13" s="197">
        <v>1</v>
      </c>
      <c r="D13" s="197">
        <v>42073</v>
      </c>
      <c r="E13" s="197">
        <v>852930</v>
      </c>
      <c r="F13" s="202">
        <f t="shared" si="0"/>
        <v>895004</v>
      </c>
      <c r="G13" s="292">
        <f t="shared" si="1"/>
        <v>6.2774171104091031E-2</v>
      </c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</row>
    <row r="14" spans="1:57" ht="12.75" customHeight="1">
      <c r="A14" s="200"/>
      <c r="B14" s="209" t="s">
        <v>16</v>
      </c>
      <c r="C14" s="197">
        <v>59093</v>
      </c>
      <c r="D14" s="197">
        <v>180431</v>
      </c>
      <c r="E14" s="197">
        <v>566994</v>
      </c>
      <c r="F14" s="202">
        <f t="shared" si="0"/>
        <v>806518</v>
      </c>
      <c r="G14" s="292">
        <f t="shared" si="1"/>
        <v>5.6567902412200721E-2</v>
      </c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</row>
    <row r="15" spans="1:57" ht="12.75" customHeight="1">
      <c r="A15" s="200"/>
      <c r="B15" s="209" t="s">
        <v>9</v>
      </c>
      <c r="C15" s="197">
        <v>975</v>
      </c>
      <c r="D15" s="197">
        <v>66107</v>
      </c>
      <c r="E15" s="197">
        <v>174986</v>
      </c>
      <c r="F15" s="202">
        <f t="shared" si="0"/>
        <v>242068</v>
      </c>
      <c r="G15" s="292">
        <f t="shared" si="1"/>
        <v>1.6978268310337281E-2</v>
      </c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</row>
    <row r="16" spans="1:57" ht="12.75" customHeight="1">
      <c r="A16" s="200"/>
      <c r="B16" s="209" t="s">
        <v>7</v>
      </c>
      <c r="C16" s="197">
        <v>93</v>
      </c>
      <c r="D16" s="197">
        <v>55020</v>
      </c>
      <c r="E16" s="197">
        <v>182588</v>
      </c>
      <c r="F16" s="202">
        <f t="shared" si="0"/>
        <v>237701</v>
      </c>
      <c r="G16" s="292">
        <f t="shared" si="1"/>
        <v>1.6671973807506495E-2</v>
      </c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</row>
    <row r="17" spans="1:45" ht="12.75" customHeight="1">
      <c r="A17" s="200"/>
      <c r="B17" s="209" t="s">
        <v>10</v>
      </c>
      <c r="C17" s="197">
        <v>1371</v>
      </c>
      <c r="D17" s="197">
        <v>46529</v>
      </c>
      <c r="E17" s="197">
        <v>148910</v>
      </c>
      <c r="F17" s="202">
        <f t="shared" si="0"/>
        <v>196810</v>
      </c>
      <c r="G17" s="292">
        <f t="shared" si="1"/>
        <v>1.3803943462818219E-2</v>
      </c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</row>
    <row r="18" spans="1:45" ht="12.75" customHeight="1">
      <c r="A18" s="200"/>
      <c r="B18" s="209" t="s">
        <v>22</v>
      </c>
      <c r="C18" s="197">
        <v>14197</v>
      </c>
      <c r="D18" s="197">
        <v>54763</v>
      </c>
      <c r="E18" s="197">
        <v>104533</v>
      </c>
      <c r="F18" s="202">
        <f t="shared" si="0"/>
        <v>173493</v>
      </c>
      <c r="G18" s="292">
        <f t="shared" si="1"/>
        <v>1.2168525802523861E-2</v>
      </c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</row>
    <row r="19" spans="1:45" ht="12.75" customHeight="1">
      <c r="A19" s="200"/>
      <c r="B19" s="209" t="s">
        <v>8</v>
      </c>
      <c r="C19" s="197">
        <v>11054</v>
      </c>
      <c r="D19" s="197">
        <v>56135</v>
      </c>
      <c r="E19" s="197">
        <v>91443</v>
      </c>
      <c r="F19" s="202">
        <f t="shared" si="0"/>
        <v>158632</v>
      </c>
      <c r="G19" s="292">
        <f t="shared" si="1"/>
        <v>1.11261986656866E-2</v>
      </c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</row>
    <row r="20" spans="1:45" ht="12.75" customHeight="1">
      <c r="A20" s="200"/>
      <c r="B20" s="209" t="s">
        <v>5</v>
      </c>
      <c r="C20" s="197">
        <v>4932</v>
      </c>
      <c r="D20" s="197">
        <v>37835</v>
      </c>
      <c r="E20" s="197">
        <v>113498</v>
      </c>
      <c r="F20" s="202">
        <f t="shared" si="0"/>
        <v>156265</v>
      </c>
      <c r="G20" s="292">
        <f t="shared" si="1"/>
        <v>1.0960181013247746E-2</v>
      </c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</row>
    <row r="21" spans="1:45" ht="12.75" customHeight="1">
      <c r="A21" s="200"/>
      <c r="B21" s="209" t="s">
        <v>26</v>
      </c>
      <c r="C21" s="197">
        <v>583</v>
      </c>
      <c r="D21" s="197">
        <v>62520</v>
      </c>
      <c r="E21" s="197">
        <v>71570</v>
      </c>
      <c r="F21" s="202">
        <f t="shared" si="0"/>
        <v>134673</v>
      </c>
      <c r="G21" s="292">
        <f t="shared" si="1"/>
        <v>9.4457521364164319E-3</v>
      </c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</row>
    <row r="22" spans="1:45" ht="12.75" customHeight="1">
      <c r="A22" s="200"/>
      <c r="B22" s="209" t="s">
        <v>25</v>
      </c>
      <c r="C22" s="197">
        <v>1</v>
      </c>
      <c r="D22" s="197">
        <v>48360</v>
      </c>
      <c r="E22" s="197">
        <v>53050</v>
      </c>
      <c r="F22" s="202">
        <f t="shared" si="0"/>
        <v>101411</v>
      </c>
      <c r="G22" s="292">
        <f t="shared" si="1"/>
        <v>7.112807837548185E-3</v>
      </c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</row>
    <row r="23" spans="1:45" ht="12.75" customHeight="1">
      <c r="A23" s="200"/>
      <c r="B23" s="209" t="s">
        <v>18</v>
      </c>
      <c r="C23" s="197">
        <v>6595</v>
      </c>
      <c r="D23" s="197">
        <v>43113</v>
      </c>
      <c r="E23" s="197">
        <v>47182</v>
      </c>
      <c r="F23" s="202">
        <f t="shared" si="0"/>
        <v>96890</v>
      </c>
      <c r="G23" s="292">
        <f t="shared" si="1"/>
        <v>6.7957120172372192E-3</v>
      </c>
      <c r="I23" s="200"/>
      <c r="J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</row>
    <row r="24" spans="1:45" ht="12.75" customHeight="1">
      <c r="A24" s="200"/>
      <c r="B24" s="209" t="s">
        <v>51</v>
      </c>
      <c r="C24" s="197">
        <v>1236</v>
      </c>
      <c r="D24" s="197">
        <v>44323</v>
      </c>
      <c r="E24" s="197">
        <v>44967</v>
      </c>
      <c r="F24" s="202">
        <f t="shared" si="0"/>
        <v>90526</v>
      </c>
      <c r="G24" s="292">
        <f t="shared" si="1"/>
        <v>6.3493510792900871E-3</v>
      </c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</row>
    <row r="25" spans="1:45" ht="12.75" customHeight="1">
      <c r="A25" s="200"/>
      <c r="B25" s="209" t="s">
        <v>27</v>
      </c>
      <c r="C25" s="197">
        <v>892</v>
      </c>
      <c r="D25" s="197">
        <v>30506</v>
      </c>
      <c r="E25" s="197">
        <v>13912</v>
      </c>
      <c r="F25" s="202">
        <f t="shared" si="0"/>
        <v>45310</v>
      </c>
      <c r="G25" s="292">
        <f t="shared" si="1"/>
        <v>3.1779720456292541E-3</v>
      </c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</row>
    <row r="26" spans="1:45" ht="12.75" customHeight="1">
      <c r="A26" s="200"/>
      <c r="B26" s="209" t="s">
        <v>19</v>
      </c>
      <c r="C26" s="197">
        <v>0</v>
      </c>
      <c r="D26" s="197">
        <v>17960</v>
      </c>
      <c r="E26" s="197">
        <v>14226</v>
      </c>
      <c r="F26" s="202">
        <f t="shared" si="0"/>
        <v>32186</v>
      </c>
      <c r="G26" s="292">
        <f t="shared" si="1"/>
        <v>2.257475353357386E-3</v>
      </c>
      <c r="H26" s="200"/>
      <c r="I26" s="200"/>
      <c r="J26" s="200"/>
      <c r="K26" s="212"/>
      <c r="L26" s="212"/>
      <c r="M26" s="212"/>
      <c r="N26" s="212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</row>
    <row r="27" spans="1:45" ht="12.75" customHeight="1">
      <c r="A27" s="200"/>
      <c r="B27" s="209" t="s">
        <v>28</v>
      </c>
      <c r="C27" s="197">
        <v>54</v>
      </c>
      <c r="D27" s="197">
        <v>16729</v>
      </c>
      <c r="E27" s="197">
        <v>13084</v>
      </c>
      <c r="F27" s="202">
        <f t="shared" si="0"/>
        <v>29867</v>
      </c>
      <c r="G27" s="292">
        <f t="shared" si="1"/>
        <v>2.0948243453279393E-3</v>
      </c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</row>
    <row r="28" spans="1:45" ht="12.75" customHeight="1">
      <c r="A28" s="200"/>
      <c r="B28" s="209" t="s">
        <v>12</v>
      </c>
      <c r="C28" s="197">
        <v>0</v>
      </c>
      <c r="D28" s="197">
        <v>11986</v>
      </c>
      <c r="E28" s="197">
        <v>12641</v>
      </c>
      <c r="F28" s="202">
        <f t="shared" si="0"/>
        <v>24627</v>
      </c>
      <c r="G28" s="292">
        <f t="shared" si="1"/>
        <v>1.7272989973010735E-3</v>
      </c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</row>
    <row r="29" spans="1:45" ht="12.75" customHeight="1">
      <c r="A29" s="200"/>
      <c r="B29" s="209" t="s">
        <v>24</v>
      </c>
      <c r="C29" s="197">
        <v>3</v>
      </c>
      <c r="D29" s="197">
        <v>21948</v>
      </c>
      <c r="E29" s="197">
        <v>2613</v>
      </c>
      <c r="F29" s="202">
        <f t="shared" si="0"/>
        <v>24564</v>
      </c>
      <c r="G29" s="292">
        <f t="shared" si="1"/>
        <v>1.7228802765137275E-3</v>
      </c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</row>
    <row r="30" spans="1:45" ht="12.75" customHeight="1">
      <c r="A30" s="200"/>
      <c r="B30" s="209" t="s">
        <v>21</v>
      </c>
      <c r="C30" s="197">
        <v>0</v>
      </c>
      <c r="D30" s="197">
        <v>10502</v>
      </c>
      <c r="E30" s="197">
        <v>7175</v>
      </c>
      <c r="F30" s="202">
        <f t="shared" si="0"/>
        <v>17677</v>
      </c>
      <c r="G30" s="292">
        <f t="shared" si="1"/>
        <v>1.2398369421891043E-3</v>
      </c>
      <c r="H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</row>
    <row r="31" spans="1:45" ht="12.75" customHeight="1">
      <c r="A31" s="200"/>
      <c r="B31" s="209" t="s">
        <v>11</v>
      </c>
      <c r="C31" s="197">
        <v>0</v>
      </c>
      <c r="D31" s="197">
        <v>12658</v>
      </c>
      <c r="E31" s="197">
        <v>4120</v>
      </c>
      <c r="F31" s="202">
        <f t="shared" si="0"/>
        <v>16778</v>
      </c>
      <c r="G31" s="292">
        <f t="shared" si="1"/>
        <v>1.1767824979379304E-3</v>
      </c>
      <c r="H31" s="200"/>
      <c r="I31" s="200"/>
      <c r="J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</row>
    <row r="32" spans="1:45" ht="12.75" customHeight="1">
      <c r="A32" s="200"/>
      <c r="B32" s="209" t="s">
        <v>20</v>
      </c>
      <c r="C32" s="197">
        <v>0</v>
      </c>
      <c r="D32" s="197">
        <v>10040</v>
      </c>
      <c r="E32" s="197">
        <v>2297</v>
      </c>
      <c r="F32" s="202">
        <f t="shared" si="0"/>
        <v>12337</v>
      </c>
      <c r="G32" s="292">
        <f t="shared" si="1"/>
        <v>8.6529775164264191E-4</v>
      </c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</row>
    <row r="33" spans="1:57" ht="12.75" customHeight="1">
      <c r="A33" s="200"/>
      <c r="B33" s="213" t="s">
        <v>32</v>
      </c>
      <c r="C33" s="197">
        <v>401</v>
      </c>
      <c r="D33" s="197">
        <v>5195</v>
      </c>
      <c r="E33" s="197">
        <v>6338</v>
      </c>
      <c r="F33" s="202">
        <f t="shared" si="0"/>
        <v>11934</v>
      </c>
      <c r="G33" s="292">
        <f t="shared" si="1"/>
        <v>8.3703196628866726E-4</v>
      </c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</row>
    <row r="34" spans="1:57" ht="12.75" customHeight="1">
      <c r="A34" s="200"/>
      <c r="B34" s="214" t="s">
        <v>23</v>
      </c>
      <c r="C34" s="196">
        <v>0</v>
      </c>
      <c r="D34" s="196">
        <v>9677</v>
      </c>
      <c r="E34" s="196">
        <v>1797</v>
      </c>
      <c r="F34" s="202">
        <f t="shared" si="0"/>
        <v>11474</v>
      </c>
      <c r="G34" s="292">
        <f t="shared" si="1"/>
        <v>8.0476829069852263E-4</v>
      </c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</row>
    <row r="35" spans="1:57" ht="12.75" customHeight="1">
      <c r="A35" s="200"/>
      <c r="H35" s="245" t="s">
        <v>315</v>
      </c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</row>
    <row r="36" spans="1:57">
      <c r="A36" s="200"/>
      <c r="B36" s="200"/>
      <c r="C36" s="200"/>
      <c r="D36" s="215"/>
      <c r="E36" s="215"/>
      <c r="F36" s="200"/>
      <c r="H36" s="211" t="s">
        <v>222</v>
      </c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</row>
    <row r="37" spans="1:57" hidden="1">
      <c r="A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</row>
    <row r="38" spans="1:57" hidden="1">
      <c r="A38" s="216" t="s">
        <v>221</v>
      </c>
      <c r="B38" s="217" t="s">
        <v>220</v>
      </c>
      <c r="C38" s="216" t="s">
        <v>219</v>
      </c>
      <c r="D38" s="215"/>
      <c r="E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</row>
    <row r="39" spans="1:57" hidden="1">
      <c r="A39" s="216">
        <v>2006</v>
      </c>
      <c r="B39" s="216">
        <f>SUM(C39:C39)</f>
        <v>257943080</v>
      </c>
      <c r="C39" s="200">
        <v>257943080</v>
      </c>
      <c r="D39" s="200"/>
      <c r="E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</row>
    <row r="40" spans="1:57" hidden="1">
      <c r="A40" s="216">
        <v>2007</v>
      </c>
      <c r="B40" s="216">
        <f>SUM(C40:C40)</f>
        <v>279416230</v>
      </c>
      <c r="C40" s="200">
        <v>279416230</v>
      </c>
      <c r="D40" s="200"/>
      <c r="E40" s="200"/>
      <c r="F40" s="200"/>
      <c r="H40" s="200"/>
    </row>
    <row r="41" spans="1:57" hidden="1">
      <c r="C41" s="198"/>
      <c r="D41" s="198"/>
      <c r="E41" s="198"/>
      <c r="F41" s="200"/>
      <c r="G41" s="200"/>
      <c r="H41" s="200"/>
    </row>
    <row r="42" spans="1:57">
      <c r="B42" s="239" t="s">
        <v>188</v>
      </c>
      <c r="G42" s="200"/>
      <c r="H42" s="200"/>
    </row>
    <row r="43" spans="1:57">
      <c r="B43" s="202" t="s">
        <v>237</v>
      </c>
    </row>
    <row r="46" spans="1:57" ht="12.75">
      <c r="B46" s="35" t="s">
        <v>238</v>
      </c>
      <c r="C46" s="35" t="s">
        <v>110</v>
      </c>
      <c r="D46" s="35" t="s">
        <v>109</v>
      </c>
      <c r="E46" s="35" t="s">
        <v>239</v>
      </c>
      <c r="F46" s="35" t="s">
        <v>240</v>
      </c>
    </row>
    <row r="47" spans="1:57" ht="12.75">
      <c r="B47" s="35" t="s">
        <v>56</v>
      </c>
      <c r="C47" s="77">
        <v>14257521</v>
      </c>
      <c r="D47" s="77">
        <v>470136</v>
      </c>
      <c r="E47" s="77">
        <v>2041433</v>
      </c>
      <c r="F47" s="77">
        <v>11745951</v>
      </c>
      <c r="H47" s="292">
        <f>D47/$C47</f>
        <v>3.297459635514477E-2</v>
      </c>
      <c r="I47" s="292">
        <f t="shared" ref="I47:J47" si="2">E47/$C47</f>
        <v>0.1431828857204559</v>
      </c>
      <c r="J47" s="292">
        <f t="shared" si="2"/>
        <v>0.82384244778597904</v>
      </c>
    </row>
    <row r="48" spans="1:57" ht="12.75">
      <c r="B48" s="35"/>
      <c r="C48" s="77"/>
      <c r="D48" s="77"/>
      <c r="E48" s="77"/>
      <c r="F48" s="77"/>
      <c r="H48" s="292"/>
      <c r="I48" s="292"/>
      <c r="J48" s="292"/>
    </row>
    <row r="49" spans="2:13" ht="12.75">
      <c r="B49" s="35" t="s">
        <v>14</v>
      </c>
      <c r="C49" s="77">
        <v>4842716</v>
      </c>
      <c r="D49" s="77">
        <v>130996</v>
      </c>
      <c r="E49" s="77">
        <v>916697</v>
      </c>
      <c r="F49" s="77">
        <v>3795023</v>
      </c>
      <c r="H49" s="292">
        <f t="shared" ref="H49:H75" si="3">D49/$C49</f>
        <v>2.7050109897008207E-2</v>
      </c>
      <c r="I49" s="292">
        <f t="shared" ref="I49:I75" si="4">E49/$C49</f>
        <v>0.18929398296327929</v>
      </c>
      <c r="J49" s="292">
        <f t="shared" ref="J49:J75" si="5">F49/$C49</f>
        <v>0.78365590713971256</v>
      </c>
      <c r="M49" s="292">
        <f>F49/$F$47</f>
        <v>0.3230920169852573</v>
      </c>
    </row>
    <row r="50" spans="2:13" ht="12.75">
      <c r="B50" s="35" t="s">
        <v>15</v>
      </c>
      <c r="C50" s="77">
        <v>2407878</v>
      </c>
      <c r="D50" s="77">
        <v>186941</v>
      </c>
      <c r="E50" s="77">
        <v>427163</v>
      </c>
      <c r="F50" s="77">
        <v>1793774</v>
      </c>
      <c r="H50" s="292">
        <f t="shared" si="3"/>
        <v>7.7637239096000704E-2</v>
      </c>
      <c r="I50" s="292">
        <f t="shared" si="4"/>
        <v>0.17740226041352594</v>
      </c>
      <c r="J50" s="292">
        <f t="shared" si="5"/>
        <v>0.74496050049047335</v>
      </c>
      <c r="M50" s="292">
        <f t="shared" ref="M50:M75" si="6">F50/$F$47</f>
        <v>0.15271424169911826</v>
      </c>
    </row>
    <row r="51" spans="2:13" ht="12.75">
      <c r="B51" s="35" t="s">
        <v>6</v>
      </c>
      <c r="C51" s="77">
        <v>1854272</v>
      </c>
      <c r="D51" s="77">
        <v>768</v>
      </c>
      <c r="E51" s="77">
        <v>54487</v>
      </c>
      <c r="F51" s="77">
        <v>1799017</v>
      </c>
      <c r="H51" s="292">
        <f t="shared" si="3"/>
        <v>4.1417871811686742E-4</v>
      </c>
      <c r="I51" s="292">
        <f t="shared" si="4"/>
        <v>2.9384577882856453E-2</v>
      </c>
      <c r="J51" s="292">
        <f t="shared" si="5"/>
        <v>0.97020124339902669</v>
      </c>
      <c r="M51" s="292">
        <f t="shared" si="6"/>
        <v>0.15316060828110045</v>
      </c>
    </row>
    <row r="52" spans="2:13" ht="12.75">
      <c r="B52" s="35" t="s">
        <v>4</v>
      </c>
      <c r="C52" s="77">
        <v>1416428</v>
      </c>
      <c r="D52" s="77">
        <v>223</v>
      </c>
      <c r="E52" s="77">
        <v>339836</v>
      </c>
      <c r="F52" s="77">
        <v>1076369</v>
      </c>
      <c r="H52" s="292">
        <f t="shared" si="3"/>
        <v>1.5743828842694439E-4</v>
      </c>
      <c r="I52" s="292">
        <f t="shared" si="4"/>
        <v>0.23992465554196896</v>
      </c>
      <c r="J52" s="292">
        <f t="shared" si="5"/>
        <v>0.75991790616960408</v>
      </c>
      <c r="M52" s="292">
        <f t="shared" si="6"/>
        <v>9.1637450215823313E-2</v>
      </c>
    </row>
    <row r="53" spans="2:13" ht="12.75">
      <c r="B53" s="35" t="s">
        <v>17</v>
      </c>
      <c r="C53" s="77">
        <v>1066221</v>
      </c>
      <c r="D53" s="77">
        <v>49727</v>
      </c>
      <c r="E53" s="77">
        <v>265580</v>
      </c>
      <c r="F53" s="77">
        <v>750914</v>
      </c>
      <c r="H53" s="292">
        <f t="shared" si="3"/>
        <v>4.6638548668615609E-2</v>
      </c>
      <c r="I53" s="292">
        <f t="shared" si="4"/>
        <v>0.24908532096066388</v>
      </c>
      <c r="J53" s="292">
        <f t="shared" si="5"/>
        <v>0.70427613037072057</v>
      </c>
      <c r="M53" s="292">
        <f t="shared" si="6"/>
        <v>6.3929604337699009E-2</v>
      </c>
    </row>
    <row r="54" spans="2:13" ht="12.75">
      <c r="B54" s="35" t="s">
        <v>3</v>
      </c>
      <c r="C54" s="77">
        <v>895004</v>
      </c>
      <c r="D54" s="77">
        <v>1</v>
      </c>
      <c r="E54" s="77">
        <v>42073</v>
      </c>
      <c r="F54" s="77">
        <v>852930</v>
      </c>
      <c r="H54" s="292">
        <f t="shared" si="3"/>
        <v>1.1173134421745601E-6</v>
      </c>
      <c r="I54" s="292">
        <f t="shared" si="4"/>
        <v>4.7008728452610268E-2</v>
      </c>
      <c r="J54" s="292">
        <f t="shared" si="5"/>
        <v>0.95299015423394751</v>
      </c>
      <c r="M54" s="292">
        <f t="shared" si="6"/>
        <v>7.2614809988565426E-2</v>
      </c>
    </row>
    <row r="55" spans="2:13" ht="12.75">
      <c r="B55" s="35" t="s">
        <v>16</v>
      </c>
      <c r="C55" s="77">
        <v>806518</v>
      </c>
      <c r="D55" s="77">
        <v>59093</v>
      </c>
      <c r="E55" s="77">
        <v>180431</v>
      </c>
      <c r="F55" s="77">
        <v>566994</v>
      </c>
      <c r="H55" s="292">
        <f t="shared" si="3"/>
        <v>7.3269288472172969E-2</v>
      </c>
      <c r="I55" s="292">
        <f t="shared" si="4"/>
        <v>0.22371602369692928</v>
      </c>
      <c r="J55" s="292">
        <f t="shared" si="5"/>
        <v>0.70301468783089771</v>
      </c>
      <c r="M55" s="292">
        <f t="shared" si="6"/>
        <v>4.8271442644363151E-2</v>
      </c>
    </row>
    <row r="56" spans="2:13" ht="12.75">
      <c r="B56" s="35" t="s">
        <v>9</v>
      </c>
      <c r="C56" s="77">
        <v>242068</v>
      </c>
      <c r="D56" s="77">
        <v>975</v>
      </c>
      <c r="E56" s="77">
        <v>66107</v>
      </c>
      <c r="F56" s="77">
        <v>174986</v>
      </c>
      <c r="H56" s="292">
        <f t="shared" si="3"/>
        <v>4.0277938430523658E-3</v>
      </c>
      <c r="I56" s="292">
        <f t="shared" si="4"/>
        <v>0.2730926847001669</v>
      </c>
      <c r="J56" s="292">
        <f t="shared" si="5"/>
        <v>0.72287952145678069</v>
      </c>
      <c r="M56" s="292">
        <f t="shared" si="6"/>
        <v>1.4897559167410115E-2</v>
      </c>
    </row>
    <row r="57" spans="2:13" ht="12.75">
      <c r="B57" s="35" t="s">
        <v>7</v>
      </c>
      <c r="C57" s="77">
        <v>237701</v>
      </c>
      <c r="D57" s="77">
        <v>93</v>
      </c>
      <c r="E57" s="77">
        <v>55020</v>
      </c>
      <c r="F57" s="77">
        <v>182588</v>
      </c>
      <c r="H57" s="292">
        <f t="shared" si="3"/>
        <v>3.9124782815385718E-4</v>
      </c>
      <c r="I57" s="292">
        <f t="shared" si="4"/>
        <v>0.23146726349489485</v>
      </c>
      <c r="J57" s="292">
        <f t="shared" si="5"/>
        <v>0.76814148867695131</v>
      </c>
      <c r="M57" s="292">
        <f t="shared" si="6"/>
        <v>1.5544760913782119E-2</v>
      </c>
    </row>
    <row r="58" spans="2:13" ht="12.75">
      <c r="B58" s="35" t="s">
        <v>10</v>
      </c>
      <c r="C58" s="77">
        <v>196810</v>
      </c>
      <c r="D58" s="77">
        <v>1371</v>
      </c>
      <c r="E58" s="77">
        <v>46529</v>
      </c>
      <c r="F58" s="77">
        <v>148910</v>
      </c>
      <c r="H58" s="292">
        <f t="shared" si="3"/>
        <v>6.9661094456582489E-3</v>
      </c>
      <c r="I58" s="292">
        <f t="shared" si="4"/>
        <v>0.23641583252883491</v>
      </c>
      <c r="J58" s="292">
        <f t="shared" si="5"/>
        <v>0.75661805802550686</v>
      </c>
      <c r="M58" s="292">
        <f t="shared" si="6"/>
        <v>1.2677560122632898E-2</v>
      </c>
    </row>
    <row r="59" spans="2:13" ht="12.75">
      <c r="B59" s="35" t="s">
        <v>22</v>
      </c>
      <c r="C59" s="77">
        <v>173493</v>
      </c>
      <c r="D59" s="77">
        <v>14197</v>
      </c>
      <c r="E59" s="77">
        <v>54763</v>
      </c>
      <c r="F59" s="77">
        <v>104533</v>
      </c>
      <c r="H59" s="292">
        <f t="shared" si="3"/>
        <v>8.1830390851504092E-2</v>
      </c>
      <c r="I59" s="292">
        <f t="shared" si="4"/>
        <v>0.31564962275135022</v>
      </c>
      <c r="J59" s="292">
        <f t="shared" si="5"/>
        <v>0.60251998639714566</v>
      </c>
      <c r="M59" s="292">
        <f t="shared" si="6"/>
        <v>8.8994922590771922E-3</v>
      </c>
    </row>
    <row r="60" spans="2:13" ht="12.75">
      <c r="B60" s="35" t="s">
        <v>8</v>
      </c>
      <c r="C60" s="77">
        <v>158632</v>
      </c>
      <c r="D60" s="77">
        <v>11054</v>
      </c>
      <c r="E60" s="77">
        <v>56135</v>
      </c>
      <c r="F60" s="77">
        <v>91443</v>
      </c>
      <c r="H60" s="292">
        <f t="shared" si="3"/>
        <v>6.9683292147864243E-2</v>
      </c>
      <c r="I60" s="292">
        <f t="shared" si="4"/>
        <v>0.35386933279540067</v>
      </c>
      <c r="J60" s="292">
        <f t="shared" si="5"/>
        <v>0.57644737505673505</v>
      </c>
      <c r="M60" s="292">
        <f t="shared" si="6"/>
        <v>7.7850656792285275E-3</v>
      </c>
    </row>
    <row r="61" spans="2:13" ht="12.75">
      <c r="B61" s="35" t="s">
        <v>5</v>
      </c>
      <c r="C61" s="77">
        <v>156265</v>
      </c>
      <c r="D61" s="77">
        <v>4932</v>
      </c>
      <c r="E61" s="77">
        <v>37835</v>
      </c>
      <c r="F61" s="77">
        <v>113498</v>
      </c>
      <c r="H61" s="292">
        <f t="shared" si="3"/>
        <v>3.156177007007327E-2</v>
      </c>
      <c r="I61" s="292">
        <f t="shared" si="4"/>
        <v>0.2421207564073849</v>
      </c>
      <c r="J61" s="292">
        <f t="shared" si="5"/>
        <v>0.72631747352254183</v>
      </c>
      <c r="M61" s="292">
        <f t="shared" si="6"/>
        <v>9.6627339923348911E-3</v>
      </c>
    </row>
    <row r="62" spans="2:13" ht="12.75">
      <c r="B62" s="35" t="s">
        <v>26</v>
      </c>
      <c r="C62" s="77">
        <v>134673</v>
      </c>
      <c r="D62" s="77">
        <v>583</v>
      </c>
      <c r="E62" s="77">
        <v>62520</v>
      </c>
      <c r="F62" s="77">
        <v>71570</v>
      </c>
      <c r="H62" s="292">
        <f t="shared" si="3"/>
        <v>4.329004329004329E-3</v>
      </c>
      <c r="I62" s="292">
        <f t="shared" si="4"/>
        <v>0.46423559288053284</v>
      </c>
      <c r="J62" s="292">
        <f t="shared" si="5"/>
        <v>0.53143540279046286</v>
      </c>
      <c r="M62" s="292">
        <f t="shared" si="6"/>
        <v>6.0931635080037367E-3</v>
      </c>
    </row>
    <row r="63" spans="2:13" ht="12.75">
      <c r="B63" s="35" t="s">
        <v>25</v>
      </c>
      <c r="C63" s="77">
        <v>101411</v>
      </c>
      <c r="D63" s="77">
        <v>1</v>
      </c>
      <c r="E63" s="77">
        <v>48360</v>
      </c>
      <c r="F63" s="77">
        <v>53050</v>
      </c>
      <c r="H63" s="292">
        <f t="shared" si="3"/>
        <v>9.8608632199662753E-6</v>
      </c>
      <c r="I63" s="292">
        <f t="shared" si="4"/>
        <v>0.47687134531756908</v>
      </c>
      <c r="J63" s="292">
        <f t="shared" si="5"/>
        <v>0.52311879381921089</v>
      </c>
      <c r="M63" s="292">
        <f t="shared" si="6"/>
        <v>4.5164499664607826E-3</v>
      </c>
    </row>
    <row r="64" spans="2:13" ht="12.75">
      <c r="B64" s="35" t="s">
        <v>18</v>
      </c>
      <c r="C64" s="77">
        <v>96889</v>
      </c>
      <c r="D64" s="77">
        <v>6595</v>
      </c>
      <c r="E64" s="77">
        <v>43113</v>
      </c>
      <c r="F64" s="77">
        <v>47182</v>
      </c>
      <c r="H64" s="292">
        <f t="shared" si="3"/>
        <v>6.8067582491304485E-2</v>
      </c>
      <c r="I64" s="292">
        <f t="shared" si="4"/>
        <v>0.44497311356294317</v>
      </c>
      <c r="J64" s="292">
        <f t="shared" si="5"/>
        <v>0.48696962503483365</v>
      </c>
      <c r="M64" s="292">
        <f t="shared" si="6"/>
        <v>4.0168735592375623E-3</v>
      </c>
    </row>
    <row r="65" spans="2:13" ht="12.75">
      <c r="B65" s="35" t="s">
        <v>51</v>
      </c>
      <c r="C65" s="77">
        <v>90526</v>
      </c>
      <c r="D65" s="77">
        <v>1236</v>
      </c>
      <c r="E65" s="77">
        <v>44323</v>
      </c>
      <c r="F65" s="77">
        <v>44967</v>
      </c>
      <c r="H65" s="292">
        <f t="shared" si="3"/>
        <v>1.3653536000706979E-2</v>
      </c>
      <c r="I65" s="292">
        <f t="shared" si="4"/>
        <v>0.48961624284735877</v>
      </c>
      <c r="J65" s="292">
        <f t="shared" si="5"/>
        <v>0.49673022115193427</v>
      </c>
      <c r="M65" s="292">
        <f t="shared" si="6"/>
        <v>3.8282979385832615E-3</v>
      </c>
    </row>
    <row r="66" spans="2:13" ht="12.75">
      <c r="B66" s="35" t="s">
        <v>27</v>
      </c>
      <c r="C66" s="77">
        <v>45310</v>
      </c>
      <c r="D66" s="77">
        <v>892</v>
      </c>
      <c r="E66" s="77">
        <v>30506</v>
      </c>
      <c r="F66" s="77">
        <v>13912</v>
      </c>
      <c r="H66" s="292">
        <f t="shared" si="3"/>
        <v>1.9686603398808209E-2</v>
      </c>
      <c r="I66" s="292">
        <f t="shared" si="4"/>
        <v>0.6732730081659678</v>
      </c>
      <c r="J66" s="292">
        <f t="shared" si="5"/>
        <v>0.30704038843522402</v>
      </c>
      <c r="M66" s="292">
        <f t="shared" si="6"/>
        <v>1.1844081420057005E-3</v>
      </c>
    </row>
    <row r="67" spans="2:13" ht="12.75">
      <c r="B67" s="35" t="s">
        <v>19</v>
      </c>
      <c r="C67" s="77">
        <v>32186</v>
      </c>
      <c r="D67" s="77">
        <v>0</v>
      </c>
      <c r="E67" s="77">
        <v>17960</v>
      </c>
      <c r="F67" s="77">
        <v>14226</v>
      </c>
      <c r="H67" s="292">
        <f t="shared" si="3"/>
        <v>0</v>
      </c>
      <c r="I67" s="292">
        <f t="shared" si="4"/>
        <v>0.5580065867147207</v>
      </c>
      <c r="J67" s="292">
        <f t="shared" si="5"/>
        <v>0.4419934132852793</v>
      </c>
      <c r="M67" s="292">
        <f t="shared" si="6"/>
        <v>1.2111407582068067E-3</v>
      </c>
    </row>
    <row r="68" spans="2:13" ht="12.75">
      <c r="B68" s="35" t="s">
        <v>28</v>
      </c>
      <c r="C68" s="77">
        <v>29867</v>
      </c>
      <c r="D68" s="77">
        <v>54</v>
      </c>
      <c r="E68" s="77">
        <v>16729</v>
      </c>
      <c r="F68" s="77">
        <v>13084</v>
      </c>
      <c r="H68" s="292">
        <f t="shared" si="3"/>
        <v>1.8080155355408979E-3</v>
      </c>
      <c r="I68" s="292">
        <f t="shared" si="4"/>
        <v>0.56011651655673489</v>
      </c>
      <c r="J68" s="292">
        <f t="shared" si="5"/>
        <v>0.43807546790772423</v>
      </c>
      <c r="M68" s="292">
        <f t="shared" si="6"/>
        <v>1.1139157655263503E-3</v>
      </c>
    </row>
    <row r="69" spans="2:13" ht="12.75">
      <c r="B69" s="35" t="s">
        <v>12</v>
      </c>
      <c r="C69" s="77">
        <v>24628</v>
      </c>
      <c r="D69" s="77">
        <v>0</v>
      </c>
      <c r="E69" s="77">
        <v>11986</v>
      </c>
      <c r="F69" s="77">
        <v>12641</v>
      </c>
      <c r="H69" s="292">
        <f t="shared" si="3"/>
        <v>0</v>
      </c>
      <c r="I69" s="292">
        <f t="shared" si="4"/>
        <v>0.48668182556439826</v>
      </c>
      <c r="J69" s="292">
        <f t="shared" si="5"/>
        <v>0.51327757024524934</v>
      </c>
      <c r="M69" s="292">
        <f t="shared" si="6"/>
        <v>1.0762006413954901E-3</v>
      </c>
    </row>
    <row r="70" spans="2:13" ht="12.75">
      <c r="B70" s="35" t="s">
        <v>24</v>
      </c>
      <c r="C70" s="77">
        <v>24565</v>
      </c>
      <c r="D70" s="77">
        <v>3</v>
      </c>
      <c r="E70" s="77">
        <v>21948</v>
      </c>
      <c r="F70" s="77">
        <v>2613</v>
      </c>
      <c r="H70" s="292">
        <f t="shared" si="3"/>
        <v>1.2212497455729696E-4</v>
      </c>
      <c r="I70" s="292">
        <f t="shared" si="4"/>
        <v>0.89346631386118458</v>
      </c>
      <c r="J70" s="292">
        <f t="shared" si="5"/>
        <v>0.10637085283940566</v>
      </c>
      <c r="M70" s="292">
        <f t="shared" si="6"/>
        <v>2.2245963736780444E-4</v>
      </c>
    </row>
    <row r="71" spans="2:13" ht="12.75">
      <c r="B71" s="35" t="s">
        <v>21</v>
      </c>
      <c r="C71" s="77">
        <v>17677</v>
      </c>
      <c r="D71" s="77">
        <v>0</v>
      </c>
      <c r="E71" s="77">
        <v>10502</v>
      </c>
      <c r="F71" s="77">
        <v>7175</v>
      </c>
      <c r="H71" s="292">
        <f t="shared" si="3"/>
        <v>0</v>
      </c>
      <c r="I71" s="292">
        <f t="shared" si="4"/>
        <v>0.59410533461560222</v>
      </c>
      <c r="J71" s="292">
        <f t="shared" si="5"/>
        <v>0.40589466538439778</v>
      </c>
      <c r="M71" s="292">
        <f t="shared" si="6"/>
        <v>6.1084879376731608E-4</v>
      </c>
    </row>
    <row r="72" spans="2:13" ht="12.75">
      <c r="B72" s="35" t="s">
        <v>11</v>
      </c>
      <c r="C72" s="77">
        <v>16779</v>
      </c>
      <c r="D72" s="77">
        <v>0</v>
      </c>
      <c r="E72" s="77">
        <v>12658</v>
      </c>
      <c r="F72" s="77">
        <v>4120</v>
      </c>
      <c r="H72" s="292">
        <f t="shared" si="3"/>
        <v>0</v>
      </c>
      <c r="I72" s="292">
        <f t="shared" si="4"/>
        <v>0.75439537517134514</v>
      </c>
      <c r="J72" s="292">
        <f t="shared" si="5"/>
        <v>0.2455450265212468</v>
      </c>
      <c r="M72" s="292">
        <f t="shared" si="6"/>
        <v>3.5075916798903725E-4</v>
      </c>
    </row>
    <row r="73" spans="2:13" ht="12.75">
      <c r="B73" s="35" t="s">
        <v>20</v>
      </c>
      <c r="C73" s="77">
        <v>12337</v>
      </c>
      <c r="D73" s="77">
        <v>0</v>
      </c>
      <c r="E73" s="77">
        <v>10040</v>
      </c>
      <c r="F73" s="77">
        <v>2297</v>
      </c>
      <c r="H73" s="292">
        <f t="shared" si="3"/>
        <v>0</v>
      </c>
      <c r="I73" s="292">
        <f t="shared" si="4"/>
        <v>0.81381210991326902</v>
      </c>
      <c r="J73" s="292">
        <f t="shared" si="5"/>
        <v>0.18618789008673098</v>
      </c>
      <c r="M73" s="292">
        <f t="shared" si="6"/>
        <v>1.9555674972592684E-4</v>
      </c>
    </row>
    <row r="74" spans="2:13" ht="12.75">
      <c r="B74" s="35" t="s">
        <v>32</v>
      </c>
      <c r="C74" s="77">
        <v>11934</v>
      </c>
      <c r="D74" s="77">
        <v>401</v>
      </c>
      <c r="E74" s="77">
        <v>5195</v>
      </c>
      <c r="F74" s="77">
        <v>6338</v>
      </c>
      <c r="H74" s="292">
        <f t="shared" si="3"/>
        <v>3.3601474777945367E-2</v>
      </c>
      <c r="I74" s="292">
        <f t="shared" si="4"/>
        <v>0.43531087648734706</v>
      </c>
      <c r="J74" s="292">
        <f t="shared" si="5"/>
        <v>0.5310876487347076</v>
      </c>
      <c r="M74" s="292">
        <f t="shared" si="6"/>
        <v>5.3959019580449464E-4</v>
      </c>
    </row>
    <row r="75" spans="2:13" ht="12.75">
      <c r="B75" s="35" t="s">
        <v>23</v>
      </c>
      <c r="C75" s="77">
        <v>11475</v>
      </c>
      <c r="D75" s="77">
        <v>0</v>
      </c>
      <c r="E75" s="77">
        <v>9677</v>
      </c>
      <c r="F75" s="77">
        <v>1797</v>
      </c>
      <c r="H75" s="292">
        <f t="shared" si="3"/>
        <v>0</v>
      </c>
      <c r="I75" s="292">
        <f t="shared" si="4"/>
        <v>0.84331154684095866</v>
      </c>
      <c r="J75" s="292">
        <f t="shared" si="5"/>
        <v>0.15660130718954249</v>
      </c>
      <c r="M75" s="292">
        <f t="shared" si="6"/>
        <v>1.5298888953308251E-4</v>
      </c>
    </row>
  </sheetData>
  <sortState ref="B50:F76">
    <sortCondition descending="1" ref="C50"/>
  </sortState>
  <pageMargins left="0.44431372549019615" right="0.44431372549019615" top="0.44431372549019615" bottom="0.44431372549019615" header="0.50980392156862753" footer="0.5098039215686275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Figure_1</vt:lpstr>
      <vt:lpstr>Figure_2</vt:lpstr>
      <vt:lpstr>Figure_3</vt:lpstr>
      <vt:lpstr>Table_1</vt:lpstr>
      <vt:lpstr>Figure_4</vt:lpstr>
      <vt:lpstr>Figure_5</vt:lpstr>
      <vt:lpstr>Figure_6</vt:lpstr>
      <vt:lpstr>Figure_7</vt:lpstr>
      <vt:lpstr>Table_2</vt:lpstr>
      <vt:lpstr>Figure_8</vt:lpstr>
      <vt:lpstr>Figure_9</vt:lpstr>
      <vt:lpstr>Figure_10</vt:lpstr>
      <vt:lpstr>Figure_11</vt:lpstr>
      <vt:lpstr>Figure_12</vt:lpstr>
      <vt:lpstr>Figure_13</vt:lpstr>
      <vt:lpstr>Figure_11!Print_Area</vt:lpstr>
      <vt:lpstr>Figure_12!Print_Area</vt:lpstr>
      <vt:lpstr>Figure_2!Print_Area</vt:lpstr>
    </vt:vector>
  </TitlesOfParts>
  <Company>INFORMA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Manuel Da Silva</cp:lastModifiedBy>
  <cp:lastPrinted>2011-11-17T16:45:13Z</cp:lastPrinted>
  <dcterms:created xsi:type="dcterms:W3CDTF">2006-08-21T13:09:34Z</dcterms:created>
  <dcterms:modified xsi:type="dcterms:W3CDTF">2020-09-03T10:23:12Z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